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30BF15D-1024-4EEF-9555-DA05F2DE0EC6}" xr6:coauthVersionLast="47" xr6:coauthVersionMax="47" xr10:uidLastSave="{00000000-0000-0000-0000-000000000000}"/>
  <bookViews>
    <workbookView xWindow="-110" yWindow="-110" windowWidth="19420" windowHeight="11020" xr2:uid="{9F3B870D-4C95-4974-8DEA-353D8E23ABB4}"/>
  </bookViews>
  <sheets>
    <sheet name="Mean of Evaluation" sheetId="1" r:id="rId1"/>
    <sheet name="Friden" sheetId="14" r:id="rId2"/>
    <sheet name="Fadhil" sheetId="11" r:id="rId3"/>
    <sheet name="Bagus" sheetId="10" r:id="rId4"/>
    <sheet name="Sayyid" sheetId="7" r:id="rId5"/>
    <sheet name="Fina" sheetId="3" r:id="rId6"/>
    <sheet name="Nadhifa" sheetId="8" r:id="rId7"/>
    <sheet name="Marsha" sheetId="2" r:id="rId8"/>
    <sheet name="Talita" sheetId="4" r:id="rId9"/>
    <sheet name="Andin" sheetId="5" r:id="rId10"/>
    <sheet name="Shefira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3" i="1"/>
  <c r="O4" i="1"/>
  <c r="O5" i="1"/>
  <c r="O6" i="1"/>
  <c r="O7" i="1"/>
  <c r="O8" i="1"/>
  <c r="O9" i="1"/>
  <c r="O10" i="1"/>
  <c r="O11" i="1"/>
  <c r="O12" i="1"/>
  <c r="O3" i="1"/>
  <c r="H11" i="1"/>
  <c r="H10" i="1"/>
  <c r="M19" i="7"/>
  <c r="AI19" i="3"/>
  <c r="AI18" i="3"/>
  <c r="AI17" i="3"/>
  <c r="L11" i="1"/>
  <c r="L12" i="1"/>
  <c r="L8" i="1"/>
  <c r="L9" i="1"/>
  <c r="L5" i="1"/>
  <c r="L6" i="1"/>
  <c r="L10" i="1"/>
  <c r="L7" i="1"/>
  <c r="L4" i="1"/>
  <c r="L3" i="1"/>
  <c r="I135" i="14"/>
  <c r="H135" i="14"/>
  <c r="G135" i="14"/>
  <c r="D135" i="14"/>
  <c r="D136" i="14" s="1"/>
  <c r="C135" i="14"/>
  <c r="B135" i="14"/>
  <c r="B143" i="14" s="1"/>
  <c r="I134" i="14"/>
  <c r="I155" i="14" s="1"/>
  <c r="H134" i="14"/>
  <c r="G134" i="14"/>
  <c r="G145" i="14" s="1"/>
  <c r="D134" i="14"/>
  <c r="D145" i="14" s="1"/>
  <c r="C134" i="14"/>
  <c r="C153" i="14" s="1"/>
  <c r="B134" i="14"/>
  <c r="B140" i="14" s="1"/>
  <c r="G131" i="14"/>
  <c r="G130" i="14"/>
  <c r="G129" i="14"/>
  <c r="D137" i="14" l="1"/>
  <c r="G137" i="14"/>
  <c r="D140" i="14"/>
  <c r="B153" i="14"/>
  <c r="D150" i="14"/>
  <c r="B148" i="14"/>
  <c r="G150" i="14"/>
  <c r="D148" i="14"/>
  <c r="H155" i="14"/>
  <c r="D153" i="14"/>
  <c r="E36" i="14"/>
  <c r="E28" i="14"/>
  <c r="C140" i="14"/>
  <c r="I142" i="14"/>
  <c r="C148" i="14"/>
  <c r="I150" i="14"/>
  <c r="G153" i="14"/>
  <c r="E41" i="14" s="1"/>
  <c r="H150" i="14"/>
  <c r="H153" i="14"/>
  <c r="F41" i="14" s="1"/>
  <c r="I137" i="14"/>
  <c r="G25" i="14" s="1"/>
  <c r="G140" i="14"/>
  <c r="C143" i="14"/>
  <c r="I145" i="14"/>
  <c r="G33" i="14" s="1"/>
  <c r="G148" i="14"/>
  <c r="C151" i="14"/>
  <c r="I153" i="14"/>
  <c r="G41" i="14" s="1"/>
  <c r="H142" i="14"/>
  <c r="H137" i="14"/>
  <c r="B151" i="14"/>
  <c r="B138" i="14"/>
  <c r="H140" i="14"/>
  <c r="D143" i="14"/>
  <c r="B146" i="14"/>
  <c r="H148" i="14"/>
  <c r="D151" i="14"/>
  <c r="B154" i="14"/>
  <c r="C138" i="14"/>
  <c r="I140" i="14"/>
  <c r="G143" i="14"/>
  <c r="E31" i="14" s="1"/>
  <c r="C146" i="14"/>
  <c r="I148" i="14"/>
  <c r="G36" i="14" s="1"/>
  <c r="G151" i="14"/>
  <c r="C154" i="14"/>
  <c r="D138" i="14"/>
  <c r="B141" i="14"/>
  <c r="H143" i="14"/>
  <c r="D146" i="14"/>
  <c r="B149" i="14"/>
  <c r="H151" i="14"/>
  <c r="D154" i="14"/>
  <c r="H145" i="14"/>
  <c r="G138" i="14"/>
  <c r="C141" i="14"/>
  <c r="I143" i="14"/>
  <c r="G146" i="14"/>
  <c r="C149" i="14"/>
  <c r="I151" i="14"/>
  <c r="G154" i="14"/>
  <c r="B136" i="14"/>
  <c r="H138" i="14"/>
  <c r="D141" i="14"/>
  <c r="B144" i="14"/>
  <c r="H146" i="14"/>
  <c r="D149" i="14"/>
  <c r="B152" i="14"/>
  <c r="E40" i="14" s="1"/>
  <c r="H154" i="14"/>
  <c r="C136" i="14"/>
  <c r="I138" i="14"/>
  <c r="G141" i="14"/>
  <c r="C144" i="14"/>
  <c r="I146" i="14"/>
  <c r="G149" i="14"/>
  <c r="C152" i="14"/>
  <c r="I154" i="14"/>
  <c r="B139" i="14"/>
  <c r="H141" i="14"/>
  <c r="D144" i="14"/>
  <c r="B147" i="14"/>
  <c r="H149" i="14"/>
  <c r="D152" i="14"/>
  <c r="B155" i="14"/>
  <c r="G136" i="14"/>
  <c r="C139" i="14"/>
  <c r="I141" i="14"/>
  <c r="G144" i="14"/>
  <c r="C147" i="14"/>
  <c r="I149" i="14"/>
  <c r="G152" i="14"/>
  <c r="C155" i="14"/>
  <c r="H136" i="14"/>
  <c r="D139" i="14"/>
  <c r="B142" i="14"/>
  <c r="H144" i="14"/>
  <c r="D147" i="14"/>
  <c r="B150" i="14"/>
  <c r="H152" i="14"/>
  <c r="D155" i="14"/>
  <c r="G43" i="14" s="1"/>
  <c r="I136" i="14"/>
  <c r="G24" i="14" s="1"/>
  <c r="G139" i="14"/>
  <c r="C142" i="14"/>
  <c r="I144" i="14"/>
  <c r="G147" i="14"/>
  <c r="C150" i="14"/>
  <c r="I152" i="14"/>
  <c r="G155" i="14"/>
  <c r="B137" i="14"/>
  <c r="E25" i="14" s="1"/>
  <c r="H139" i="14"/>
  <c r="D142" i="14"/>
  <c r="B145" i="14"/>
  <c r="E33" i="14" s="1"/>
  <c r="H147" i="14"/>
  <c r="C137" i="14"/>
  <c r="I139" i="14"/>
  <c r="G142" i="14"/>
  <c r="C145" i="14"/>
  <c r="I147" i="14"/>
  <c r="F43" i="14" l="1"/>
  <c r="G28" i="14"/>
  <c r="F33" i="14"/>
  <c r="H33" i="14" s="1"/>
  <c r="I33" i="14" s="1" a="1"/>
  <c r="I33" i="14" s="1"/>
  <c r="J33" i="14" s="1"/>
  <c r="G38" i="14"/>
  <c r="E35" i="14"/>
  <c r="E32" i="14"/>
  <c r="E38" i="14"/>
  <c r="F29" i="14"/>
  <c r="F26" i="14"/>
  <c r="F38" i="14"/>
  <c r="F30" i="14"/>
  <c r="E43" i="14"/>
  <c r="H43" i="14" s="1"/>
  <c r="I43" i="14" s="1" a="1"/>
  <c r="I43" i="14" s="1"/>
  <c r="J43" i="14" s="1"/>
  <c r="E34" i="14"/>
  <c r="G40" i="14"/>
  <c r="G37" i="14"/>
  <c r="E37" i="14"/>
  <c r="G31" i="14"/>
  <c r="F25" i="14"/>
  <c r="H25" i="14" s="1"/>
  <c r="I25" i="14" s="1" a="1"/>
  <c r="I25" i="14" s="1"/>
  <c r="J25" i="14" s="1"/>
  <c r="F36" i="14"/>
  <c r="G35" i="14"/>
  <c r="E26" i="14"/>
  <c r="G29" i="14"/>
  <c r="E29" i="14"/>
  <c r="F28" i="14"/>
  <c r="H41" i="14"/>
  <c r="I41" i="14" s="1" a="1"/>
  <c r="I41" i="14" s="1"/>
  <c r="J41" i="14" s="1"/>
  <c r="H38" i="14"/>
  <c r="I38" i="14" s="1" a="1"/>
  <c r="I38" i="14" s="1"/>
  <c r="J38" i="14" s="1"/>
  <c r="G34" i="14"/>
  <c r="E39" i="14"/>
  <c r="G30" i="14"/>
  <c r="E30" i="14"/>
  <c r="H30" i="14" s="1"/>
  <c r="I30" i="14" s="1" a="1"/>
  <c r="I30" i="14" s="1"/>
  <c r="J30" i="14" s="1"/>
  <c r="G26" i="14"/>
  <c r="G32" i="14"/>
  <c r="G27" i="14"/>
  <c r="E27" i="14"/>
  <c r="E24" i="14"/>
  <c r="F42" i="14"/>
  <c r="H28" i="14"/>
  <c r="I28" i="14" s="1" a="1"/>
  <c r="I28" i="14" s="1"/>
  <c r="J28" i="14" s="1"/>
  <c r="F39" i="14"/>
  <c r="H36" i="14"/>
  <c r="I36" i="14" s="1" a="1"/>
  <c r="I36" i="14" s="1"/>
  <c r="J36" i="14" s="1"/>
  <c r="F40" i="14"/>
  <c r="F37" i="14"/>
  <c r="F34" i="14"/>
  <c r="H34" i="14" s="1"/>
  <c r="I34" i="14" s="1" a="1"/>
  <c r="I34" i="14" s="1"/>
  <c r="J34" i="14" s="1"/>
  <c r="F35" i="14"/>
  <c r="F32" i="14"/>
  <c r="F31" i="14"/>
  <c r="H31" i="14" s="1"/>
  <c r="I31" i="14" s="1" a="1"/>
  <c r="I31" i="14" s="1"/>
  <c r="J31" i="14" s="1"/>
  <c r="H35" i="14"/>
  <c r="I35" i="14" s="1" a="1"/>
  <c r="I35" i="14" s="1"/>
  <c r="J35" i="14" s="1"/>
  <c r="E42" i="14"/>
  <c r="F27" i="14"/>
  <c r="F24" i="14"/>
  <c r="G39" i="14"/>
  <c r="G42" i="14"/>
  <c r="H29" i="14" l="1"/>
  <c r="I29" i="14" s="1" a="1"/>
  <c r="I29" i="14" s="1"/>
  <c r="J29" i="14" s="1"/>
  <c r="H37" i="14"/>
  <c r="I37" i="14" s="1" a="1"/>
  <c r="I37" i="14" s="1"/>
  <c r="J37" i="14" s="1"/>
  <c r="H26" i="14"/>
  <c r="I26" i="14" s="1" a="1"/>
  <c r="I26" i="14" s="1"/>
  <c r="J26" i="14" s="1"/>
  <c r="H32" i="14"/>
  <c r="I32" i="14" s="1" a="1"/>
  <c r="I32" i="14" s="1"/>
  <c r="J32" i="14" s="1"/>
  <c r="H39" i="14"/>
  <c r="I39" i="14" s="1" a="1"/>
  <c r="I39" i="14" s="1"/>
  <c r="J39" i="14" s="1"/>
  <c r="H40" i="14"/>
  <c r="I40" i="14" s="1" a="1"/>
  <c r="I40" i="14" s="1"/>
  <c r="J40" i="14" s="1"/>
  <c r="H42" i="14"/>
  <c r="I42" i="14" s="1" a="1"/>
  <c r="I42" i="14" s="1"/>
  <c r="J42" i="14" s="1"/>
  <c r="H24" i="14"/>
  <c r="I24" i="14" s="1" a="1"/>
  <c r="I24" i="14" s="1"/>
  <c r="H27" i="14"/>
  <c r="I27" i="14" s="1" a="1"/>
  <c r="I27" i="14" s="1"/>
  <c r="J27" i="14" s="1"/>
  <c r="L6" i="14" l="1"/>
  <c r="K6" i="14"/>
  <c r="M5" i="14"/>
  <c r="L5" i="14"/>
  <c r="K5" i="14"/>
  <c r="M4" i="14"/>
  <c r="L4" i="14"/>
  <c r="K4" i="14"/>
  <c r="M6" i="14"/>
  <c r="J24" i="14"/>
  <c r="J44" i="14" s="1"/>
  <c r="J45" i="14" s="1"/>
  <c r="M20" i="14" l="1"/>
  <c r="M16" i="14"/>
  <c r="M12" i="14"/>
  <c r="M18" i="14"/>
  <c r="M10" i="14"/>
  <c r="M14" i="14"/>
  <c r="M8" i="14"/>
  <c r="M19" i="14"/>
  <c r="M15" i="14"/>
  <c r="M11" i="14"/>
  <c r="K11" i="1" l="1"/>
  <c r="K12" i="1"/>
  <c r="K8" i="1"/>
  <c r="K9" i="1"/>
  <c r="K5" i="1"/>
  <c r="K6" i="1"/>
  <c r="K10" i="1"/>
  <c r="K7" i="1"/>
  <c r="K4" i="1"/>
  <c r="K3" i="1"/>
  <c r="J11" i="1"/>
  <c r="J12" i="1"/>
  <c r="J9" i="1"/>
  <c r="J8" i="1"/>
  <c r="J5" i="1"/>
  <c r="J6" i="1"/>
  <c r="J10" i="1"/>
  <c r="J7" i="1"/>
  <c r="J4" i="1"/>
  <c r="J3" i="1"/>
  <c r="AE21" i="11"/>
  <c r="AF21" i="11" s="1"/>
  <c r="AF20" i="11"/>
  <c r="AE20" i="11"/>
  <c r="AE19" i="11"/>
  <c r="AF19" i="11" s="1"/>
  <c r="U19" i="11"/>
  <c r="AE18" i="11"/>
  <c r="AF18" i="11" s="1"/>
  <c r="O18" i="11"/>
  <c r="AE17" i="11"/>
  <c r="AF17" i="11" s="1"/>
  <c r="AF16" i="11"/>
  <c r="AE16" i="11"/>
  <c r="AE15" i="11"/>
  <c r="AF15" i="11" s="1"/>
  <c r="U15" i="11"/>
  <c r="AF14" i="11"/>
  <c r="AE14" i="11"/>
  <c r="R14" i="11"/>
  <c r="O14" i="11"/>
  <c r="AE13" i="11"/>
  <c r="AF13" i="11" s="1"/>
  <c r="AF12" i="11"/>
  <c r="AE12" i="11"/>
  <c r="U12" i="11"/>
  <c r="AE11" i="11"/>
  <c r="AF11" i="11" s="1"/>
  <c r="U11" i="11"/>
  <c r="AF10" i="11"/>
  <c r="AE10" i="11"/>
  <c r="U10" i="11"/>
  <c r="R10" i="11"/>
  <c r="O10" i="11"/>
  <c r="AE9" i="11"/>
  <c r="AF9" i="11" s="1"/>
  <c r="AF8" i="11"/>
  <c r="AE8" i="11"/>
  <c r="U8" i="11"/>
  <c r="H8" i="11"/>
  <c r="G8" i="11"/>
  <c r="F8" i="11"/>
  <c r="AF7" i="11"/>
  <c r="AE7" i="11"/>
  <c r="U7" i="11"/>
  <c r="H7" i="11"/>
  <c r="U20" i="11" s="1"/>
  <c r="G7" i="11"/>
  <c r="R19" i="11" s="1"/>
  <c r="F7" i="11"/>
  <c r="O19" i="11" s="1"/>
  <c r="AK6" i="11"/>
  <c r="AP3" i="11" s="1"/>
  <c r="AJ6" i="11"/>
  <c r="AF6" i="11"/>
  <c r="AE6" i="11"/>
  <c r="U6" i="11"/>
  <c r="AK5" i="11"/>
  <c r="AJ5" i="11"/>
  <c r="AE5" i="11"/>
  <c r="AL5" i="11" s="1"/>
  <c r="X5" i="11"/>
  <c r="U5" i="11"/>
  <c r="AK4" i="11"/>
  <c r="AJ4" i="11"/>
  <c r="AP2" i="11" s="1"/>
  <c r="AE4" i="11"/>
  <c r="AF4" i="11" s="1"/>
  <c r="X4" i="11"/>
  <c r="R4" i="11"/>
  <c r="O4" i="11"/>
  <c r="N4" i="11"/>
  <c r="Z4" i="11" s="1"/>
  <c r="AE3" i="11"/>
  <c r="AF3" i="11" s="1"/>
  <c r="X3" i="11"/>
  <c r="R3" i="11"/>
  <c r="O3" i="11"/>
  <c r="N3" i="11"/>
  <c r="Z3" i="11" s="1"/>
  <c r="H3" i="11"/>
  <c r="T19" i="11" s="1"/>
  <c r="AB19" i="11" s="1"/>
  <c r="G3" i="11"/>
  <c r="Q3" i="11" s="1"/>
  <c r="AA3" i="11" s="1"/>
  <c r="F3" i="11"/>
  <c r="AF2" i="11"/>
  <c r="AE2" i="11"/>
  <c r="X2" i="11"/>
  <c r="U2" i="11"/>
  <c r="T2" i="11"/>
  <c r="AB2" i="11" s="1"/>
  <c r="R2" i="11"/>
  <c r="O2" i="11"/>
  <c r="N2" i="11"/>
  <c r="Z2" i="11" s="1"/>
  <c r="H2" i="11"/>
  <c r="T6" i="11" s="1"/>
  <c r="AB6" i="11" s="1"/>
  <c r="G2" i="11"/>
  <c r="Q19" i="11" s="1"/>
  <c r="AA19" i="11" s="1"/>
  <c r="F2" i="11"/>
  <c r="N18" i="11" s="1"/>
  <c r="Z18" i="11" s="1"/>
  <c r="AE21" i="10"/>
  <c r="AF21" i="10" s="1"/>
  <c r="N21" i="10"/>
  <c r="AF20" i="10"/>
  <c r="AE20" i="10"/>
  <c r="AE19" i="10"/>
  <c r="AF19" i="10" s="1"/>
  <c r="U19" i="10"/>
  <c r="AF18" i="10"/>
  <c r="AE18" i="10"/>
  <c r="U18" i="10"/>
  <c r="R18" i="10"/>
  <c r="O18" i="10"/>
  <c r="AE17" i="10"/>
  <c r="AF17" i="10" s="1"/>
  <c r="N17" i="10"/>
  <c r="AF16" i="10"/>
  <c r="AE16" i="10"/>
  <c r="AE15" i="10"/>
  <c r="AF15" i="10" s="1"/>
  <c r="U15" i="10"/>
  <c r="AF14" i="10"/>
  <c r="AE14" i="10"/>
  <c r="U14" i="10"/>
  <c r="R14" i="10"/>
  <c r="O14" i="10"/>
  <c r="AE13" i="10"/>
  <c r="AF13" i="10" s="1"/>
  <c r="N13" i="10"/>
  <c r="AF12" i="10"/>
  <c r="AE12" i="10"/>
  <c r="R12" i="10"/>
  <c r="AE11" i="10"/>
  <c r="AF11" i="10" s="1"/>
  <c r="U11" i="10"/>
  <c r="AF10" i="10"/>
  <c r="AE10" i="10"/>
  <c r="U10" i="10"/>
  <c r="R10" i="10"/>
  <c r="O10" i="10"/>
  <c r="AE9" i="10"/>
  <c r="AF9" i="10" s="1"/>
  <c r="U9" i="10"/>
  <c r="N9" i="10"/>
  <c r="AF8" i="10"/>
  <c r="AE8" i="10"/>
  <c r="U8" i="10"/>
  <c r="R8" i="10"/>
  <c r="H8" i="10"/>
  <c r="G8" i="10"/>
  <c r="R3" i="10" s="1"/>
  <c r="F8" i="10"/>
  <c r="AF7" i="10"/>
  <c r="AE7" i="10"/>
  <c r="U7" i="10"/>
  <c r="R7" i="10"/>
  <c r="H7" i="10"/>
  <c r="U20" i="10" s="1"/>
  <c r="G7" i="10"/>
  <c r="R19" i="10" s="1"/>
  <c r="F7" i="10"/>
  <c r="O19" i="10" s="1"/>
  <c r="AK6" i="10"/>
  <c r="AF6" i="10"/>
  <c r="AE6" i="10"/>
  <c r="U6" i="10"/>
  <c r="AK5" i="10"/>
  <c r="AJ5" i="10"/>
  <c r="AE5" i="10"/>
  <c r="AL6" i="10" s="1"/>
  <c r="X5" i="10"/>
  <c r="U5" i="10"/>
  <c r="AK4" i="10"/>
  <c r="AP3" i="10" s="1"/>
  <c r="AE4" i="10"/>
  <c r="AF4" i="10" s="1"/>
  <c r="X4" i="10"/>
  <c r="U4" i="10"/>
  <c r="O4" i="10"/>
  <c r="N4" i="10"/>
  <c r="Z4" i="10" s="1"/>
  <c r="AE3" i="10"/>
  <c r="AF3" i="10" s="1"/>
  <c r="X3" i="10"/>
  <c r="X2" i="10" s="1"/>
  <c r="U3" i="10"/>
  <c r="O3" i="10"/>
  <c r="N3" i="10"/>
  <c r="Z3" i="10" s="1"/>
  <c r="H3" i="10"/>
  <c r="T2" i="10" s="1"/>
  <c r="AB2" i="10" s="1"/>
  <c r="G3" i="10"/>
  <c r="Q2" i="10" s="1"/>
  <c r="AA2" i="10" s="1"/>
  <c r="F3" i="10"/>
  <c r="AE2" i="10"/>
  <c r="AJ4" i="10" s="1"/>
  <c r="U2" i="10"/>
  <c r="R2" i="10"/>
  <c r="O2" i="10"/>
  <c r="H2" i="10"/>
  <c r="T19" i="10" s="1"/>
  <c r="AB19" i="10" s="1"/>
  <c r="G2" i="10"/>
  <c r="Q19" i="10" s="1"/>
  <c r="AA19" i="10" s="1"/>
  <c r="F2" i="10"/>
  <c r="N18" i="10" s="1"/>
  <c r="Z18" i="10" s="1"/>
  <c r="I3" i="1"/>
  <c r="AO3" i="11" l="1"/>
  <c r="AQ3" i="11" s="1"/>
  <c r="AC2" i="11"/>
  <c r="AF22" i="11"/>
  <c r="Q2" i="11"/>
  <c r="AA2" i="11" s="1"/>
  <c r="AL4" i="11"/>
  <c r="AF5" i="11"/>
  <c r="Q10" i="11"/>
  <c r="AA10" i="11" s="1"/>
  <c r="Q14" i="11"/>
  <c r="AA14" i="11" s="1"/>
  <c r="Q18" i="11"/>
  <c r="AA18" i="11" s="1"/>
  <c r="AC18" i="11" s="1"/>
  <c r="R18" i="11"/>
  <c r="AL6" i="11"/>
  <c r="AL7" i="11" s="1"/>
  <c r="N9" i="11"/>
  <c r="Z9" i="11" s="1"/>
  <c r="T10" i="11"/>
  <c r="AB10" i="11" s="1"/>
  <c r="N13" i="11"/>
  <c r="Z13" i="11" s="1"/>
  <c r="T14" i="11"/>
  <c r="N17" i="11"/>
  <c r="Z17" i="11" s="1"/>
  <c r="T18" i="11"/>
  <c r="AB18" i="11" s="1"/>
  <c r="N21" i="11"/>
  <c r="O9" i="11"/>
  <c r="O13" i="11"/>
  <c r="U14" i="11"/>
  <c r="O17" i="11"/>
  <c r="U18" i="11"/>
  <c r="O21" i="11"/>
  <c r="N5" i="11"/>
  <c r="N6" i="11"/>
  <c r="Z6" i="11" s="1"/>
  <c r="Q9" i="11"/>
  <c r="AA9" i="11" s="1"/>
  <c r="Q13" i="11"/>
  <c r="AA13" i="11" s="1"/>
  <c r="Q17" i="11"/>
  <c r="Q21" i="11"/>
  <c r="AA21" i="11" s="1"/>
  <c r="Q4" i="11"/>
  <c r="AA4" i="11" s="1"/>
  <c r="T3" i="11"/>
  <c r="AB3" i="11" s="1"/>
  <c r="AC3" i="11" s="1"/>
  <c r="T4" i="11"/>
  <c r="O5" i="11"/>
  <c r="O6" i="11"/>
  <c r="R9" i="11"/>
  <c r="R13" i="11"/>
  <c r="R17" i="11"/>
  <c r="R21" i="11"/>
  <c r="U3" i="11"/>
  <c r="U4" i="11"/>
  <c r="Q5" i="11"/>
  <c r="AA5" i="11" s="1"/>
  <c r="Q6" i="11"/>
  <c r="N7" i="11"/>
  <c r="Z7" i="11" s="1"/>
  <c r="AC7" i="11" s="1"/>
  <c r="N8" i="11"/>
  <c r="T9" i="11"/>
  <c r="N12" i="11"/>
  <c r="T13" i="11"/>
  <c r="AB13" i="11" s="1"/>
  <c r="N16" i="11"/>
  <c r="T17" i="11"/>
  <c r="AB17" i="11" s="1"/>
  <c r="N20" i="11"/>
  <c r="T21" i="11"/>
  <c r="R5" i="11"/>
  <c r="R6" i="11"/>
  <c r="O7" i="11"/>
  <c r="O8" i="11"/>
  <c r="U9" i="11"/>
  <c r="O12" i="11"/>
  <c r="U13" i="11"/>
  <c r="O16" i="11"/>
  <c r="U17" i="11"/>
  <c r="O20" i="11"/>
  <c r="U21" i="11"/>
  <c r="T5" i="11"/>
  <c r="AB5" i="11" s="1"/>
  <c r="Q7" i="11"/>
  <c r="AA7" i="11" s="1"/>
  <c r="Q8" i="11"/>
  <c r="AA8" i="11" s="1"/>
  <c r="Q12" i="11"/>
  <c r="Q16" i="11"/>
  <c r="Q20" i="11"/>
  <c r="R7" i="11"/>
  <c r="R8" i="11"/>
  <c r="R12" i="11"/>
  <c r="R16" i="11"/>
  <c r="R20" i="11"/>
  <c r="T7" i="11"/>
  <c r="AB7" i="11" s="1"/>
  <c r="T8" i="11"/>
  <c r="AB8" i="11" s="1"/>
  <c r="N11" i="11"/>
  <c r="Z11" i="11" s="1"/>
  <c r="T12" i="11"/>
  <c r="AB12" i="11" s="1"/>
  <c r="N15" i="11"/>
  <c r="T16" i="11"/>
  <c r="AB16" i="11" s="1"/>
  <c r="N19" i="11"/>
  <c r="Z19" i="11" s="1"/>
  <c r="AC19" i="11" s="1"/>
  <c r="T20" i="11"/>
  <c r="AB20" i="11" s="1"/>
  <c r="AO2" i="11"/>
  <c r="AQ2" i="11" s="1"/>
  <c r="O11" i="11"/>
  <c r="O15" i="11"/>
  <c r="U16" i="11"/>
  <c r="Q11" i="11"/>
  <c r="Q15" i="11"/>
  <c r="R11" i="11"/>
  <c r="R15" i="11"/>
  <c r="N10" i="11"/>
  <c r="Z10" i="11" s="1"/>
  <c r="AC10" i="11" s="1"/>
  <c r="T11" i="11"/>
  <c r="AB11" i="11" s="1"/>
  <c r="N14" i="11"/>
  <c r="Z14" i="11" s="1"/>
  <c r="T15" i="11"/>
  <c r="AB15" i="11" s="1"/>
  <c r="Z17" i="10"/>
  <c r="AO2" i="10"/>
  <c r="AC18" i="10"/>
  <c r="AL4" i="10"/>
  <c r="AP4" i="10" s="1"/>
  <c r="AF5" i="10"/>
  <c r="AJ6" i="10"/>
  <c r="AO4" i="10" s="1"/>
  <c r="AQ4" i="10" s="1"/>
  <c r="Q10" i="10"/>
  <c r="AA10" i="10" s="1"/>
  <c r="Q14" i="10"/>
  <c r="AA14" i="10" s="1"/>
  <c r="Q18" i="10"/>
  <c r="AA18" i="10" s="1"/>
  <c r="AL5" i="10"/>
  <c r="AO3" i="10" s="1"/>
  <c r="AQ3" i="10" s="1"/>
  <c r="O17" i="10"/>
  <c r="O21" i="10"/>
  <c r="Z21" i="10" s="1"/>
  <c r="Q9" i="10"/>
  <c r="AA9" i="10" s="1"/>
  <c r="Q13" i="10"/>
  <c r="Q17" i="10"/>
  <c r="AA17" i="10" s="1"/>
  <c r="Q21" i="10"/>
  <c r="T18" i="10"/>
  <c r="AB18" i="10" s="1"/>
  <c r="Q3" i="10"/>
  <c r="AA3" i="10" s="1"/>
  <c r="AC3" i="10" s="1"/>
  <c r="O13" i="10"/>
  <c r="Z13" i="10" s="1"/>
  <c r="R4" i="10"/>
  <c r="N5" i="10"/>
  <c r="Z5" i="10" s="1"/>
  <c r="AC5" i="10" s="1"/>
  <c r="N6" i="10"/>
  <c r="Z6" i="10" s="1"/>
  <c r="AC6" i="10" s="1"/>
  <c r="T3" i="10"/>
  <c r="AB3" i="10" s="1"/>
  <c r="T4" i="10"/>
  <c r="AB4" i="10" s="1"/>
  <c r="O5" i="10"/>
  <c r="O6" i="10"/>
  <c r="R9" i="10"/>
  <c r="R13" i="10"/>
  <c r="R17" i="10"/>
  <c r="R21" i="10"/>
  <c r="Q4" i="10"/>
  <c r="Q5" i="10"/>
  <c r="AA5" i="10" s="1"/>
  <c r="Q6" i="10"/>
  <c r="AA6" i="10" s="1"/>
  <c r="N7" i="10"/>
  <c r="Z7" i="10" s="1"/>
  <c r="N8" i="10"/>
  <c r="Z8" i="10" s="1"/>
  <c r="T9" i="10"/>
  <c r="AB9" i="10" s="1"/>
  <c r="N12" i="10"/>
  <c r="Z12" i="10" s="1"/>
  <c r="T13" i="10"/>
  <c r="AB13" i="10" s="1"/>
  <c r="N16" i="10"/>
  <c r="T17" i="10"/>
  <c r="N20" i="10"/>
  <c r="T21" i="10"/>
  <c r="T10" i="10"/>
  <c r="AB10" i="10" s="1"/>
  <c r="T14" i="10"/>
  <c r="AB14" i="10" s="1"/>
  <c r="R5" i="10"/>
  <c r="O7" i="10"/>
  <c r="O8" i="10"/>
  <c r="O12" i="10"/>
  <c r="U13" i="10"/>
  <c r="O16" i="10"/>
  <c r="U17" i="10"/>
  <c r="O20" i="10"/>
  <c r="U21" i="10"/>
  <c r="O9" i="10"/>
  <c r="Z9" i="10" s="1"/>
  <c r="AC9" i="10" s="1"/>
  <c r="R6" i="10"/>
  <c r="T5" i="10"/>
  <c r="AB5" i="10" s="1"/>
  <c r="T6" i="10"/>
  <c r="AB6" i="10" s="1"/>
  <c r="Q7" i="10"/>
  <c r="AA7" i="10" s="1"/>
  <c r="Q8" i="10"/>
  <c r="AA8" i="10" s="1"/>
  <c r="Q12" i="10"/>
  <c r="AA12" i="10" s="1"/>
  <c r="Q16" i="10"/>
  <c r="Q20" i="10"/>
  <c r="R16" i="10"/>
  <c r="R20" i="10"/>
  <c r="AF2" i="10"/>
  <c r="T7" i="10"/>
  <c r="AB7" i="10" s="1"/>
  <c r="T8" i="10"/>
  <c r="AB8" i="10" s="1"/>
  <c r="N11" i="10"/>
  <c r="Z11" i="10" s="1"/>
  <c r="T12" i="10"/>
  <c r="AB12" i="10" s="1"/>
  <c r="N15" i="10"/>
  <c r="Z15" i="10" s="1"/>
  <c r="T16" i="10"/>
  <c r="AB16" i="10" s="1"/>
  <c r="N19" i="10"/>
  <c r="Z19" i="10" s="1"/>
  <c r="AC19" i="10" s="1"/>
  <c r="T20" i="10"/>
  <c r="AB20" i="10" s="1"/>
  <c r="O11" i="10"/>
  <c r="U12" i="10"/>
  <c r="O15" i="10"/>
  <c r="U16" i="10"/>
  <c r="Q11" i="10"/>
  <c r="Q15" i="10"/>
  <c r="R11" i="10"/>
  <c r="R15" i="10"/>
  <c r="N2" i="10"/>
  <c r="Z2" i="10" s="1"/>
  <c r="AC2" i="10" s="1"/>
  <c r="N10" i="10"/>
  <c r="Z10" i="10" s="1"/>
  <c r="AC10" i="10" s="1"/>
  <c r="T11" i="10"/>
  <c r="AB11" i="10" s="1"/>
  <c r="N14" i="10"/>
  <c r="Z14" i="10" s="1"/>
  <c r="AC14" i="10" s="1"/>
  <c r="T15" i="10"/>
  <c r="AB15" i="10" s="1"/>
  <c r="G11" i="1"/>
  <c r="G12" i="1"/>
  <c r="G10" i="1"/>
  <c r="G8" i="1"/>
  <c r="G9" i="1"/>
  <c r="G7" i="1"/>
  <c r="G5" i="1"/>
  <c r="G6" i="1"/>
  <c r="G4" i="1"/>
  <c r="G3" i="1"/>
  <c r="F11" i="1"/>
  <c r="F12" i="1"/>
  <c r="F10" i="1"/>
  <c r="F8" i="1"/>
  <c r="F9" i="1"/>
  <c r="F7" i="1"/>
  <c r="F5" i="1"/>
  <c r="F6" i="1"/>
  <c r="F4" i="1"/>
  <c r="F3" i="1"/>
  <c r="D11" i="1"/>
  <c r="D12" i="1"/>
  <c r="D10" i="1"/>
  <c r="D8" i="1"/>
  <c r="D9" i="1"/>
  <c r="D7" i="1"/>
  <c r="D5" i="1"/>
  <c r="D6" i="1"/>
  <c r="D4" i="1"/>
  <c r="D3" i="1"/>
  <c r="E143" i="8"/>
  <c r="D143" i="8"/>
  <c r="C143" i="8"/>
  <c r="B143" i="8"/>
  <c r="E142" i="8"/>
  <c r="D142" i="8"/>
  <c r="C142" i="8"/>
  <c r="B142" i="8"/>
  <c r="E141" i="8"/>
  <c r="D141" i="8"/>
  <c r="C141" i="8"/>
  <c r="B141" i="8"/>
  <c r="E140" i="8"/>
  <c r="AD10" i="8" s="1"/>
  <c r="D140" i="8"/>
  <c r="AA11" i="8" s="1"/>
  <c r="C140" i="8"/>
  <c r="X20" i="8" s="1"/>
  <c r="B140" i="8"/>
  <c r="U21" i="8" s="1"/>
  <c r="E139" i="8"/>
  <c r="D139" i="8"/>
  <c r="C139" i="8"/>
  <c r="B139" i="8"/>
  <c r="E138" i="8"/>
  <c r="D138" i="8"/>
  <c r="C138" i="8"/>
  <c r="B138" i="8"/>
  <c r="K28" i="8"/>
  <c r="K27" i="8"/>
  <c r="K26" i="8"/>
  <c r="AH22" i="8"/>
  <c r="AE22" i="8"/>
  <c r="AC22" i="8"/>
  <c r="AB22" i="8"/>
  <c r="Z22" i="8"/>
  <c r="Y22" i="8"/>
  <c r="W22" i="8"/>
  <c r="V22" i="8"/>
  <c r="T22" i="8"/>
  <c r="AF22" i="8" s="1"/>
  <c r="AE21" i="8"/>
  <c r="AC21" i="8"/>
  <c r="AB21" i="8"/>
  <c r="Z21" i="8"/>
  <c r="Y21" i="8"/>
  <c r="X21" i="8"/>
  <c r="W21" i="8"/>
  <c r="V21" i="8"/>
  <c r="AH21" i="8" s="1"/>
  <c r="T21" i="8"/>
  <c r="AF21" i="8" s="1"/>
  <c r="AE20" i="8"/>
  <c r="AC20" i="8"/>
  <c r="AB20" i="8"/>
  <c r="Z20" i="8"/>
  <c r="Y20" i="8"/>
  <c r="W20" i="8"/>
  <c r="V20" i="8"/>
  <c r="AH20" i="8" s="1"/>
  <c r="T20" i="8"/>
  <c r="AF20" i="8" s="1"/>
  <c r="AH19" i="8"/>
  <c r="AF19" i="8"/>
  <c r="AE19" i="8"/>
  <c r="AD19" i="8"/>
  <c r="AC19" i="8"/>
  <c r="AB19" i="8"/>
  <c r="Z19" i="8"/>
  <c r="Y19" i="8"/>
  <c r="W19" i="8"/>
  <c r="V19" i="8"/>
  <c r="T19" i="8"/>
  <c r="AH18" i="8"/>
  <c r="AE18" i="8"/>
  <c r="AC18" i="8"/>
  <c r="AB18" i="8"/>
  <c r="Z18" i="8"/>
  <c r="Y18" i="8"/>
  <c r="W18" i="8"/>
  <c r="V18" i="8"/>
  <c r="T18" i="8"/>
  <c r="AF18" i="8" s="1"/>
  <c r="AE17" i="8"/>
  <c r="AD17" i="8"/>
  <c r="AC17" i="8"/>
  <c r="AB17" i="8"/>
  <c r="Z17" i="8"/>
  <c r="Y17" i="8"/>
  <c r="X17" i="8"/>
  <c r="W17" i="8"/>
  <c r="V17" i="8"/>
  <c r="AH17" i="8" s="1"/>
  <c r="U17" i="8"/>
  <c r="T17" i="8"/>
  <c r="AF17" i="8" s="1"/>
  <c r="AE16" i="8"/>
  <c r="AC16" i="8"/>
  <c r="AB16" i="8"/>
  <c r="AA16" i="8"/>
  <c r="Z16" i="8"/>
  <c r="Y16" i="8"/>
  <c r="AH16" i="8" s="1"/>
  <c r="X16" i="8"/>
  <c r="W16" i="8"/>
  <c r="V16" i="8"/>
  <c r="T16" i="8"/>
  <c r="AF16" i="8" s="1"/>
  <c r="AE15" i="8"/>
  <c r="AC15" i="8"/>
  <c r="AF15" i="8" s="1"/>
  <c r="AB15" i="8"/>
  <c r="Z15" i="8"/>
  <c r="Y15" i="8"/>
  <c r="X15" i="8"/>
  <c r="W15" i="8"/>
  <c r="V15" i="8"/>
  <c r="AH15" i="8" s="1"/>
  <c r="T15" i="8"/>
  <c r="AH14" i="8"/>
  <c r="AF14" i="8"/>
  <c r="AE14" i="8"/>
  <c r="AC14" i="8"/>
  <c r="AB14" i="8"/>
  <c r="Z14" i="8"/>
  <c r="Y14" i="8"/>
  <c r="W14" i="8"/>
  <c r="V14" i="8"/>
  <c r="T14" i="8"/>
  <c r="AE13" i="8"/>
  <c r="AC13" i="8"/>
  <c r="AB13" i="8"/>
  <c r="Z13" i="8"/>
  <c r="Y13" i="8"/>
  <c r="X13" i="8"/>
  <c r="W13" i="8"/>
  <c r="V13" i="8"/>
  <c r="AH13" i="8" s="1"/>
  <c r="T13" i="8"/>
  <c r="AF13" i="8" s="1"/>
  <c r="AE12" i="8"/>
  <c r="AC12" i="8"/>
  <c r="AB12" i="8"/>
  <c r="Z12" i="8"/>
  <c r="Y12" i="8"/>
  <c r="X12" i="8"/>
  <c r="W12" i="8"/>
  <c r="V12" i="8"/>
  <c r="AH12" i="8" s="1"/>
  <c r="T12" i="8"/>
  <c r="AF12" i="8" s="1"/>
  <c r="AF11" i="8"/>
  <c r="AE11" i="8"/>
  <c r="AD11" i="8"/>
  <c r="AC11" i="8"/>
  <c r="AB11" i="8"/>
  <c r="Z11" i="8"/>
  <c r="Y11" i="8"/>
  <c r="X11" i="8"/>
  <c r="W11" i="8"/>
  <c r="V11" i="8"/>
  <c r="AH11" i="8" s="1"/>
  <c r="U11" i="8"/>
  <c r="T11" i="8"/>
  <c r="AE10" i="8"/>
  <c r="AH10" i="8" s="1"/>
  <c r="AC10" i="8"/>
  <c r="AF10" i="8" s="1"/>
  <c r="AB10" i="8"/>
  <c r="Z10" i="8"/>
  <c r="Y10" i="8"/>
  <c r="X10" i="8"/>
  <c r="W10" i="8"/>
  <c r="V10" i="8"/>
  <c r="T10" i="8"/>
  <c r="AE9" i="8"/>
  <c r="AC9" i="8"/>
  <c r="AB9" i="8"/>
  <c r="Z9" i="8"/>
  <c r="Y9" i="8"/>
  <c r="X9" i="8"/>
  <c r="W9" i="8"/>
  <c r="V9" i="8"/>
  <c r="AH9" i="8" s="1"/>
  <c r="U9" i="8"/>
  <c r="T9" i="8"/>
  <c r="AF9" i="8" s="1"/>
  <c r="AE8" i="8"/>
  <c r="AC8" i="8"/>
  <c r="AB8" i="8"/>
  <c r="Z8" i="8"/>
  <c r="Y8" i="8"/>
  <c r="X8" i="8"/>
  <c r="W8" i="8"/>
  <c r="V8" i="8"/>
  <c r="AH8" i="8" s="1"/>
  <c r="T8" i="8"/>
  <c r="AF8" i="8" s="1"/>
  <c r="AF7" i="8"/>
  <c r="AE7" i="8"/>
  <c r="AD7" i="8"/>
  <c r="AC7" i="8"/>
  <c r="AB7" i="8"/>
  <c r="Z7" i="8"/>
  <c r="Y7" i="8"/>
  <c r="X7" i="8"/>
  <c r="W7" i="8"/>
  <c r="V7" i="8"/>
  <c r="AH7" i="8" s="1"/>
  <c r="U7" i="8"/>
  <c r="T7" i="8"/>
  <c r="AH6" i="8"/>
  <c r="AE6" i="8"/>
  <c r="AC6" i="8"/>
  <c r="AB6" i="8"/>
  <c r="Z6" i="8"/>
  <c r="Y6" i="8"/>
  <c r="X6" i="8"/>
  <c r="W6" i="8"/>
  <c r="V6" i="8"/>
  <c r="U6" i="8"/>
  <c r="T6" i="8"/>
  <c r="AF6" i="8" s="1"/>
  <c r="AE5" i="8"/>
  <c r="AC5" i="8"/>
  <c r="AB5" i="8"/>
  <c r="Z5" i="8"/>
  <c r="Y5" i="8"/>
  <c r="X5" i="8"/>
  <c r="W5" i="8"/>
  <c r="V5" i="8"/>
  <c r="AH5" i="8" s="1"/>
  <c r="T5" i="8"/>
  <c r="AF5" i="8" s="1"/>
  <c r="AE4" i="8"/>
  <c r="AD4" i="8"/>
  <c r="AC4" i="8"/>
  <c r="AB4" i="8"/>
  <c r="AA4" i="8"/>
  <c r="Z4" i="8"/>
  <c r="Y4" i="8"/>
  <c r="X4" i="8"/>
  <c r="W4" i="8"/>
  <c r="V4" i="8"/>
  <c r="AH4" i="8" s="1"/>
  <c r="T4" i="8"/>
  <c r="AF4" i="8" s="1"/>
  <c r="AF3" i="8"/>
  <c r="AE3" i="8"/>
  <c r="AD3" i="8"/>
  <c r="AC3" i="8"/>
  <c r="AB3" i="8"/>
  <c r="Z3" i="8"/>
  <c r="Y3" i="8"/>
  <c r="AH3" i="8" s="1"/>
  <c r="X3" i="8"/>
  <c r="W3" i="8"/>
  <c r="V3" i="8"/>
  <c r="T3" i="8"/>
  <c r="AA6" i="11" l="1"/>
  <c r="AC6" i="11" s="1"/>
  <c r="AO4" i="11"/>
  <c r="AP4" i="11"/>
  <c r="Z5" i="11"/>
  <c r="AC5" i="11" s="1"/>
  <c r="AA11" i="11"/>
  <c r="AC11" i="11" s="1"/>
  <c r="AA20" i="11"/>
  <c r="AA15" i="11"/>
  <c r="AA16" i="11"/>
  <c r="AB21" i="11"/>
  <c r="AA12" i="11"/>
  <c r="Z20" i="11"/>
  <c r="AC20" i="11" s="1"/>
  <c r="Z21" i="11"/>
  <c r="AC21" i="11" s="1"/>
  <c r="Z16" i="11"/>
  <c r="AC16" i="11" s="1"/>
  <c r="AB4" i="11"/>
  <c r="AC4" i="11" s="1"/>
  <c r="Z15" i="11"/>
  <c r="AC15" i="11" s="1"/>
  <c r="Z12" i="11"/>
  <c r="AB14" i="11"/>
  <c r="AB9" i="11"/>
  <c r="AC9" i="11" s="1"/>
  <c r="AC13" i="11"/>
  <c r="AC14" i="11"/>
  <c r="Z8" i="11"/>
  <c r="AC8" i="11" s="1"/>
  <c r="AA17" i="11"/>
  <c r="AC17" i="11" s="1"/>
  <c r="AC8" i="10"/>
  <c r="AC7" i="10"/>
  <c r="AL7" i="10"/>
  <c r="AQ2" i="10"/>
  <c r="AA21" i="10"/>
  <c r="AC21" i="10" s="1"/>
  <c r="AP2" i="10"/>
  <c r="AC12" i="10"/>
  <c r="AF22" i="10"/>
  <c r="AA15" i="10"/>
  <c r="AC15" i="10" s="1"/>
  <c r="AA4" i="10"/>
  <c r="AC4" i="10" s="1"/>
  <c r="AA11" i="10"/>
  <c r="AC11" i="10" s="1"/>
  <c r="AA20" i="10"/>
  <c r="AA13" i="10"/>
  <c r="AC13" i="10" s="1"/>
  <c r="AA16" i="10"/>
  <c r="AB21" i="10"/>
  <c r="Z20" i="10"/>
  <c r="AB17" i="10"/>
  <c r="Z16" i="10"/>
  <c r="AC17" i="10"/>
  <c r="AG21" i="8"/>
  <c r="AI11" i="8"/>
  <c r="AJ11" i="8" s="1" a="1"/>
  <c r="AJ11" i="8" s="1"/>
  <c r="AK11" i="8" s="1"/>
  <c r="AG17" i="8"/>
  <c r="AI17" i="8" s="1"/>
  <c r="AJ17" i="8" s="1" a="1"/>
  <c r="AJ17" i="8" s="1"/>
  <c r="AK17" i="8" s="1"/>
  <c r="AI21" i="8"/>
  <c r="AJ21" i="8" s="1" a="1"/>
  <c r="AJ21" i="8" s="1"/>
  <c r="AK21" i="8" s="1"/>
  <c r="AG11" i="8"/>
  <c r="U13" i="8"/>
  <c r="AD15" i="8"/>
  <c r="AA20" i="8"/>
  <c r="AA8" i="8"/>
  <c r="U14" i="8"/>
  <c r="AG14" i="8" s="1"/>
  <c r="AI14" i="8" s="1"/>
  <c r="AJ14" i="8" s="1" a="1"/>
  <c r="AJ14" i="8" s="1"/>
  <c r="AK14" i="8" s="1"/>
  <c r="AD16" i="8"/>
  <c r="AA21" i="8"/>
  <c r="U18" i="8"/>
  <c r="AD20" i="8"/>
  <c r="AD5" i="8"/>
  <c r="U10" i="8"/>
  <c r="AD12" i="8"/>
  <c r="AA17" i="8"/>
  <c r="X22" i="8"/>
  <c r="AA5" i="8"/>
  <c r="AA12" i="8"/>
  <c r="AA13" i="8"/>
  <c r="X18" i="8"/>
  <c r="U19" i="8"/>
  <c r="AG19" i="8" s="1"/>
  <c r="AI19" i="8" s="1"/>
  <c r="AJ19" i="8" s="1" a="1"/>
  <c r="AJ19" i="8" s="1"/>
  <c r="AK19" i="8" s="1"/>
  <c r="U22" i="8"/>
  <c r="U3" i="8"/>
  <c r="AG3" i="8" s="1"/>
  <c r="AI3" i="8" s="1"/>
  <c r="AJ3" i="8" s="1" a="1"/>
  <c r="AJ3" i="8" s="1"/>
  <c r="AD8" i="8"/>
  <c r="AA9" i="8"/>
  <c r="X14" i="8"/>
  <c r="U15" i="8"/>
  <c r="AD21" i="8"/>
  <c r="AA22" i="8"/>
  <c r="U4" i="8"/>
  <c r="AG4" i="8" s="1"/>
  <c r="AI4" i="8" s="1"/>
  <c r="AJ4" i="8" s="1" a="1"/>
  <c r="AJ4" i="8" s="1"/>
  <c r="AK4" i="8" s="1"/>
  <c r="AD13" i="8"/>
  <c r="AA18" i="8"/>
  <c r="X19" i="8"/>
  <c r="AD9" i="8"/>
  <c r="AG9" i="8" s="1"/>
  <c r="AI9" i="8" s="1"/>
  <c r="AJ9" i="8" s="1" a="1"/>
  <c r="AJ9" i="8" s="1"/>
  <c r="AK9" i="8" s="1"/>
  <c r="AA14" i="8"/>
  <c r="U20" i="8"/>
  <c r="AD6" i="8"/>
  <c r="AA10" i="8"/>
  <c r="U16" i="8"/>
  <c r="AD22" i="8"/>
  <c r="U5" i="8"/>
  <c r="U12" i="8"/>
  <c r="AD18" i="8"/>
  <c r="AA19" i="8"/>
  <c r="AA3" i="8"/>
  <c r="AD14" i="8"/>
  <c r="AA15" i="8"/>
  <c r="AA6" i="8"/>
  <c r="AG6" i="8" s="1"/>
  <c r="AI6" i="8" s="1"/>
  <c r="AJ6" i="8" s="1" a="1"/>
  <c r="AJ6" i="8" s="1"/>
  <c r="AK6" i="8" s="1"/>
  <c r="AA7" i="8"/>
  <c r="AG7" i="8" s="1"/>
  <c r="AI7" i="8" s="1"/>
  <c r="AJ7" i="8" s="1" a="1"/>
  <c r="AJ7" i="8" s="1"/>
  <c r="AK7" i="8" s="1"/>
  <c r="U8" i="8"/>
  <c r="AQ4" i="11" l="1"/>
  <c r="AC12" i="11"/>
  <c r="AC16" i="10"/>
  <c r="AC20" i="10"/>
  <c r="AK3" i="8"/>
  <c r="AG13" i="8"/>
  <c r="AI13" i="8" s="1"/>
  <c r="AJ13" i="8" s="1" a="1"/>
  <c r="AJ13" i="8" s="1"/>
  <c r="AK13" i="8" s="1"/>
  <c r="AG8" i="8"/>
  <c r="AI8" i="8" s="1"/>
  <c r="AJ8" i="8" s="1" a="1"/>
  <c r="AJ8" i="8" s="1"/>
  <c r="AK8" i="8" s="1"/>
  <c r="AG10" i="8"/>
  <c r="AI10" i="8" s="1"/>
  <c r="AJ10" i="8" s="1" a="1"/>
  <c r="AJ10" i="8" s="1"/>
  <c r="AK10" i="8" s="1"/>
  <c r="AG22" i="8"/>
  <c r="AI22" i="8" s="1"/>
  <c r="AJ22" i="8" s="1" a="1"/>
  <c r="AJ22" i="8" s="1"/>
  <c r="AK22" i="8" s="1"/>
  <c r="AG20" i="8"/>
  <c r="AI20" i="8" s="1"/>
  <c r="AJ20" i="8" s="1" a="1"/>
  <c r="AJ20" i="8" s="1"/>
  <c r="AK20" i="8" s="1"/>
  <c r="AG16" i="8"/>
  <c r="AI16" i="8" s="1"/>
  <c r="AJ16" i="8" s="1" a="1"/>
  <c r="AJ16" i="8" s="1"/>
  <c r="AK16" i="8" s="1"/>
  <c r="AG15" i="8"/>
  <c r="AI15" i="8" s="1"/>
  <c r="AJ15" i="8" s="1" a="1"/>
  <c r="AJ15" i="8" s="1"/>
  <c r="AK15" i="8" s="1"/>
  <c r="AG12" i="8"/>
  <c r="AI12" i="8" s="1"/>
  <c r="AJ12" i="8" s="1" a="1"/>
  <c r="AJ12" i="8" s="1"/>
  <c r="AK12" i="8" s="1"/>
  <c r="AG18" i="8"/>
  <c r="AI18" i="8" s="1"/>
  <c r="AJ18" i="8" s="1" a="1"/>
  <c r="AJ18" i="8" s="1"/>
  <c r="AK18" i="8" s="1"/>
  <c r="AG5" i="8"/>
  <c r="AI5" i="8" s="1"/>
  <c r="AJ5" i="8" s="1" a="1"/>
  <c r="AJ5" i="8" s="1"/>
  <c r="AK5" i="8" s="1"/>
  <c r="AR5" i="8" l="1"/>
  <c r="AS5" i="8"/>
  <c r="AQ6" i="8"/>
  <c r="AR6" i="8"/>
  <c r="AS6" i="8"/>
  <c r="AQ7" i="8"/>
  <c r="AR7" i="8"/>
  <c r="AS7" i="8"/>
  <c r="AQ5" i="8"/>
  <c r="AS17" i="8" l="1"/>
  <c r="AS13" i="8"/>
  <c r="AS21" i="8"/>
  <c r="AS11" i="8"/>
  <c r="AS15" i="8"/>
  <c r="AS19" i="8"/>
  <c r="AS9" i="8"/>
  <c r="AS12" i="8"/>
  <c r="AS16" i="8"/>
  <c r="AS20" i="8"/>
  <c r="E12" i="1" l="1"/>
  <c r="E11" i="1"/>
  <c r="E10" i="1"/>
  <c r="E6" i="1"/>
  <c r="E5" i="1"/>
  <c r="E4" i="1"/>
  <c r="E9" i="1"/>
  <c r="E8" i="1"/>
  <c r="E7" i="1"/>
  <c r="E3" i="1"/>
  <c r="H8" i="1"/>
  <c r="H9" i="1"/>
  <c r="H7" i="1"/>
  <c r="H5" i="1"/>
  <c r="H6" i="1"/>
  <c r="H4" i="1"/>
  <c r="H3" i="1"/>
  <c r="M3" i="1" s="1"/>
  <c r="C11" i="1"/>
  <c r="C12" i="1"/>
  <c r="C10" i="1"/>
  <c r="C8" i="1"/>
  <c r="C9" i="1"/>
  <c r="C7" i="1"/>
  <c r="C5" i="1"/>
  <c r="C6" i="1"/>
  <c r="C4" i="1"/>
  <c r="C3" i="1"/>
  <c r="I135" i="7"/>
  <c r="H135" i="7"/>
  <c r="G135" i="7"/>
  <c r="G143" i="7" s="1"/>
  <c r="D135" i="7"/>
  <c r="C135" i="7"/>
  <c r="B135" i="7"/>
  <c r="I134" i="7"/>
  <c r="I148" i="7" s="1"/>
  <c r="H134" i="7"/>
  <c r="G134" i="7"/>
  <c r="D134" i="7"/>
  <c r="D150" i="7" s="1"/>
  <c r="C134" i="7"/>
  <c r="B134" i="7"/>
  <c r="G131" i="7"/>
  <c r="G130" i="7"/>
  <c r="G129" i="7"/>
  <c r="C146" i="7" l="1"/>
  <c r="H153" i="7"/>
  <c r="C143" i="7"/>
  <c r="D140" i="7"/>
  <c r="G28" i="7" s="1"/>
  <c r="I140" i="7"/>
  <c r="H137" i="7"/>
  <c r="H145" i="7"/>
  <c r="B153" i="7"/>
  <c r="D148" i="7"/>
  <c r="G36" i="7" s="1"/>
  <c r="C153" i="7"/>
  <c r="F41" i="7" s="1"/>
  <c r="G150" i="7"/>
  <c r="H155" i="7"/>
  <c r="I155" i="7"/>
  <c r="B143" i="7"/>
  <c r="E31" i="7" s="1"/>
  <c r="C154" i="7"/>
  <c r="D137" i="7"/>
  <c r="B140" i="7"/>
  <c r="H142" i="7"/>
  <c r="D145" i="7"/>
  <c r="B148" i="7"/>
  <c r="H150" i="7"/>
  <c r="D153" i="7"/>
  <c r="C138" i="7"/>
  <c r="G137" i="7"/>
  <c r="C140" i="7"/>
  <c r="I142" i="7"/>
  <c r="G145" i="7"/>
  <c r="C148" i="7"/>
  <c r="I150" i="7"/>
  <c r="G38" i="7" s="1"/>
  <c r="G153" i="7"/>
  <c r="E41" i="7" s="1"/>
  <c r="I137" i="7"/>
  <c r="G140" i="7"/>
  <c r="I145" i="7"/>
  <c r="G148" i="7"/>
  <c r="C151" i="7"/>
  <c r="I153" i="7"/>
  <c r="B138" i="7"/>
  <c r="H140" i="7"/>
  <c r="D143" i="7"/>
  <c r="B146" i="7"/>
  <c r="H148" i="7"/>
  <c r="D151" i="7"/>
  <c r="B154" i="7"/>
  <c r="E42" i="7" s="1"/>
  <c r="D138" i="7"/>
  <c r="B141" i="7"/>
  <c r="H143" i="7"/>
  <c r="F31" i="7" s="1"/>
  <c r="D146" i="7"/>
  <c r="B149" i="7"/>
  <c r="H151" i="7"/>
  <c r="D154" i="7"/>
  <c r="G151" i="7"/>
  <c r="G138" i="7"/>
  <c r="C141" i="7"/>
  <c r="I143" i="7"/>
  <c r="G146" i="7"/>
  <c r="C149" i="7"/>
  <c r="I151" i="7"/>
  <c r="G154" i="7"/>
  <c r="B136" i="7"/>
  <c r="H138" i="7"/>
  <c r="D141" i="7"/>
  <c r="B144" i="7"/>
  <c r="H146" i="7"/>
  <c r="F34" i="7" s="1"/>
  <c r="D149" i="7"/>
  <c r="B152" i="7"/>
  <c r="H154" i="7"/>
  <c r="C136" i="7"/>
  <c r="I138" i="7"/>
  <c r="G141" i="7"/>
  <c r="C144" i="7"/>
  <c r="I146" i="7"/>
  <c r="G149" i="7"/>
  <c r="C152" i="7"/>
  <c r="I154" i="7"/>
  <c r="B151" i="7"/>
  <c r="D136" i="7"/>
  <c r="B139" i="7"/>
  <c r="H141" i="7"/>
  <c r="D144" i="7"/>
  <c r="B147" i="7"/>
  <c r="H149" i="7"/>
  <c r="D152" i="7"/>
  <c r="B155" i="7"/>
  <c r="G136" i="7"/>
  <c r="C139" i="7"/>
  <c r="I141" i="7"/>
  <c r="G144" i="7"/>
  <c r="C147" i="7"/>
  <c r="I149" i="7"/>
  <c r="G152" i="7"/>
  <c r="C155" i="7"/>
  <c r="H136" i="7"/>
  <c r="D139" i="7"/>
  <c r="B142" i="7"/>
  <c r="H144" i="7"/>
  <c r="D147" i="7"/>
  <c r="B150" i="7"/>
  <c r="H152" i="7"/>
  <c r="D155" i="7"/>
  <c r="I136" i="7"/>
  <c r="G139" i="7"/>
  <c r="C142" i="7"/>
  <c r="I144" i="7"/>
  <c r="G147" i="7"/>
  <c r="C150" i="7"/>
  <c r="I152" i="7"/>
  <c r="G155" i="7"/>
  <c r="B137" i="7"/>
  <c r="H139" i="7"/>
  <c r="D142" i="7"/>
  <c r="G30" i="7" s="1"/>
  <c r="B145" i="7"/>
  <c r="E33" i="7" s="1"/>
  <c r="H147" i="7"/>
  <c r="C137" i="7"/>
  <c r="F25" i="7" s="1"/>
  <c r="I139" i="7"/>
  <c r="G142" i="7"/>
  <c r="C145" i="7"/>
  <c r="I147" i="7"/>
  <c r="F38" i="7" l="1"/>
  <c r="G31" i="7"/>
  <c r="G40" i="7"/>
  <c r="G42" i="7"/>
  <c r="E38" i="7"/>
  <c r="E40" i="7"/>
  <c r="F33" i="7"/>
  <c r="E28" i="7"/>
  <c r="F43" i="7"/>
  <c r="F40" i="7"/>
  <c r="H40" i="7" s="1"/>
  <c r="I40" i="7" s="1" a="1"/>
  <c r="I40" i="7" s="1"/>
  <c r="J40" i="7" s="1"/>
  <c r="F35" i="7"/>
  <c r="F37" i="7"/>
  <c r="F26" i="7"/>
  <c r="F30" i="7"/>
  <c r="F32" i="7"/>
  <c r="G41" i="7"/>
  <c r="H41" i="7" s="1"/>
  <c r="I41" i="7" s="1" a="1"/>
  <c r="I41" i="7" s="1"/>
  <c r="J41" i="7" s="1"/>
  <c r="F27" i="7"/>
  <c r="F29" i="7"/>
  <c r="E26" i="7"/>
  <c r="E36" i="7"/>
  <c r="G43" i="7"/>
  <c r="E43" i="7"/>
  <c r="F24" i="7"/>
  <c r="F28" i="7"/>
  <c r="H28" i="7" s="1"/>
  <c r="I28" i="7" s="1" a="1"/>
  <c r="I28" i="7" s="1"/>
  <c r="J28" i="7" s="1"/>
  <c r="E34" i="7"/>
  <c r="F39" i="7"/>
  <c r="G33" i="7"/>
  <c r="H33" i="7" s="1"/>
  <c r="I33" i="7" s="1" a="1"/>
  <c r="I33" i="7" s="1"/>
  <c r="J33" i="7" s="1"/>
  <c r="H38" i="7"/>
  <c r="I38" i="7" s="1" a="1"/>
  <c r="I38" i="7" s="1"/>
  <c r="J38" i="7" s="1"/>
  <c r="G35" i="7"/>
  <c r="E35" i="7"/>
  <c r="G37" i="7"/>
  <c r="E37" i="7"/>
  <c r="G25" i="7"/>
  <c r="G32" i="7"/>
  <c r="G34" i="7"/>
  <c r="F42" i="7"/>
  <c r="H42" i="7" s="1"/>
  <c r="I42" i="7" s="1" a="1"/>
  <c r="I42" i="7" s="1"/>
  <c r="J42" i="7" s="1"/>
  <c r="E30" i="7"/>
  <c r="E32" i="7"/>
  <c r="H31" i="7"/>
  <c r="I31" i="7" s="1" a="1"/>
  <c r="I31" i="7" s="1"/>
  <c r="J31" i="7" s="1"/>
  <c r="G27" i="7"/>
  <c r="E27" i="7"/>
  <c r="G29" i="7"/>
  <c r="E29" i="7"/>
  <c r="E25" i="7"/>
  <c r="G24" i="7"/>
  <c r="G26" i="7"/>
  <c r="F36" i="7"/>
  <c r="E39" i="7"/>
  <c r="E24" i="7"/>
  <c r="G39" i="7"/>
  <c r="B140" i="6"/>
  <c r="B139" i="6"/>
  <c r="B138" i="6"/>
  <c r="E137" i="6"/>
  <c r="Y18" i="6" s="1"/>
  <c r="D137" i="6"/>
  <c r="V22" i="6" s="1"/>
  <c r="C137" i="6"/>
  <c r="B137" i="6"/>
  <c r="E136" i="6"/>
  <c r="D136" i="6"/>
  <c r="C136" i="6"/>
  <c r="S20" i="6" s="1"/>
  <c r="B136" i="6"/>
  <c r="P21" i="6" s="1"/>
  <c r="E135" i="6"/>
  <c r="D135" i="6"/>
  <c r="U11" i="6" s="1"/>
  <c r="C135" i="6"/>
  <c r="R16" i="6" s="1"/>
  <c r="B135" i="6"/>
  <c r="O17" i="6" s="1"/>
  <c r="E134" i="6"/>
  <c r="X10" i="6" s="1"/>
  <c r="D134" i="6"/>
  <c r="C134" i="6"/>
  <c r="B134" i="6"/>
  <c r="E133" i="6"/>
  <c r="W19" i="6" s="1"/>
  <c r="Z19" i="6" s="1"/>
  <c r="D133" i="6"/>
  <c r="T18" i="6" s="1"/>
  <c r="C133" i="6"/>
  <c r="B133" i="6"/>
  <c r="E132" i="6"/>
  <c r="D132" i="6"/>
  <c r="C132" i="6"/>
  <c r="Q20" i="6" s="1"/>
  <c r="Z20" i="6" s="1"/>
  <c r="B132" i="6"/>
  <c r="N21" i="6" s="1"/>
  <c r="Z21" i="6" s="1"/>
  <c r="Y22" i="6"/>
  <c r="S22" i="6"/>
  <c r="Q22" i="6"/>
  <c r="P22" i="6"/>
  <c r="AB22" i="6" s="1"/>
  <c r="O22" i="6"/>
  <c r="N22" i="6"/>
  <c r="W21" i="6"/>
  <c r="V21" i="6"/>
  <c r="U21" i="6"/>
  <c r="T21" i="6"/>
  <c r="S21" i="6"/>
  <c r="Q21" i="6"/>
  <c r="Y20" i="6"/>
  <c r="W20" i="6"/>
  <c r="V20" i="6"/>
  <c r="U20" i="6"/>
  <c r="T20" i="6"/>
  <c r="P20" i="6"/>
  <c r="AB20" i="6" s="1"/>
  <c r="N20" i="6"/>
  <c r="Y19" i="6"/>
  <c r="V19" i="6"/>
  <c r="T19" i="6"/>
  <c r="S19" i="6"/>
  <c r="Q19" i="6"/>
  <c r="N19" i="6"/>
  <c r="W18" i="6"/>
  <c r="V18" i="6"/>
  <c r="Q18" i="6"/>
  <c r="P18" i="6"/>
  <c r="O18" i="6"/>
  <c r="N18" i="6"/>
  <c r="Z18" i="6" s="1"/>
  <c r="Y17" i="6"/>
  <c r="V17" i="6"/>
  <c r="T17" i="6"/>
  <c r="S17" i="6"/>
  <c r="Q17" i="6"/>
  <c r="P17" i="6"/>
  <c r="AB17" i="6" s="1"/>
  <c r="N17" i="6"/>
  <c r="Y16" i="6"/>
  <c r="W16" i="6"/>
  <c r="V16" i="6"/>
  <c r="U16" i="6"/>
  <c r="T16" i="6"/>
  <c r="S16" i="6"/>
  <c r="AB16" i="6" s="1"/>
  <c r="Q16" i="6"/>
  <c r="P16" i="6"/>
  <c r="N16" i="6"/>
  <c r="Z16" i="6" s="1"/>
  <c r="Y15" i="6"/>
  <c r="W15" i="6"/>
  <c r="V15" i="6"/>
  <c r="U15" i="6"/>
  <c r="T15" i="6"/>
  <c r="S15" i="6"/>
  <c r="Q15" i="6"/>
  <c r="P15" i="6"/>
  <c r="AB15" i="6" s="1"/>
  <c r="AB14" i="6"/>
  <c r="Y14" i="6"/>
  <c r="W14" i="6"/>
  <c r="V14" i="6"/>
  <c r="U14" i="6"/>
  <c r="T14" i="6"/>
  <c r="S14" i="6"/>
  <c r="Q14" i="6"/>
  <c r="P14" i="6"/>
  <c r="O14" i="6"/>
  <c r="N14" i="6"/>
  <c r="Z14" i="6" s="1"/>
  <c r="Y13" i="6"/>
  <c r="W13" i="6"/>
  <c r="V13" i="6"/>
  <c r="U13" i="6"/>
  <c r="T13" i="6"/>
  <c r="S13" i="6"/>
  <c r="Q13" i="6"/>
  <c r="Z13" i="6" s="1"/>
  <c r="P13" i="6"/>
  <c r="AB13" i="6" s="1"/>
  <c r="O13" i="6"/>
  <c r="N13" i="6"/>
  <c r="Y12" i="6"/>
  <c r="W12" i="6"/>
  <c r="V12" i="6"/>
  <c r="U12" i="6"/>
  <c r="T12" i="6"/>
  <c r="S12" i="6"/>
  <c r="R12" i="6"/>
  <c r="Q12" i="6"/>
  <c r="P12" i="6"/>
  <c r="AB12" i="6" s="1"/>
  <c r="N12" i="6"/>
  <c r="Z12" i="6" s="1"/>
  <c r="Y11" i="6"/>
  <c r="W11" i="6"/>
  <c r="Z11" i="6" s="1"/>
  <c r="V11" i="6"/>
  <c r="AB11" i="6" s="1"/>
  <c r="T11" i="6"/>
  <c r="S11" i="6"/>
  <c r="Q11" i="6"/>
  <c r="P11" i="6"/>
  <c r="N11" i="6"/>
  <c r="AB10" i="6"/>
  <c r="Z10" i="6"/>
  <c r="Y10" i="6"/>
  <c r="W10" i="6"/>
  <c r="V10" i="6"/>
  <c r="U10" i="6"/>
  <c r="T10" i="6"/>
  <c r="S10" i="6"/>
  <c r="Q10" i="6"/>
  <c r="P10" i="6"/>
  <c r="N10" i="6"/>
  <c r="Y9" i="6"/>
  <c r="W9" i="6"/>
  <c r="V9" i="6"/>
  <c r="T9" i="6"/>
  <c r="S9" i="6"/>
  <c r="Q9" i="6"/>
  <c r="P9" i="6"/>
  <c r="AB9" i="6" s="1"/>
  <c r="O9" i="6"/>
  <c r="N9" i="6"/>
  <c r="Z9" i="6" s="1"/>
  <c r="Y8" i="6"/>
  <c r="W8" i="6"/>
  <c r="V8" i="6"/>
  <c r="U8" i="6"/>
  <c r="T8" i="6"/>
  <c r="S8" i="6"/>
  <c r="AB8" i="6" s="1"/>
  <c r="R8" i="6"/>
  <c r="Q8" i="6"/>
  <c r="Z8" i="6" s="1"/>
  <c r="P8" i="6"/>
  <c r="O8" i="6"/>
  <c r="N8" i="6"/>
  <c r="Y7" i="6"/>
  <c r="W7" i="6"/>
  <c r="V7" i="6"/>
  <c r="U7" i="6"/>
  <c r="T7" i="6"/>
  <c r="S7" i="6"/>
  <c r="Q7" i="6"/>
  <c r="P7" i="6"/>
  <c r="AB7" i="6" s="1"/>
  <c r="N7" i="6"/>
  <c r="Z7" i="6" s="1"/>
  <c r="AB6" i="6"/>
  <c r="Y6" i="6"/>
  <c r="W6" i="6"/>
  <c r="V6" i="6"/>
  <c r="U6" i="6"/>
  <c r="T6" i="6"/>
  <c r="S6" i="6"/>
  <c r="Q6" i="6"/>
  <c r="P6" i="6"/>
  <c r="O6" i="6"/>
  <c r="N6" i="6"/>
  <c r="Z6" i="6" s="1"/>
  <c r="Y5" i="6"/>
  <c r="W5" i="6"/>
  <c r="V5" i="6"/>
  <c r="U5" i="6"/>
  <c r="T5" i="6"/>
  <c r="S5" i="6"/>
  <c r="AB5" i="6" s="1"/>
  <c r="R5" i="6"/>
  <c r="Q5" i="6"/>
  <c r="Z5" i="6" s="1"/>
  <c r="P5" i="6"/>
  <c r="O5" i="6"/>
  <c r="N5" i="6"/>
  <c r="Y4" i="6"/>
  <c r="W4" i="6"/>
  <c r="Z4" i="6" s="1"/>
  <c r="V4" i="6"/>
  <c r="U4" i="6"/>
  <c r="T4" i="6"/>
  <c r="S4" i="6"/>
  <c r="Q4" i="6"/>
  <c r="P4" i="6"/>
  <c r="AB4" i="6" s="1"/>
  <c r="N4" i="6"/>
  <c r="AB3" i="6"/>
  <c r="Z3" i="6"/>
  <c r="Y3" i="6"/>
  <c r="W3" i="6"/>
  <c r="V3" i="6"/>
  <c r="U3" i="6"/>
  <c r="T3" i="6"/>
  <c r="S3" i="6"/>
  <c r="Q3" i="6"/>
  <c r="P3" i="6"/>
  <c r="O3" i="6"/>
  <c r="N3" i="6"/>
  <c r="H43" i="7" l="1"/>
  <c r="I43" i="7" s="1" a="1"/>
  <c r="I43" i="7" s="1"/>
  <c r="J43" i="7" s="1"/>
  <c r="H26" i="7"/>
  <c r="I26" i="7" s="1" a="1"/>
  <c r="I26" i="7" s="1"/>
  <c r="J26" i="7" s="1"/>
  <c r="H30" i="7"/>
  <c r="I30" i="7" s="1" a="1"/>
  <c r="I30" i="7" s="1"/>
  <c r="J30" i="7" s="1"/>
  <c r="H37" i="7"/>
  <c r="I37" i="7" s="1" a="1"/>
  <c r="I37" i="7" s="1"/>
  <c r="J37" i="7" s="1"/>
  <c r="H39" i="7"/>
  <c r="I39" i="7" s="1" a="1"/>
  <c r="I39" i="7" s="1"/>
  <c r="J39" i="7" s="1"/>
  <c r="H35" i="7"/>
  <c r="I35" i="7" s="1" a="1"/>
  <c r="I35" i="7" s="1"/>
  <c r="J35" i="7" s="1"/>
  <c r="H36" i="7"/>
  <c r="I36" i="7" s="1" a="1"/>
  <c r="I36" i="7" s="1"/>
  <c r="J36" i="7" s="1"/>
  <c r="H29" i="7"/>
  <c r="I29" i="7" s="1" a="1"/>
  <c r="I29" i="7" s="1"/>
  <c r="J29" i="7" s="1"/>
  <c r="H25" i="7"/>
  <c r="I25" i="7" s="1" a="1"/>
  <c r="I25" i="7" s="1"/>
  <c r="J25" i="7" s="1"/>
  <c r="H27" i="7"/>
  <c r="I27" i="7" s="1" a="1"/>
  <c r="I27" i="7" s="1"/>
  <c r="J27" i="7" s="1"/>
  <c r="H32" i="7"/>
  <c r="I32" i="7" s="1" a="1"/>
  <c r="I32" i="7" s="1"/>
  <c r="J32" i="7" s="1"/>
  <c r="H34" i="7"/>
  <c r="I34" i="7" s="1" a="1"/>
  <c r="I34" i="7" s="1"/>
  <c r="J34" i="7" s="1"/>
  <c r="H24" i="7"/>
  <c r="I24" i="7" s="1" a="1"/>
  <c r="I24" i="7" s="1"/>
  <c r="AA5" i="6"/>
  <c r="AC5" i="6" s="1"/>
  <c r="AD5" i="6" s="1" a="1"/>
  <c r="AD5" i="6" s="1"/>
  <c r="AE5" i="6" s="1"/>
  <c r="X15" i="6"/>
  <c r="R21" i="6"/>
  <c r="X4" i="6"/>
  <c r="O10" i="6"/>
  <c r="AA10" i="6" s="1"/>
  <c r="AC10" i="6" s="1"/>
  <c r="AD10" i="6" s="1" a="1"/>
  <c r="AD10" i="6" s="1"/>
  <c r="AE10" i="6" s="1"/>
  <c r="X16" i="6"/>
  <c r="U17" i="6"/>
  <c r="R18" i="6"/>
  <c r="AA18" i="6" s="1"/>
  <c r="AC18" i="6" s="1"/>
  <c r="AD18" i="6" s="1" a="1"/>
  <c r="AD18" i="6" s="1"/>
  <c r="AE18" i="6" s="1"/>
  <c r="T22" i="6"/>
  <c r="R17" i="6"/>
  <c r="AA17" i="6" s="1"/>
  <c r="R9" i="6"/>
  <c r="AA9" i="6" s="1"/>
  <c r="AC9" i="6" s="1"/>
  <c r="AD9" i="6" s="1" a="1"/>
  <c r="AD9" i="6" s="1"/>
  <c r="AE9" i="6" s="1"/>
  <c r="R22" i="6"/>
  <c r="X12" i="6"/>
  <c r="X5" i="6"/>
  <c r="R6" i="6"/>
  <c r="X8" i="6"/>
  <c r="AA8" i="6" s="1"/>
  <c r="AC8" i="6" s="1"/>
  <c r="AD8" i="6" s="1" a="1"/>
  <c r="AD8" i="6" s="1"/>
  <c r="AE8" i="6" s="1"/>
  <c r="U9" i="6"/>
  <c r="R14" i="6"/>
  <c r="N15" i="6"/>
  <c r="Z15" i="6" s="1"/>
  <c r="W17" i="6"/>
  <c r="Z17" i="6" s="1"/>
  <c r="S18" i="6"/>
  <c r="AB18" i="6" s="1"/>
  <c r="O19" i="6"/>
  <c r="AA19" i="6" s="1"/>
  <c r="AC19" i="6" s="1"/>
  <c r="AD19" i="6" s="1" a="1"/>
  <c r="AD19" i="6" s="1"/>
  <c r="AE19" i="6" s="1"/>
  <c r="X21" i="6"/>
  <c r="U22" i="6"/>
  <c r="X20" i="6"/>
  <c r="R3" i="6"/>
  <c r="AA3" i="6" s="1"/>
  <c r="AC3" i="6" s="1"/>
  <c r="AD3" i="6" s="1" a="1"/>
  <c r="AD3" i="6" s="1"/>
  <c r="O4" i="6"/>
  <c r="R10" i="6"/>
  <c r="O15" i="6"/>
  <c r="X17" i="6"/>
  <c r="P19" i="6"/>
  <c r="AB19" i="6" s="1"/>
  <c r="Y21" i="6"/>
  <c r="AB21" i="6" s="1"/>
  <c r="O11" i="6"/>
  <c r="X13" i="6"/>
  <c r="U18" i="6"/>
  <c r="W22" i="6"/>
  <c r="Z22" i="6" s="1"/>
  <c r="X7" i="6"/>
  <c r="R13" i="6"/>
  <c r="AA13" i="6" s="1"/>
  <c r="AC13" i="6" s="1"/>
  <c r="AD13" i="6" s="1" a="1"/>
  <c r="AD13" i="6" s="1"/>
  <c r="AE13" i="6" s="1"/>
  <c r="O7" i="6"/>
  <c r="X9" i="6"/>
  <c r="R19" i="6"/>
  <c r="X22" i="6"/>
  <c r="AA22" i="6" s="1"/>
  <c r="R15" i="6"/>
  <c r="O20" i="6"/>
  <c r="AA20" i="6" s="1"/>
  <c r="AC20" i="6" s="1"/>
  <c r="AD20" i="6" s="1" a="1"/>
  <c r="AD20" i="6" s="1"/>
  <c r="AE20" i="6" s="1"/>
  <c r="O16" i="6"/>
  <c r="X18" i="6"/>
  <c r="X19" i="6"/>
  <c r="X11" i="6"/>
  <c r="R4" i="6"/>
  <c r="R11" i="6"/>
  <c r="X6" i="6"/>
  <c r="R7" i="6"/>
  <c r="O12" i="6"/>
  <c r="AA12" i="6" s="1"/>
  <c r="AC12" i="6" s="1"/>
  <c r="AD12" i="6" s="1" a="1"/>
  <c r="AD12" i="6" s="1"/>
  <c r="AE12" i="6" s="1"/>
  <c r="X14" i="6"/>
  <c r="U19" i="6"/>
  <c r="X3" i="6"/>
  <c r="R20" i="6"/>
  <c r="O21" i="6"/>
  <c r="L6" i="7" l="1"/>
  <c r="K6" i="7"/>
  <c r="M5" i="7"/>
  <c r="L5" i="7"/>
  <c r="K5" i="7"/>
  <c r="M4" i="7"/>
  <c r="L4" i="7"/>
  <c r="K4" i="7"/>
  <c r="J24" i="7"/>
  <c r="J44" i="7" s="1"/>
  <c r="J45" i="7" s="1"/>
  <c r="M6" i="7"/>
  <c r="AE3" i="6"/>
  <c r="AC17" i="6"/>
  <c r="AD17" i="6" s="1" a="1"/>
  <c r="AD17" i="6" s="1"/>
  <c r="AE17" i="6" s="1"/>
  <c r="AC22" i="6"/>
  <c r="AD22" i="6" s="1" a="1"/>
  <c r="AD22" i="6" s="1"/>
  <c r="AE22" i="6" s="1"/>
  <c r="AA14" i="6"/>
  <c r="AC14" i="6" s="1"/>
  <c r="AD14" i="6" s="1" a="1"/>
  <c r="AD14" i="6" s="1"/>
  <c r="AE14" i="6" s="1"/>
  <c r="AA11" i="6"/>
  <c r="AC11" i="6" s="1"/>
  <c r="AD11" i="6" s="1" a="1"/>
  <c r="AD11" i="6" s="1"/>
  <c r="AE11" i="6" s="1"/>
  <c r="AA6" i="6"/>
  <c r="AC6" i="6" s="1"/>
  <c r="AD6" i="6" s="1" a="1"/>
  <c r="AD6" i="6" s="1"/>
  <c r="AE6" i="6" s="1"/>
  <c r="AA15" i="6"/>
  <c r="AC15" i="6" s="1"/>
  <c r="AD15" i="6" s="1" a="1"/>
  <c r="AD15" i="6" s="1"/>
  <c r="AE15" i="6" s="1"/>
  <c r="AA4" i="6"/>
  <c r="AC4" i="6" s="1"/>
  <c r="AD4" i="6" s="1" a="1"/>
  <c r="AD4" i="6" s="1"/>
  <c r="AE4" i="6" s="1"/>
  <c r="AA21" i="6"/>
  <c r="AC21" i="6" s="1"/>
  <c r="AD21" i="6" s="1" a="1"/>
  <c r="AD21" i="6" s="1"/>
  <c r="AE21" i="6" s="1"/>
  <c r="AA16" i="6"/>
  <c r="AC16" i="6" s="1"/>
  <c r="AD16" i="6" s="1" a="1"/>
  <c r="AD16" i="6" s="1"/>
  <c r="AE16" i="6" s="1"/>
  <c r="AA7" i="6"/>
  <c r="AC7" i="6" s="1"/>
  <c r="AD7" i="6" s="1" a="1"/>
  <c r="AD7" i="6" s="1"/>
  <c r="AE7" i="6" s="1"/>
  <c r="M8" i="7" l="1"/>
  <c r="M20" i="7"/>
  <c r="I12" i="1" s="1"/>
  <c r="M12" i="1" s="1"/>
  <c r="M16" i="7"/>
  <c r="I9" i="1" s="1"/>
  <c r="M9" i="1" s="1"/>
  <c r="M12" i="7"/>
  <c r="I6" i="1" s="1"/>
  <c r="M6" i="1" s="1"/>
  <c r="M10" i="7"/>
  <c r="I4" i="1" s="1"/>
  <c r="M4" i="1" s="1"/>
  <c r="M18" i="7"/>
  <c r="I10" i="1" s="1"/>
  <c r="M10" i="1" s="1"/>
  <c r="M14" i="7"/>
  <c r="I7" i="1" s="1"/>
  <c r="M7" i="1" s="1"/>
  <c r="M15" i="7"/>
  <c r="I8" i="1" s="1"/>
  <c r="M8" i="1" s="1"/>
  <c r="I11" i="1"/>
  <c r="M11" i="1" s="1"/>
  <c r="M11" i="7"/>
  <c r="I5" i="1" s="1"/>
  <c r="M5" i="1" s="1"/>
  <c r="AI5" i="6"/>
  <c r="AJ5" i="6"/>
  <c r="AI6" i="6"/>
  <c r="AE23" i="6"/>
  <c r="AE24" i="6" s="1"/>
  <c r="AH6" i="6"/>
  <c r="AJ6" i="6"/>
  <c r="AH4" i="6"/>
  <c r="AI4" i="6"/>
  <c r="AJ4" i="6"/>
  <c r="AH5" i="6"/>
  <c r="AJ7" i="6" l="1"/>
  <c r="AJ13" i="6"/>
  <c r="AJ9" i="6"/>
  <c r="AJ17" i="6"/>
  <c r="AJ11" i="6"/>
  <c r="AJ15" i="6"/>
  <c r="AJ19" i="6"/>
  <c r="AJ10" i="6"/>
  <c r="AJ14" i="6"/>
  <c r="AJ18" i="6"/>
  <c r="B141" i="5" l="1"/>
  <c r="D138" i="5"/>
  <c r="C138" i="5"/>
  <c r="B138" i="5"/>
  <c r="A138" i="5"/>
  <c r="D137" i="5"/>
  <c r="D143" i="5" s="1"/>
  <c r="C137" i="5"/>
  <c r="C143" i="5" s="1"/>
  <c r="B137" i="5"/>
  <c r="B143" i="5" s="1"/>
  <c r="A137" i="5"/>
  <c r="A143" i="5" s="1"/>
  <c r="D136" i="5"/>
  <c r="C136" i="5"/>
  <c r="B136" i="5"/>
  <c r="A136" i="5"/>
  <c r="D135" i="5"/>
  <c r="D142" i="5" s="1"/>
  <c r="C135" i="5"/>
  <c r="R20" i="5" s="1"/>
  <c r="B135" i="5"/>
  <c r="B142" i="5" s="1"/>
  <c r="A135" i="5"/>
  <c r="A142" i="5" s="1"/>
  <c r="D134" i="5"/>
  <c r="C134" i="5"/>
  <c r="B134" i="5"/>
  <c r="A134" i="5"/>
  <c r="D133" i="5"/>
  <c r="D141" i="5" s="1"/>
  <c r="C133" i="5"/>
  <c r="C141" i="5" s="1"/>
  <c r="B133" i="5"/>
  <c r="A133" i="5"/>
  <c r="A141" i="5" s="1"/>
  <c r="K131" i="5"/>
  <c r="H131" i="5"/>
  <c r="K130" i="5"/>
  <c r="H130" i="5"/>
  <c r="K129" i="5"/>
  <c r="H129" i="5"/>
  <c r="H42" i="5"/>
  <c r="Y21" i="5"/>
  <c r="X21" i="5"/>
  <c r="W21" i="5"/>
  <c r="V21" i="5"/>
  <c r="T21" i="5"/>
  <c r="S21" i="5"/>
  <c r="Q21" i="5"/>
  <c r="P21" i="5"/>
  <c r="J43" i="5" s="1"/>
  <c r="N21" i="5"/>
  <c r="H43" i="5" s="1"/>
  <c r="Y20" i="5"/>
  <c r="X20" i="5"/>
  <c r="W20" i="5"/>
  <c r="V20" i="5"/>
  <c r="U20" i="5"/>
  <c r="T20" i="5"/>
  <c r="S20" i="5"/>
  <c r="Q20" i="5"/>
  <c r="P20" i="5"/>
  <c r="J42" i="5" s="1"/>
  <c r="N20" i="5"/>
  <c r="Y19" i="5"/>
  <c r="X19" i="5"/>
  <c r="W19" i="5"/>
  <c r="V19" i="5"/>
  <c r="T19" i="5"/>
  <c r="S19" i="5"/>
  <c r="Q19" i="5"/>
  <c r="P19" i="5"/>
  <c r="J41" i="5" s="1"/>
  <c r="N19" i="5"/>
  <c r="H41" i="5" s="1"/>
  <c r="Y18" i="5"/>
  <c r="X18" i="5"/>
  <c r="W18" i="5"/>
  <c r="V18" i="5"/>
  <c r="T18" i="5"/>
  <c r="S18" i="5"/>
  <c r="Q18" i="5"/>
  <c r="P18" i="5"/>
  <c r="J40" i="5" s="1"/>
  <c r="N18" i="5"/>
  <c r="H40" i="5" s="1"/>
  <c r="Y17" i="5"/>
  <c r="X17" i="5"/>
  <c r="W17" i="5"/>
  <c r="V17" i="5"/>
  <c r="T17" i="5"/>
  <c r="S17" i="5"/>
  <c r="Q17" i="5"/>
  <c r="P17" i="5"/>
  <c r="J39" i="5" s="1"/>
  <c r="N17" i="5"/>
  <c r="H39" i="5" s="1"/>
  <c r="Y16" i="5"/>
  <c r="X16" i="5"/>
  <c r="W16" i="5"/>
  <c r="V16" i="5"/>
  <c r="U16" i="5"/>
  <c r="T16" i="5"/>
  <c r="S16" i="5"/>
  <c r="Q16" i="5"/>
  <c r="P16" i="5"/>
  <c r="J38" i="5" s="1"/>
  <c r="N16" i="5"/>
  <c r="H38" i="5" s="1"/>
  <c r="Y15" i="5"/>
  <c r="X15" i="5"/>
  <c r="W15" i="5"/>
  <c r="V15" i="5"/>
  <c r="T15" i="5"/>
  <c r="S15" i="5"/>
  <c r="Q15" i="5"/>
  <c r="P15" i="5"/>
  <c r="J37" i="5" s="1"/>
  <c r="O15" i="5"/>
  <c r="N15" i="5"/>
  <c r="H37" i="5" s="1"/>
  <c r="Y14" i="5"/>
  <c r="X14" i="5"/>
  <c r="W14" i="5"/>
  <c r="V14" i="5"/>
  <c r="T14" i="5"/>
  <c r="S14" i="5"/>
  <c r="Q14" i="5"/>
  <c r="P14" i="5"/>
  <c r="J36" i="5" s="1"/>
  <c r="N14" i="5"/>
  <c r="H36" i="5" s="1"/>
  <c r="Y13" i="5"/>
  <c r="X13" i="5"/>
  <c r="W13" i="5"/>
  <c r="V13" i="5"/>
  <c r="T13" i="5"/>
  <c r="S13" i="5"/>
  <c r="Q13" i="5"/>
  <c r="P13" i="5"/>
  <c r="J35" i="5" s="1"/>
  <c r="N13" i="5"/>
  <c r="H35" i="5" s="1"/>
  <c r="Y12" i="5"/>
  <c r="X12" i="5"/>
  <c r="W12" i="5"/>
  <c r="V12" i="5"/>
  <c r="U12" i="5"/>
  <c r="T12" i="5"/>
  <c r="S12" i="5"/>
  <c r="Q12" i="5"/>
  <c r="P12" i="5"/>
  <c r="J34" i="5" s="1"/>
  <c r="N12" i="5"/>
  <c r="H34" i="5" s="1"/>
  <c r="Y11" i="5"/>
  <c r="X11" i="5"/>
  <c r="W11" i="5"/>
  <c r="V11" i="5"/>
  <c r="T11" i="5"/>
  <c r="S11" i="5"/>
  <c r="Q11" i="5"/>
  <c r="P11" i="5"/>
  <c r="J33" i="5" s="1"/>
  <c r="O11" i="5"/>
  <c r="N11" i="5"/>
  <c r="H33" i="5" s="1"/>
  <c r="Y10" i="5"/>
  <c r="X10" i="5"/>
  <c r="W10" i="5"/>
  <c r="V10" i="5"/>
  <c r="T10" i="5"/>
  <c r="S10" i="5"/>
  <c r="Q10" i="5"/>
  <c r="P10" i="5"/>
  <c r="J32" i="5" s="1"/>
  <c r="N10" i="5"/>
  <c r="H32" i="5" s="1"/>
  <c r="Y9" i="5"/>
  <c r="J31" i="5" s="1"/>
  <c r="X9" i="5"/>
  <c r="W9" i="5"/>
  <c r="V9" i="5"/>
  <c r="T9" i="5"/>
  <c r="S9" i="5"/>
  <c r="Q9" i="5"/>
  <c r="P9" i="5"/>
  <c r="N9" i="5"/>
  <c r="H31" i="5" s="1"/>
  <c r="Y8" i="5"/>
  <c r="X8" i="5"/>
  <c r="W8" i="5"/>
  <c r="V8" i="5"/>
  <c r="U8" i="5"/>
  <c r="T8" i="5"/>
  <c r="S8" i="5"/>
  <c r="Q8" i="5"/>
  <c r="P8" i="5"/>
  <c r="J30" i="5" s="1"/>
  <c r="N8" i="5"/>
  <c r="H30" i="5" s="1"/>
  <c r="Y7" i="5"/>
  <c r="X7" i="5"/>
  <c r="W7" i="5"/>
  <c r="V7" i="5"/>
  <c r="T7" i="5"/>
  <c r="S7" i="5"/>
  <c r="Q7" i="5"/>
  <c r="P7" i="5"/>
  <c r="J29" i="5" s="1"/>
  <c r="O7" i="5"/>
  <c r="N7" i="5"/>
  <c r="H29" i="5" s="1"/>
  <c r="Y6" i="5"/>
  <c r="X6" i="5"/>
  <c r="W6" i="5"/>
  <c r="V6" i="5"/>
  <c r="T6" i="5"/>
  <c r="S6" i="5"/>
  <c r="Q6" i="5"/>
  <c r="P6" i="5"/>
  <c r="J28" i="5" s="1"/>
  <c r="N6" i="5"/>
  <c r="H28" i="5" s="1"/>
  <c r="Y5" i="5"/>
  <c r="X5" i="5"/>
  <c r="W5" i="5"/>
  <c r="V5" i="5"/>
  <c r="T5" i="5"/>
  <c r="S5" i="5"/>
  <c r="Q5" i="5"/>
  <c r="P5" i="5"/>
  <c r="J27" i="5" s="1"/>
  <c r="N5" i="5"/>
  <c r="H27" i="5" s="1"/>
  <c r="Y4" i="5"/>
  <c r="X4" i="5"/>
  <c r="W4" i="5"/>
  <c r="V4" i="5"/>
  <c r="U4" i="5"/>
  <c r="T4" i="5"/>
  <c r="S4" i="5"/>
  <c r="Q4" i="5"/>
  <c r="P4" i="5"/>
  <c r="J26" i="5" s="1"/>
  <c r="N4" i="5"/>
  <c r="H26" i="5" s="1"/>
  <c r="Y3" i="5"/>
  <c r="X3" i="5"/>
  <c r="W3" i="5"/>
  <c r="V3" i="5"/>
  <c r="T3" i="5"/>
  <c r="S3" i="5"/>
  <c r="Q3" i="5"/>
  <c r="P3" i="5"/>
  <c r="J25" i="5" s="1"/>
  <c r="O3" i="5"/>
  <c r="N3" i="5"/>
  <c r="H25" i="5" s="1"/>
  <c r="Y2" i="5"/>
  <c r="X2" i="5"/>
  <c r="W2" i="5"/>
  <c r="V2" i="5"/>
  <c r="T2" i="5"/>
  <c r="S2" i="5"/>
  <c r="Q2" i="5"/>
  <c r="P2" i="5"/>
  <c r="J24" i="5" s="1"/>
  <c r="N2" i="5"/>
  <c r="H24" i="5" s="1"/>
  <c r="E143" i="5" l="1"/>
  <c r="E141" i="5"/>
  <c r="O19" i="5"/>
  <c r="I41" i="5" s="1"/>
  <c r="K41" i="5" s="1"/>
  <c r="L41" i="5" s="1" a="1"/>
  <c r="L41" i="5" s="1"/>
  <c r="M41" i="5" s="1"/>
  <c r="R3" i="5"/>
  <c r="I25" i="5" s="1"/>
  <c r="K25" i="5" s="1"/>
  <c r="L25" i="5" s="1" a="1"/>
  <c r="L25" i="5" s="1"/>
  <c r="M25" i="5" s="1"/>
  <c r="R7" i="5"/>
  <c r="I29" i="5" s="1"/>
  <c r="K29" i="5" s="1"/>
  <c r="L29" i="5" s="1" a="1"/>
  <c r="L29" i="5" s="1"/>
  <c r="M29" i="5" s="1"/>
  <c r="R11" i="5"/>
  <c r="I33" i="5" s="1"/>
  <c r="K33" i="5" s="1"/>
  <c r="L33" i="5" s="1" a="1"/>
  <c r="L33" i="5" s="1"/>
  <c r="M33" i="5" s="1"/>
  <c r="R15" i="5"/>
  <c r="I37" i="5" s="1"/>
  <c r="K37" i="5" s="1"/>
  <c r="L37" i="5" s="1" a="1"/>
  <c r="L37" i="5" s="1"/>
  <c r="M37" i="5" s="1"/>
  <c r="R19" i="5"/>
  <c r="O2" i="5"/>
  <c r="O6" i="5"/>
  <c r="O10" i="5"/>
  <c r="O14" i="5"/>
  <c r="O18" i="5"/>
  <c r="U3" i="5"/>
  <c r="U7" i="5"/>
  <c r="U11" i="5"/>
  <c r="U15" i="5"/>
  <c r="U19" i="5"/>
  <c r="R2" i="5"/>
  <c r="R6" i="5"/>
  <c r="R10" i="5"/>
  <c r="R14" i="5"/>
  <c r="R18" i="5"/>
  <c r="O5" i="5"/>
  <c r="O9" i="5"/>
  <c r="O13" i="5"/>
  <c r="O17" i="5"/>
  <c r="O21" i="5"/>
  <c r="C142" i="5"/>
  <c r="E142" i="5" s="1"/>
  <c r="U2" i="5"/>
  <c r="U6" i="5"/>
  <c r="U10" i="5"/>
  <c r="U14" i="5"/>
  <c r="U18" i="5"/>
  <c r="R5" i="5"/>
  <c r="R9" i="5"/>
  <c r="R13" i="5"/>
  <c r="R17" i="5"/>
  <c r="R21" i="5"/>
  <c r="O4" i="5"/>
  <c r="O8" i="5"/>
  <c r="O12" i="5"/>
  <c r="O16" i="5"/>
  <c r="O20" i="5"/>
  <c r="I42" i="5" s="1"/>
  <c r="K42" i="5" s="1"/>
  <c r="L42" i="5" s="1" a="1"/>
  <c r="L42" i="5" s="1"/>
  <c r="M42" i="5" s="1"/>
  <c r="U5" i="5"/>
  <c r="U9" i="5"/>
  <c r="U13" i="5"/>
  <c r="U17" i="5"/>
  <c r="U21" i="5"/>
  <c r="R4" i="5"/>
  <c r="R8" i="5"/>
  <c r="R12" i="5"/>
  <c r="R16" i="5"/>
  <c r="G7" i="3" a="1"/>
  <c r="G7" i="3" s="1"/>
  <c r="F7" i="3" a="1"/>
  <c r="F7" i="3" s="1"/>
  <c r="G6" i="3"/>
  <c r="T18" i="3" s="1"/>
  <c r="F6" i="3"/>
  <c r="S18" i="3" s="1"/>
  <c r="G5" i="3" a="1"/>
  <c r="G5" i="3" s="1"/>
  <c r="F5" i="3" a="1"/>
  <c r="F5" i="3" s="1"/>
  <c r="G4" i="3"/>
  <c r="Q2" i="3" s="1"/>
  <c r="F4" i="3"/>
  <c r="P17" i="3" s="1"/>
  <c r="W3" i="3"/>
  <c r="G3" i="3" a="1"/>
  <c r="G3" i="3" s="1"/>
  <c r="F3" i="3" a="1"/>
  <c r="F3" i="3" s="1"/>
  <c r="W2" i="3"/>
  <c r="G2" i="3"/>
  <c r="N17" i="3" s="1"/>
  <c r="F2" i="3"/>
  <c r="M10" i="3" s="1"/>
  <c r="W1" i="3"/>
  <c r="G140" i="5" l="1"/>
  <c r="I43" i="5"/>
  <c r="K43" i="5" s="1"/>
  <c r="L43" i="5" s="1" a="1"/>
  <c r="L43" i="5" s="1"/>
  <c r="M43" i="5" s="1"/>
  <c r="I36" i="5"/>
  <c r="K36" i="5" s="1"/>
  <c r="L36" i="5" s="1" a="1"/>
  <c r="L36" i="5" s="1"/>
  <c r="M36" i="5" s="1"/>
  <c r="I38" i="5"/>
  <c r="K38" i="5" s="1"/>
  <c r="L38" i="5" s="1" a="1"/>
  <c r="L38" i="5" s="1"/>
  <c r="M38" i="5" s="1"/>
  <c r="I39" i="5"/>
  <c r="K39" i="5" s="1"/>
  <c r="L39" i="5" s="1" a="1"/>
  <c r="L39" i="5" s="1"/>
  <c r="M39" i="5" s="1"/>
  <c r="I32" i="5"/>
  <c r="K32" i="5" s="1"/>
  <c r="L32" i="5" s="1" a="1"/>
  <c r="L32" i="5" s="1"/>
  <c r="M32" i="5" s="1"/>
  <c r="I40" i="5"/>
  <c r="K40" i="5" s="1"/>
  <c r="L40" i="5" s="1" a="1"/>
  <c r="L40" i="5" s="1"/>
  <c r="M40" i="5" s="1"/>
  <c r="I34" i="5"/>
  <c r="K34" i="5" s="1"/>
  <c r="L34" i="5" s="1" a="1"/>
  <c r="L34" i="5" s="1"/>
  <c r="M34" i="5" s="1"/>
  <c r="I35" i="5"/>
  <c r="K35" i="5" s="1"/>
  <c r="L35" i="5" s="1" a="1"/>
  <c r="L35" i="5" s="1"/>
  <c r="M35" i="5" s="1"/>
  <c r="I28" i="5"/>
  <c r="K28" i="5" s="1"/>
  <c r="L28" i="5" s="1" a="1"/>
  <c r="L28" i="5" s="1"/>
  <c r="M28" i="5" s="1"/>
  <c r="I30" i="5"/>
  <c r="K30" i="5" s="1"/>
  <c r="L30" i="5" s="1" a="1"/>
  <c r="L30" i="5" s="1"/>
  <c r="M30" i="5" s="1"/>
  <c r="I31" i="5"/>
  <c r="K31" i="5" s="1"/>
  <c r="L31" i="5" s="1" a="1"/>
  <c r="L31" i="5" s="1"/>
  <c r="M31" i="5" s="1"/>
  <c r="I24" i="5"/>
  <c r="K24" i="5" s="1"/>
  <c r="L24" i="5" s="1" a="1"/>
  <c r="L24" i="5" s="1"/>
  <c r="I26" i="5"/>
  <c r="K26" i="5" s="1"/>
  <c r="L26" i="5" s="1" a="1"/>
  <c r="L26" i="5" s="1"/>
  <c r="M26" i="5" s="1"/>
  <c r="I27" i="5"/>
  <c r="K27" i="5" s="1"/>
  <c r="L27" i="5" s="1" a="1"/>
  <c r="L27" i="5" s="1"/>
  <c r="M27" i="5" s="1"/>
  <c r="AA18" i="3"/>
  <c r="S2" i="3"/>
  <c r="AA2" i="3" s="1"/>
  <c r="P4" i="3"/>
  <c r="Q3" i="3"/>
  <c r="Q4" i="3"/>
  <c r="N10" i="3"/>
  <c r="Y10" i="3" s="1"/>
  <c r="Q11" i="3"/>
  <c r="M16" i="3"/>
  <c r="Q17" i="3"/>
  <c r="Z17" i="3" s="1"/>
  <c r="P10" i="3"/>
  <c r="S11" i="3"/>
  <c r="N16" i="3"/>
  <c r="S17" i="3"/>
  <c r="AA17" i="3" s="1"/>
  <c r="M21" i="3"/>
  <c r="Y21" i="3" s="1"/>
  <c r="M2" i="3"/>
  <c r="P3" i="3"/>
  <c r="T2" i="3"/>
  <c r="T3" i="3"/>
  <c r="N5" i="3"/>
  <c r="P5" i="3"/>
  <c r="Z5" i="3" s="1"/>
  <c r="M6" i="3"/>
  <c r="Y6" i="3" s="1"/>
  <c r="N9" i="3"/>
  <c r="N15" i="3"/>
  <c r="Q16" i="3"/>
  <c r="P21" i="3"/>
  <c r="Z21" i="3" s="1"/>
  <c r="M9" i="3"/>
  <c r="Y9" i="3" s="1"/>
  <c r="Q10" i="3"/>
  <c r="T11" i="3"/>
  <c r="M15" i="3"/>
  <c r="Y15" i="3" s="1"/>
  <c r="P16" i="3"/>
  <c r="Z16" i="3" s="1"/>
  <c r="T17" i="3"/>
  <c r="N21" i="3"/>
  <c r="Q5" i="3"/>
  <c r="N6" i="3"/>
  <c r="P9" i="3"/>
  <c r="T10" i="3"/>
  <c r="M14" i="3"/>
  <c r="P15" i="3"/>
  <c r="S16" i="3"/>
  <c r="M20" i="3"/>
  <c r="Y20" i="3" s="1"/>
  <c r="Q21" i="3"/>
  <c r="M8" i="3"/>
  <c r="Q9" i="3"/>
  <c r="N14" i="3"/>
  <c r="Q15" i="3"/>
  <c r="T16" i="3"/>
  <c r="N20" i="3"/>
  <c r="S21" i="3"/>
  <c r="S3" i="3"/>
  <c r="S4" i="3"/>
  <c r="M5" i="3"/>
  <c r="Y5" i="3" s="1"/>
  <c r="T4" i="3"/>
  <c r="S10" i="3"/>
  <c r="AA10" i="3" s="1"/>
  <c r="S5" i="3"/>
  <c r="P6" i="3"/>
  <c r="T5" i="3"/>
  <c r="Q6" i="3"/>
  <c r="N8" i="3"/>
  <c r="S9" i="3"/>
  <c r="AA9" i="3" s="1"/>
  <c r="P14" i="3"/>
  <c r="Z14" i="3" s="1"/>
  <c r="S15" i="3"/>
  <c r="AA15" i="3" s="1"/>
  <c r="P20" i="3"/>
  <c r="Z20" i="3" s="1"/>
  <c r="T21" i="3"/>
  <c r="S6" i="3"/>
  <c r="M7" i="3"/>
  <c r="P8" i="3"/>
  <c r="T9" i="3"/>
  <c r="M13" i="3"/>
  <c r="Q14" i="3"/>
  <c r="T15" i="3"/>
  <c r="M19" i="3"/>
  <c r="Q20" i="3"/>
  <c r="T6" i="3"/>
  <c r="N7" i="3"/>
  <c r="Q8" i="3"/>
  <c r="N13" i="3"/>
  <c r="S14" i="3"/>
  <c r="AA14" i="3" s="1"/>
  <c r="N19" i="3"/>
  <c r="S20" i="3"/>
  <c r="AA20" i="3" s="1"/>
  <c r="P7" i="3"/>
  <c r="Z7" i="3" s="1"/>
  <c r="S8" i="3"/>
  <c r="P13" i="3"/>
  <c r="T14" i="3"/>
  <c r="P19" i="3"/>
  <c r="T20" i="3"/>
  <c r="Q7" i="3"/>
  <c r="T8" i="3"/>
  <c r="M12" i="3"/>
  <c r="Q13" i="3"/>
  <c r="M18" i="3"/>
  <c r="Q19" i="3"/>
  <c r="S7" i="3"/>
  <c r="AA7" i="3" s="1"/>
  <c r="N12" i="3"/>
  <c r="S13" i="3"/>
  <c r="AA13" i="3" s="1"/>
  <c r="N18" i="3"/>
  <c r="S19" i="3"/>
  <c r="AA19" i="3" s="1"/>
  <c r="T7" i="3"/>
  <c r="P12" i="3"/>
  <c r="T13" i="3"/>
  <c r="P18" i="3"/>
  <c r="T19" i="3"/>
  <c r="M11" i="3"/>
  <c r="Q12" i="3"/>
  <c r="M17" i="3"/>
  <c r="Y17" i="3" s="1"/>
  <c r="Q18" i="3"/>
  <c r="N2" i="3"/>
  <c r="P2" i="3"/>
  <c r="Z2" i="3" s="1"/>
  <c r="M3" i="3"/>
  <c r="Y3" i="3" s="1"/>
  <c r="M4" i="3"/>
  <c r="N3" i="3"/>
  <c r="N4" i="3"/>
  <c r="N11" i="3"/>
  <c r="S12" i="3"/>
  <c r="P11" i="3"/>
  <c r="T12" i="3"/>
  <c r="R28" i="5" l="1"/>
  <c r="Q28" i="5"/>
  <c r="P28" i="5"/>
  <c r="R26" i="5"/>
  <c r="Q26" i="5"/>
  <c r="M24" i="5"/>
  <c r="P26" i="5"/>
  <c r="P27" i="5"/>
  <c r="R27" i="5"/>
  <c r="Q27" i="5"/>
  <c r="Y8" i="3"/>
  <c r="Z10" i="3"/>
  <c r="AB10" i="3" s="1"/>
  <c r="AC10" i="3" s="1" a="1"/>
  <c r="AC10" i="3" s="1"/>
  <c r="AD10" i="3" s="1"/>
  <c r="Y4" i="3"/>
  <c r="AA11" i="3"/>
  <c r="AB20" i="3"/>
  <c r="AC20" i="3" s="1" a="1"/>
  <c r="AC20" i="3" s="1"/>
  <c r="AD20" i="3" s="1"/>
  <c r="Y16" i="3"/>
  <c r="AB16" i="3" s="1"/>
  <c r="AC16" i="3" s="1" a="1"/>
  <c r="AC16" i="3" s="1"/>
  <c r="AD16" i="3" s="1"/>
  <c r="Z6" i="3"/>
  <c r="AB6" i="3" s="1"/>
  <c r="AC6" i="3" s="1" a="1"/>
  <c r="AC6" i="3" s="1"/>
  <c r="AD6" i="3" s="1"/>
  <c r="Y11" i="3"/>
  <c r="AA5" i="3"/>
  <c r="AB5" i="3" s="1"/>
  <c r="AC5" i="3" s="1" a="1"/>
  <c r="AC5" i="3" s="1"/>
  <c r="AD5" i="3" s="1"/>
  <c r="Z15" i="3"/>
  <c r="AB15" i="3" s="1"/>
  <c r="AC15" i="3" s="1" a="1"/>
  <c r="AC15" i="3" s="1"/>
  <c r="AD15" i="3" s="1"/>
  <c r="Y12" i="3"/>
  <c r="Y14" i="3"/>
  <c r="AB14" i="3" s="1"/>
  <c r="AC14" i="3" s="1" a="1"/>
  <c r="AC14" i="3" s="1"/>
  <c r="AD14" i="3" s="1"/>
  <c r="AB17" i="3"/>
  <c r="AC17" i="3" s="1" a="1"/>
  <c r="AC17" i="3" s="1"/>
  <c r="AD17" i="3" s="1"/>
  <c r="AA16" i="3"/>
  <c r="Z18" i="3"/>
  <c r="Z9" i="3"/>
  <c r="AB9" i="3" s="1"/>
  <c r="AC9" i="3" s="1" a="1"/>
  <c r="AC9" i="3" s="1"/>
  <c r="AD9" i="3" s="1"/>
  <c r="Z4" i="3"/>
  <c r="Z19" i="3"/>
  <c r="Z12" i="3"/>
  <c r="Z13" i="3"/>
  <c r="Z8" i="3"/>
  <c r="AA4" i="3"/>
  <c r="Y18" i="3"/>
  <c r="AB18" i="3" s="1"/>
  <c r="AC18" i="3" s="1" a="1"/>
  <c r="AC18" i="3" s="1"/>
  <c r="AD18" i="3" s="1"/>
  <c r="Y19" i="3"/>
  <c r="AB19" i="3" s="1"/>
  <c r="AC19" i="3" s="1" a="1"/>
  <c r="AC19" i="3" s="1"/>
  <c r="AD19" i="3" s="1"/>
  <c r="Y13" i="3"/>
  <c r="Z11" i="3"/>
  <c r="AA12" i="3"/>
  <c r="AA8" i="3"/>
  <c r="Y7" i="3"/>
  <c r="AB7" i="3" s="1"/>
  <c r="AC7" i="3" s="1" a="1"/>
  <c r="AC7" i="3" s="1"/>
  <c r="AD7" i="3" s="1"/>
  <c r="AA3" i="3"/>
  <c r="AA6" i="3"/>
  <c r="AA21" i="3"/>
  <c r="AB21" i="3" s="1"/>
  <c r="AC21" i="3" s="1" a="1"/>
  <c r="AC21" i="3" s="1"/>
  <c r="AD21" i="3" s="1"/>
  <c r="Z3" i="3"/>
  <c r="AB3" i="3" s="1"/>
  <c r="AC3" i="3" s="1" a="1"/>
  <c r="AC3" i="3" s="1"/>
  <c r="AD3" i="3" s="1"/>
  <c r="Y2" i="3"/>
  <c r="AB2" i="3" s="1"/>
  <c r="AC2" i="3" s="1" a="1"/>
  <c r="AC2" i="3" s="1"/>
  <c r="AD2" i="3" s="1"/>
  <c r="Q160" i="4"/>
  <c r="I152" i="4"/>
  <c r="L151" i="4"/>
  <c r="O150" i="4"/>
  <c r="I150" i="4"/>
  <c r="L149" i="4"/>
  <c r="O148" i="4"/>
  <c r="I147" i="4"/>
  <c r="H147" i="4"/>
  <c r="L146" i="4"/>
  <c r="O145" i="4"/>
  <c r="Q144" i="4"/>
  <c r="I143" i="4"/>
  <c r="H143" i="4"/>
  <c r="B143" i="4"/>
  <c r="Q142" i="4"/>
  <c r="E139" i="4"/>
  <c r="S152" i="4" s="1"/>
  <c r="D139" i="4"/>
  <c r="P153" i="4" s="1"/>
  <c r="C139" i="4"/>
  <c r="M154" i="4" s="1"/>
  <c r="B139" i="4"/>
  <c r="E138" i="4"/>
  <c r="S148" i="4" s="1"/>
  <c r="D138" i="4"/>
  <c r="P149" i="4" s="1"/>
  <c r="C138" i="4"/>
  <c r="M150" i="4" s="1"/>
  <c r="B138" i="4"/>
  <c r="J151" i="4" s="1"/>
  <c r="E137" i="4"/>
  <c r="R147" i="4" s="1"/>
  <c r="D137" i="4"/>
  <c r="C137" i="4"/>
  <c r="B137" i="4"/>
  <c r="E136" i="4"/>
  <c r="R159" i="4" s="1"/>
  <c r="D136" i="4"/>
  <c r="O160" i="4" s="1"/>
  <c r="C136" i="4"/>
  <c r="L161" i="4" s="1"/>
  <c r="B136" i="4"/>
  <c r="I146" i="4" s="1"/>
  <c r="E135" i="4"/>
  <c r="Q158" i="4" s="1"/>
  <c r="D135" i="4"/>
  <c r="N159" i="4" s="1"/>
  <c r="C135" i="4"/>
  <c r="K142" i="4" s="1"/>
  <c r="B135" i="4"/>
  <c r="E134" i="4"/>
  <c r="Q154" i="4" s="1"/>
  <c r="D134" i="4"/>
  <c r="N155" i="4" s="1"/>
  <c r="C134" i="4"/>
  <c r="K156" i="4" s="1"/>
  <c r="B134" i="4"/>
  <c r="H157" i="4" s="1"/>
  <c r="I129" i="4"/>
  <c r="I128" i="4"/>
  <c r="I127" i="4"/>
  <c r="R38" i="5" l="1"/>
  <c r="R42" i="5"/>
  <c r="R33" i="5"/>
  <c r="R30" i="5"/>
  <c r="R32" i="5"/>
  <c r="R37" i="5"/>
  <c r="R41" i="5"/>
  <c r="R34" i="5"/>
  <c r="R39" i="5"/>
  <c r="R43" i="5"/>
  <c r="AB13" i="3"/>
  <c r="AC13" i="3" s="1" a="1"/>
  <c r="AC13" i="3" s="1"/>
  <c r="AD13" i="3" s="1"/>
  <c r="AB12" i="3"/>
  <c r="AC12" i="3" s="1" a="1"/>
  <c r="AC12" i="3" s="1"/>
  <c r="AD12" i="3" s="1"/>
  <c r="AB4" i="3"/>
  <c r="AC4" i="3" s="1" a="1"/>
  <c r="AC4" i="3" s="1"/>
  <c r="AD4" i="3" s="1"/>
  <c r="AB11" i="3"/>
  <c r="AC11" i="3" s="1" a="1"/>
  <c r="AC11" i="3" s="1"/>
  <c r="AD11" i="3" s="1"/>
  <c r="AB8" i="3"/>
  <c r="AC8" i="3" s="1" a="1"/>
  <c r="AC8" i="3" s="1"/>
  <c r="AD8" i="3" s="1"/>
  <c r="AD22" i="3" s="1"/>
  <c r="AD23" i="3" s="1"/>
  <c r="AH5" i="3"/>
  <c r="AG5" i="3"/>
  <c r="AI4" i="3"/>
  <c r="AH4" i="3"/>
  <c r="AG4" i="3"/>
  <c r="AI6" i="3"/>
  <c r="AH6" i="3"/>
  <c r="AI15" i="3" s="1"/>
  <c r="AG6" i="3"/>
  <c r="AI5" i="3"/>
  <c r="P144" i="4"/>
  <c r="M145" i="4"/>
  <c r="J146" i="4"/>
  <c r="Q149" i="4"/>
  <c r="N150" i="4"/>
  <c r="K151" i="4"/>
  <c r="H152" i="4"/>
  <c r="R154" i="4"/>
  <c r="O155" i="4"/>
  <c r="L156" i="4"/>
  <c r="I157" i="4"/>
  <c r="S159" i="4"/>
  <c r="P160" i="4"/>
  <c r="M161" i="4"/>
  <c r="Q155" i="4"/>
  <c r="N156" i="4"/>
  <c r="K157" i="4"/>
  <c r="T157" i="4" s="1"/>
  <c r="H158" i="4"/>
  <c r="T158" i="4" s="1"/>
  <c r="R160" i="4"/>
  <c r="O161" i="4"/>
  <c r="B144" i="4"/>
  <c r="F144" i="4" s="1"/>
  <c r="Q150" i="4"/>
  <c r="H153" i="4"/>
  <c r="R155" i="4"/>
  <c r="O156" i="4"/>
  <c r="L157" i="4"/>
  <c r="I158" i="4"/>
  <c r="S160" i="4"/>
  <c r="P161" i="4"/>
  <c r="M146" i="4"/>
  <c r="C142" i="4"/>
  <c r="L143" i="4"/>
  <c r="U143" i="4" s="1"/>
  <c r="C144" i="4"/>
  <c r="Q145" i="4"/>
  <c r="N146" i="4"/>
  <c r="K147" i="4"/>
  <c r="T147" i="4" s="1"/>
  <c r="H148" i="4"/>
  <c r="R150" i="4"/>
  <c r="O151" i="4"/>
  <c r="L152" i="4"/>
  <c r="U152" i="4" s="1"/>
  <c r="I153" i="4"/>
  <c r="S155" i="4"/>
  <c r="P156" i="4"/>
  <c r="M157" i="4"/>
  <c r="J158" i="4"/>
  <c r="Q161" i="4"/>
  <c r="R149" i="4"/>
  <c r="P150" i="4"/>
  <c r="P145" i="4"/>
  <c r="M143" i="4"/>
  <c r="D144" i="4"/>
  <c r="R145" i="4"/>
  <c r="O146" i="4"/>
  <c r="U146" i="4" s="1"/>
  <c r="L147" i="4"/>
  <c r="U147" i="4" s="1"/>
  <c r="I148" i="4"/>
  <c r="S150" i="4"/>
  <c r="P151" i="4"/>
  <c r="M152" i="4"/>
  <c r="J153" i="4"/>
  <c r="Q156" i="4"/>
  <c r="N157" i="4"/>
  <c r="K158" i="4"/>
  <c r="H159" i="4"/>
  <c r="R161" i="4"/>
  <c r="K146" i="4"/>
  <c r="R142" i="4"/>
  <c r="S149" i="4"/>
  <c r="S142" i="4"/>
  <c r="E142" i="4"/>
  <c r="N143" i="4"/>
  <c r="E144" i="4"/>
  <c r="S145" i="4"/>
  <c r="P146" i="4"/>
  <c r="M147" i="4"/>
  <c r="J148" i="4"/>
  <c r="Q151" i="4"/>
  <c r="N152" i="4"/>
  <c r="K153" i="4"/>
  <c r="H154" i="4"/>
  <c r="R156" i="4"/>
  <c r="O157" i="4"/>
  <c r="L158" i="4"/>
  <c r="I159" i="4"/>
  <c r="U159" i="4" s="1"/>
  <c r="S161" i="4"/>
  <c r="J143" i="4"/>
  <c r="V143" i="4" s="1"/>
  <c r="M151" i="4"/>
  <c r="V151" i="4" s="1"/>
  <c r="O143" i="4"/>
  <c r="Q146" i="4"/>
  <c r="N147" i="4"/>
  <c r="K148" i="4"/>
  <c r="H149" i="4"/>
  <c r="R151" i="4"/>
  <c r="O152" i="4"/>
  <c r="L153" i="4"/>
  <c r="I154" i="4"/>
  <c r="U154" i="4" s="1"/>
  <c r="S156" i="4"/>
  <c r="P157" i="4"/>
  <c r="M158" i="4"/>
  <c r="J159" i="4"/>
  <c r="V159" i="4" s="1"/>
  <c r="N145" i="4"/>
  <c r="S154" i="4"/>
  <c r="P155" i="4"/>
  <c r="J157" i="4"/>
  <c r="J152" i="4"/>
  <c r="K143" i="4"/>
  <c r="T143" i="4" s="1"/>
  <c r="J147" i="4"/>
  <c r="N151" i="4"/>
  <c r="H142" i="4"/>
  <c r="P143" i="4"/>
  <c r="H144" i="4"/>
  <c r="R146" i="4"/>
  <c r="O147" i="4"/>
  <c r="L148" i="4"/>
  <c r="I149" i="4"/>
  <c r="S151" i="4"/>
  <c r="P152" i="4"/>
  <c r="M153" i="4"/>
  <c r="J154" i="4"/>
  <c r="V154" i="4" s="1"/>
  <c r="Q157" i="4"/>
  <c r="N158" i="4"/>
  <c r="K159" i="4"/>
  <c r="H160" i="4"/>
  <c r="M156" i="4"/>
  <c r="N161" i="4"/>
  <c r="R144" i="4"/>
  <c r="B142" i="4"/>
  <c r="S144" i="4"/>
  <c r="K152" i="4"/>
  <c r="D142" i="4"/>
  <c r="I142" i="4"/>
  <c r="Q143" i="4"/>
  <c r="I144" i="4"/>
  <c r="U144" i="4" s="1"/>
  <c r="S146" i="4"/>
  <c r="P147" i="4"/>
  <c r="M148" i="4"/>
  <c r="J149" i="4"/>
  <c r="Q152" i="4"/>
  <c r="N153" i="4"/>
  <c r="K154" i="4"/>
  <c r="H155" i="4"/>
  <c r="R157" i="4"/>
  <c r="O158" i="4"/>
  <c r="L159" i="4"/>
  <c r="I160" i="4"/>
  <c r="R143" i="4"/>
  <c r="J144" i="4"/>
  <c r="Q147" i="4"/>
  <c r="N148" i="4"/>
  <c r="K149" i="4"/>
  <c r="H150" i="4"/>
  <c r="T150" i="4" s="1"/>
  <c r="R152" i="4"/>
  <c r="O153" i="4"/>
  <c r="L154" i="4"/>
  <c r="I155" i="4"/>
  <c r="U155" i="4" s="1"/>
  <c r="S157" i="4"/>
  <c r="P158" i="4"/>
  <c r="M159" i="4"/>
  <c r="J160" i="4"/>
  <c r="P142" i="4"/>
  <c r="K160" i="4"/>
  <c r="L142" i="4"/>
  <c r="C143" i="4"/>
  <c r="F143" i="4" s="1"/>
  <c r="L144" i="4"/>
  <c r="I145" i="4"/>
  <c r="U145" i="4" s="1"/>
  <c r="S147" i="4"/>
  <c r="P148" i="4"/>
  <c r="M149" i="4"/>
  <c r="J150" i="4"/>
  <c r="Q153" i="4"/>
  <c r="N154" i="4"/>
  <c r="K155" i="4"/>
  <c r="H156" i="4"/>
  <c r="T156" i="4" s="1"/>
  <c r="R158" i="4"/>
  <c r="O159" i="4"/>
  <c r="L160" i="4"/>
  <c r="I161" i="4"/>
  <c r="U161" i="4" s="1"/>
  <c r="S143" i="4"/>
  <c r="H145" i="4"/>
  <c r="J155" i="4"/>
  <c r="M142" i="4"/>
  <c r="D143" i="4"/>
  <c r="M144" i="4"/>
  <c r="J145" i="4"/>
  <c r="V145" i="4" s="1"/>
  <c r="Q148" i="4"/>
  <c r="N149" i="4"/>
  <c r="K150" i="4"/>
  <c r="H151" i="4"/>
  <c r="R153" i="4"/>
  <c r="O154" i="4"/>
  <c r="L155" i="4"/>
  <c r="I156" i="4"/>
  <c r="S158" i="4"/>
  <c r="P159" i="4"/>
  <c r="M160" i="4"/>
  <c r="J161" i="4"/>
  <c r="K144" i="4"/>
  <c r="H161" i="4"/>
  <c r="N142" i="4"/>
  <c r="E143" i="4"/>
  <c r="N144" i="4"/>
  <c r="K145" i="4"/>
  <c r="H146" i="4"/>
  <c r="T146" i="4" s="1"/>
  <c r="R148" i="4"/>
  <c r="O149" i="4"/>
  <c r="L150" i="4"/>
  <c r="U150" i="4" s="1"/>
  <c r="I151" i="4"/>
  <c r="S153" i="4"/>
  <c r="P154" i="4"/>
  <c r="M155" i="4"/>
  <c r="J156" i="4"/>
  <c r="Q159" i="4"/>
  <c r="N160" i="4"/>
  <c r="K161" i="4"/>
  <c r="J142" i="4"/>
  <c r="V142" i="4" s="1"/>
  <c r="O142" i="4"/>
  <c r="O144" i="4"/>
  <c r="L145" i="4"/>
  <c r="AH7" i="3" l="1"/>
  <c r="AI10" i="3"/>
  <c r="AI14" i="3"/>
  <c r="W143" i="4"/>
  <c r="X143" i="4" s="1" a="1"/>
  <c r="X143" i="4" s="1"/>
  <c r="T148" i="4"/>
  <c r="V155" i="4"/>
  <c r="V146" i="4"/>
  <c r="T161" i="4"/>
  <c r="U149" i="4"/>
  <c r="V161" i="4"/>
  <c r="T145" i="4"/>
  <c r="W145" i="4" s="1"/>
  <c r="X145" i="4" s="1" a="1"/>
  <c r="X145" i="4" s="1"/>
  <c r="Y145" i="4" s="1"/>
  <c r="T154" i="4"/>
  <c r="W154" i="4" s="1"/>
  <c r="X154" i="4" s="1" a="1"/>
  <c r="X154" i="4" s="1"/>
  <c r="Y154" i="4" s="1"/>
  <c r="U142" i="4"/>
  <c r="T159" i="4"/>
  <c r="W159" i="4" s="1"/>
  <c r="X159" i="4" s="1" a="1"/>
  <c r="X159" i="4" s="1"/>
  <c r="Y159" i="4" s="1"/>
  <c r="U151" i="4"/>
  <c r="V160" i="4"/>
  <c r="F142" i="4"/>
  <c r="T144" i="4"/>
  <c r="V156" i="4"/>
  <c r="V144" i="4"/>
  <c r="U160" i="4"/>
  <c r="U156" i="4"/>
  <c r="V158" i="4"/>
  <c r="T142" i="4"/>
  <c r="V148" i="4"/>
  <c r="V153" i="4"/>
  <c r="U158" i="4"/>
  <c r="W158" i="4" s="1"/>
  <c r="X158" i="4" s="1" a="1"/>
  <c r="X158" i="4" s="1"/>
  <c r="Y158" i="4" s="1"/>
  <c r="U157" i="4"/>
  <c r="W157" i="4" s="1"/>
  <c r="X157" i="4" s="1" a="1"/>
  <c r="X157" i="4" s="1"/>
  <c r="Y157" i="4" s="1"/>
  <c r="W156" i="4"/>
  <c r="X156" i="4" s="1" a="1"/>
  <c r="X156" i="4" s="1"/>
  <c r="Y156" i="4" s="1"/>
  <c r="V147" i="4"/>
  <c r="W147" i="4" s="1"/>
  <c r="X147" i="4" s="1" a="1"/>
  <c r="X147" i="4" s="1"/>
  <c r="Y147" i="4" s="1"/>
  <c r="W146" i="4"/>
  <c r="X146" i="4" s="1" a="1"/>
  <c r="X146" i="4" s="1"/>
  <c r="Y146" i="4" s="1"/>
  <c r="T160" i="4"/>
  <c r="W160" i="4" s="1"/>
  <c r="X160" i="4" s="1" a="1"/>
  <c r="X160" i="4" s="1"/>
  <c r="Y160" i="4" s="1"/>
  <c r="U153" i="4"/>
  <c r="T155" i="4"/>
  <c r="T151" i="4"/>
  <c r="T149" i="4"/>
  <c r="W149" i="4" s="1"/>
  <c r="X149" i="4" s="1" a="1"/>
  <c r="X149" i="4" s="1"/>
  <c r="Y149" i="4" s="1"/>
  <c r="V150" i="4"/>
  <c r="W150" i="4" s="1"/>
  <c r="X150" i="4" s="1" a="1"/>
  <c r="X150" i="4" s="1"/>
  <c r="Y150" i="4" s="1"/>
  <c r="V149" i="4"/>
  <c r="V152" i="4"/>
  <c r="V157" i="4"/>
  <c r="U148" i="4"/>
  <c r="T153" i="4"/>
  <c r="W153" i="4" s="1"/>
  <c r="X153" i="4" s="1" a="1"/>
  <c r="X153" i="4" s="1"/>
  <c r="Y153" i="4" s="1"/>
  <c r="T152" i="4"/>
  <c r="W152" i="4" s="1"/>
  <c r="X152" i="4" s="1" a="1"/>
  <c r="X152" i="4" s="1"/>
  <c r="Y152" i="4" s="1"/>
  <c r="W161" i="4" l="1"/>
  <c r="X161" i="4" s="1" a="1"/>
  <c r="X161" i="4" s="1"/>
  <c r="Y161" i="4" s="1"/>
  <c r="W142" i="4"/>
  <c r="X142" i="4" s="1" a="1"/>
  <c r="X142" i="4" s="1"/>
  <c r="W148" i="4"/>
  <c r="X148" i="4" s="1" a="1"/>
  <c r="X148" i="4" s="1"/>
  <c r="W155" i="4"/>
  <c r="X155" i="4" s="1" a="1"/>
  <c r="X155" i="4" s="1"/>
  <c r="Y155" i="4" s="1"/>
  <c r="W144" i="4"/>
  <c r="X144" i="4" s="1" a="1"/>
  <c r="X144" i="4" s="1"/>
  <c r="Y144" i="4" s="1"/>
  <c r="W151" i="4"/>
  <c r="X151" i="4" s="1" a="1"/>
  <c r="X151" i="4" s="1"/>
  <c r="Y151" i="4" s="1"/>
  <c r="Y143" i="4"/>
  <c r="O131" i="4" l="1"/>
  <c r="O130" i="4"/>
  <c r="O129" i="4"/>
  <c r="P129" i="4"/>
  <c r="P131" i="4"/>
  <c r="Y148" i="4"/>
  <c r="P130" i="4"/>
  <c r="N129" i="4"/>
  <c r="Y142" i="4"/>
  <c r="N130" i="4"/>
  <c r="N131" i="4"/>
  <c r="Y162" i="4" l="1"/>
  <c r="Y163" i="4" s="1"/>
  <c r="P133" i="4"/>
  <c r="S128" i="4"/>
  <c r="S127" i="4"/>
  <c r="T128" i="4"/>
  <c r="T127" i="4"/>
  <c r="T129" i="4" s="1"/>
  <c r="U128" i="4"/>
  <c r="U127" i="4"/>
  <c r="U129" i="4" s="1"/>
  <c r="V127" i="4" l="1"/>
  <c r="S129" i="4"/>
  <c r="V129" i="4" s="1"/>
  <c r="V128" i="4"/>
  <c r="P160" i="2" l="1"/>
  <c r="K159" i="2"/>
  <c r="J159" i="2"/>
  <c r="H159" i="2"/>
  <c r="P158" i="2"/>
  <c r="N158" i="2"/>
  <c r="M158" i="2"/>
  <c r="K158" i="2"/>
  <c r="H158" i="2"/>
  <c r="P157" i="2"/>
  <c r="O157" i="2"/>
  <c r="M157" i="2"/>
  <c r="P156" i="2"/>
  <c r="J155" i="2"/>
  <c r="H155" i="2"/>
  <c r="N154" i="2"/>
  <c r="M154" i="2"/>
  <c r="K154" i="2"/>
  <c r="J154" i="2"/>
  <c r="H154" i="2"/>
  <c r="P153" i="2"/>
  <c r="N153" i="2"/>
  <c r="K153" i="2"/>
  <c r="N152" i="2"/>
  <c r="H151" i="2"/>
  <c r="N150" i="2"/>
  <c r="M150" i="2"/>
  <c r="K150" i="2"/>
  <c r="J150" i="2"/>
  <c r="P149" i="2"/>
  <c r="N149" i="2"/>
  <c r="M149" i="2"/>
  <c r="K149" i="2"/>
  <c r="J149" i="2"/>
  <c r="P148" i="2"/>
  <c r="N148" i="2"/>
  <c r="M148" i="2"/>
  <c r="H147" i="2"/>
  <c r="K146" i="2"/>
  <c r="J146" i="2"/>
  <c r="H146" i="2"/>
  <c r="P145" i="2"/>
  <c r="N145" i="2"/>
  <c r="M145" i="2"/>
  <c r="K145" i="2"/>
  <c r="J145" i="2"/>
  <c r="P144" i="2"/>
  <c r="N143" i="2"/>
  <c r="M143" i="2"/>
  <c r="K143" i="2"/>
  <c r="J143" i="2"/>
  <c r="H143" i="2"/>
  <c r="P142" i="2"/>
  <c r="N142" i="2"/>
  <c r="M142" i="2"/>
  <c r="K142" i="2"/>
  <c r="J142" i="2"/>
  <c r="D142" i="2"/>
  <c r="P141" i="2"/>
  <c r="D140" i="2"/>
  <c r="C140" i="2"/>
  <c r="B140" i="2"/>
  <c r="E137" i="2"/>
  <c r="S157" i="2" s="1"/>
  <c r="D137" i="2"/>
  <c r="P146" i="2" s="1"/>
  <c r="C137" i="2"/>
  <c r="M147" i="2" s="1"/>
  <c r="B137" i="2"/>
  <c r="E136" i="2"/>
  <c r="S154" i="2" s="1"/>
  <c r="D136" i="2"/>
  <c r="P159" i="2" s="1"/>
  <c r="C136" i="2"/>
  <c r="M151" i="2" s="1"/>
  <c r="B136" i="2"/>
  <c r="J152" i="2" s="1"/>
  <c r="E135" i="2"/>
  <c r="D135" i="2"/>
  <c r="C135" i="2"/>
  <c r="B135" i="2"/>
  <c r="E134" i="2"/>
  <c r="R150" i="2" s="1"/>
  <c r="D134" i="2"/>
  <c r="O155" i="2" s="1"/>
  <c r="C134" i="2"/>
  <c r="L160" i="2" s="1"/>
  <c r="B134" i="2"/>
  <c r="I148" i="2" s="1"/>
  <c r="E133" i="2"/>
  <c r="Q142" i="2" s="1"/>
  <c r="D133" i="2"/>
  <c r="N151" i="2" s="1"/>
  <c r="C133" i="2"/>
  <c r="K144" i="2" s="1"/>
  <c r="B133" i="2"/>
  <c r="E132" i="2"/>
  <c r="Q150" i="2" s="1"/>
  <c r="D132" i="2"/>
  <c r="N155" i="2" s="1"/>
  <c r="C132" i="2"/>
  <c r="K156" i="2" s="1"/>
  <c r="B132" i="2"/>
  <c r="H157" i="2" s="1"/>
  <c r="I131" i="2"/>
  <c r="I130" i="2"/>
  <c r="I129" i="2"/>
  <c r="T154" i="2" l="1"/>
  <c r="V159" i="2"/>
  <c r="V149" i="2"/>
  <c r="L142" i="2"/>
  <c r="R152" i="2"/>
  <c r="S152" i="2"/>
  <c r="Q157" i="2"/>
  <c r="S148" i="2"/>
  <c r="R157" i="2"/>
  <c r="M141" i="2"/>
  <c r="Q146" i="2"/>
  <c r="N147" i="2"/>
  <c r="J148" i="2"/>
  <c r="V148" i="2" s="1"/>
  <c r="S150" i="2"/>
  <c r="O151" i="2"/>
  <c r="K152" i="2"/>
  <c r="H153" i="2"/>
  <c r="T153" i="2" s="1"/>
  <c r="P155" i="2"/>
  <c r="L156" i="2"/>
  <c r="I157" i="2"/>
  <c r="U157" i="2" s="1"/>
  <c r="Q159" i="2"/>
  <c r="M160" i="2"/>
  <c r="I143" i="2"/>
  <c r="R148" i="2"/>
  <c r="L154" i="2"/>
  <c r="I159" i="2"/>
  <c r="O142" i="2"/>
  <c r="I155" i="2"/>
  <c r="I151" i="2"/>
  <c r="S143" i="2"/>
  <c r="M144" i="2"/>
  <c r="N141" i="2"/>
  <c r="E142" i="2"/>
  <c r="N144" i="2"/>
  <c r="H145" i="2"/>
  <c r="T145" i="2" s="1"/>
  <c r="R146" i="2"/>
  <c r="O147" i="2"/>
  <c r="K148" i="2"/>
  <c r="H149" i="2"/>
  <c r="P151" i="2"/>
  <c r="L152" i="2"/>
  <c r="I153" i="2"/>
  <c r="Q155" i="2"/>
  <c r="M156" i="2"/>
  <c r="J157" i="2"/>
  <c r="V157" i="2" s="1"/>
  <c r="R159" i="2"/>
  <c r="N160" i="2"/>
  <c r="O141" i="2"/>
  <c r="H142" i="2"/>
  <c r="T142" i="2" s="1"/>
  <c r="O144" i="2"/>
  <c r="I145" i="2"/>
  <c r="S146" i="2"/>
  <c r="P147" i="2"/>
  <c r="L148" i="2"/>
  <c r="U148" i="2" s="1"/>
  <c r="I149" i="2"/>
  <c r="Q151" i="2"/>
  <c r="M152" i="2"/>
  <c r="V152" i="2" s="1"/>
  <c r="J153" i="2"/>
  <c r="V153" i="2" s="1"/>
  <c r="R155" i="2"/>
  <c r="N156" i="2"/>
  <c r="K157" i="2"/>
  <c r="T157" i="2" s="1"/>
  <c r="W157" i="2" s="1"/>
  <c r="X157" i="2" s="1" a="1"/>
  <c r="X157" i="2" s="1"/>
  <c r="Y157" i="2" s="1"/>
  <c r="S159" i="2"/>
  <c r="O160" i="2"/>
  <c r="I142" i="2"/>
  <c r="Q147" i="2"/>
  <c r="R151" i="2"/>
  <c r="S155" i="2"/>
  <c r="O156" i="2"/>
  <c r="L157" i="2"/>
  <c r="R147" i="2"/>
  <c r="S151" i="2"/>
  <c r="O152" i="2"/>
  <c r="L153" i="2"/>
  <c r="I158" i="2"/>
  <c r="Q160" i="2"/>
  <c r="Q141" i="2"/>
  <c r="Q144" i="2"/>
  <c r="R141" i="2"/>
  <c r="R144" i="2"/>
  <c r="L145" i="2"/>
  <c r="S147" i="2"/>
  <c r="O148" i="2"/>
  <c r="L149" i="2"/>
  <c r="H150" i="2"/>
  <c r="T150" i="2" s="1"/>
  <c r="P152" i="2"/>
  <c r="M153" i="2"/>
  <c r="I154" i="2"/>
  <c r="Q156" i="2"/>
  <c r="N157" i="2"/>
  <c r="J158" i="2"/>
  <c r="R160" i="2"/>
  <c r="S160" i="2"/>
  <c r="S141" i="2"/>
  <c r="S144" i="2"/>
  <c r="I150" i="2"/>
  <c r="C141" i="2"/>
  <c r="O145" i="2"/>
  <c r="R145" i="2"/>
  <c r="I147" i="2"/>
  <c r="U147" i="2" s="1"/>
  <c r="R149" i="2"/>
  <c r="S153" i="2"/>
  <c r="O154" i="2"/>
  <c r="K155" i="2"/>
  <c r="I141" i="2"/>
  <c r="R142" i="2"/>
  <c r="O143" i="2"/>
  <c r="I144" i="2"/>
  <c r="S145" i="2"/>
  <c r="V145" i="2" s="1"/>
  <c r="M146" i="2"/>
  <c r="V146" i="2" s="1"/>
  <c r="J147" i="2"/>
  <c r="S149" i="2"/>
  <c r="O150" i="2"/>
  <c r="K151" i="2"/>
  <c r="T151" i="2" s="1"/>
  <c r="P154" i="2"/>
  <c r="V154" i="2" s="1"/>
  <c r="L155" i="2"/>
  <c r="H156" i="2"/>
  <c r="T156" i="2" s="1"/>
  <c r="Q158" i="2"/>
  <c r="T158" i="2" s="1"/>
  <c r="M159" i="2"/>
  <c r="I160" i="2"/>
  <c r="E141" i="2"/>
  <c r="Q149" i="2"/>
  <c r="L159" i="2"/>
  <c r="H160" i="2"/>
  <c r="J141" i="2"/>
  <c r="V141" i="2" s="1"/>
  <c r="S142" i="2"/>
  <c r="V142" i="2" s="1"/>
  <c r="P143" i="2"/>
  <c r="V143" i="2" s="1"/>
  <c r="J144" i="2"/>
  <c r="N146" i="2"/>
  <c r="T146" i="2" s="1"/>
  <c r="K147" i="2"/>
  <c r="T147" i="2" s="1"/>
  <c r="P150" i="2"/>
  <c r="V150" i="2" s="1"/>
  <c r="L151" i="2"/>
  <c r="H152" i="2"/>
  <c r="T152" i="2" s="1"/>
  <c r="Q154" i="2"/>
  <c r="M155" i="2"/>
  <c r="I156" i="2"/>
  <c r="R158" i="2"/>
  <c r="N159" i="2"/>
  <c r="T159" i="2" s="1"/>
  <c r="J160" i="2"/>
  <c r="E140" i="2"/>
  <c r="Q152" i="2"/>
  <c r="R156" i="2"/>
  <c r="B141" i="2"/>
  <c r="Q148" i="2"/>
  <c r="O153" i="2"/>
  <c r="S156" i="2"/>
  <c r="L158" i="2"/>
  <c r="I146" i="2"/>
  <c r="O149" i="2"/>
  <c r="D141" i="2"/>
  <c r="L143" i="2"/>
  <c r="Q153" i="2"/>
  <c r="R153" i="2"/>
  <c r="K141" i="2"/>
  <c r="B142" i="2"/>
  <c r="Q143" i="2"/>
  <c r="T143" i="2" s="1"/>
  <c r="O146" i="2"/>
  <c r="L147" i="2"/>
  <c r="H148" i="2"/>
  <c r="T148" i="2" s="1"/>
  <c r="I152" i="2"/>
  <c r="U152" i="2" s="1"/>
  <c r="R154" i="2"/>
  <c r="J156" i="2"/>
  <c r="V156" i="2" s="1"/>
  <c r="S158" i="2"/>
  <c r="O159" i="2"/>
  <c r="K160" i="2"/>
  <c r="L150" i="2"/>
  <c r="Q145" i="2"/>
  <c r="O158" i="2"/>
  <c r="H141" i="2"/>
  <c r="H144" i="2"/>
  <c r="L146" i="2"/>
  <c r="J151" i="2"/>
  <c r="V151" i="2" s="1"/>
  <c r="L141" i="2"/>
  <c r="C142" i="2"/>
  <c r="R143" i="2"/>
  <c r="L144" i="2"/>
  <c r="U146" i="2" l="1"/>
  <c r="U145" i="2"/>
  <c r="W145" i="2"/>
  <c r="X145" i="2" s="1" a="1"/>
  <c r="X145" i="2" s="1"/>
  <c r="Y145" i="2" s="1"/>
  <c r="W152" i="2"/>
  <c r="X152" i="2" s="1" a="1"/>
  <c r="X152" i="2" s="1"/>
  <c r="Y152" i="2" s="1"/>
  <c r="V144" i="2"/>
  <c r="U150" i="2"/>
  <c r="W150" i="2"/>
  <c r="X150" i="2" s="1" a="1"/>
  <c r="X150" i="2" s="1"/>
  <c r="Y150" i="2" s="1"/>
  <c r="U151" i="2"/>
  <c r="W151" i="2" s="1"/>
  <c r="X151" i="2" s="1" a="1"/>
  <c r="X151" i="2" s="1"/>
  <c r="Y151" i="2" s="1"/>
  <c r="U155" i="2"/>
  <c r="W153" i="2"/>
  <c r="X153" i="2" s="1" a="1"/>
  <c r="X153" i="2" s="1"/>
  <c r="Y153" i="2" s="1"/>
  <c r="V158" i="2"/>
  <c r="U158" i="2"/>
  <c r="W158" i="2" s="1"/>
  <c r="X158" i="2" s="1" a="1"/>
  <c r="X158" i="2" s="1"/>
  <c r="Y158" i="2" s="1"/>
  <c r="U153" i="2"/>
  <c r="U159" i="2"/>
  <c r="W159" i="2" s="1"/>
  <c r="X159" i="2" s="1" a="1"/>
  <c r="X159" i="2" s="1"/>
  <c r="Y159" i="2" s="1"/>
  <c r="W146" i="2"/>
  <c r="X146" i="2" s="1" a="1"/>
  <c r="X146" i="2" s="1"/>
  <c r="Y146" i="2" s="1"/>
  <c r="U144" i="2"/>
  <c r="W148" i="2"/>
  <c r="X148" i="2" s="1" a="1"/>
  <c r="X148" i="2" s="1"/>
  <c r="Y148" i="2" s="1"/>
  <c r="T160" i="2"/>
  <c r="T144" i="2"/>
  <c r="W144" i="2" s="1"/>
  <c r="X144" i="2" s="1" a="1"/>
  <c r="X144" i="2" s="1"/>
  <c r="Y144" i="2" s="1"/>
  <c r="T141" i="2"/>
  <c r="U141" i="2"/>
  <c r="W142" i="2"/>
  <c r="X142" i="2" s="1" a="1"/>
  <c r="X142" i="2" s="1"/>
  <c r="Y142" i="2" s="1"/>
  <c r="V160" i="2"/>
  <c r="U156" i="2"/>
  <c r="W156" i="2" s="1"/>
  <c r="X156" i="2" s="1" a="1"/>
  <c r="X156" i="2" s="1"/>
  <c r="Y156" i="2" s="1"/>
  <c r="T155" i="2"/>
  <c r="W155" i="2" s="1"/>
  <c r="X155" i="2" s="1" a="1"/>
  <c r="X155" i="2" s="1"/>
  <c r="Y155" i="2" s="1"/>
  <c r="U154" i="2"/>
  <c r="W154" i="2" s="1"/>
  <c r="X154" i="2" s="1" a="1"/>
  <c r="X154" i="2" s="1"/>
  <c r="Y154" i="2" s="1"/>
  <c r="U149" i="2"/>
  <c r="T149" i="2"/>
  <c r="W149" i="2" s="1"/>
  <c r="X149" i="2" s="1" a="1"/>
  <c r="X149" i="2" s="1"/>
  <c r="Y149" i="2" s="1"/>
  <c r="U143" i="2"/>
  <c r="W143" i="2" s="1"/>
  <c r="X143" i="2" s="1" a="1"/>
  <c r="X143" i="2" s="1"/>
  <c r="Y143" i="2" s="1"/>
  <c r="V147" i="2"/>
  <c r="V155" i="2"/>
  <c r="W147" i="2"/>
  <c r="X147" i="2" s="1" a="1"/>
  <c r="X147" i="2" s="1"/>
  <c r="Y147" i="2" s="1"/>
  <c r="U142" i="2"/>
  <c r="U160" i="2"/>
  <c r="W160" i="2" l="1"/>
  <c r="X160" i="2" s="1" a="1"/>
  <c r="X160" i="2" s="1"/>
  <c r="Y160" i="2" s="1"/>
  <c r="W141" i="2"/>
  <c r="X141" i="2" s="1" a="1"/>
  <c r="X141" i="2" s="1"/>
  <c r="AC144" i="2" l="1"/>
  <c r="AD143" i="2"/>
  <c r="AD145" i="2"/>
  <c r="AB144" i="2"/>
  <c r="Y141" i="2"/>
  <c r="Y161" i="2" s="1"/>
  <c r="Y162" i="2" s="1"/>
  <c r="AB143" i="2"/>
  <c r="AC145" i="2"/>
  <c r="AB145" i="2"/>
  <c r="AD144" i="2"/>
  <c r="AC143" i="2"/>
  <c r="AD147" i="2" l="1"/>
  <c r="AD149" i="2"/>
  <c r="AD153" i="2"/>
  <c r="AD157" i="2"/>
  <c r="AD155" i="2"/>
  <c r="AD159" i="2"/>
  <c r="AD151" i="2"/>
  <c r="AD150" i="2"/>
  <c r="AD158" i="2"/>
  <c r="AD1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<sst xmlns="http://schemas.openxmlformats.org/spreadsheetml/2006/main" count="447" uniqueCount="155">
  <si>
    <t>SepalLengthCm</t>
  </si>
  <si>
    <t>SepalWidthCm</t>
  </si>
  <si>
    <t>PetalLengthCm</t>
  </si>
  <si>
    <t>PetalWidthCm</t>
  </si>
  <si>
    <t>target</t>
  </si>
  <si>
    <t>Probabilitas</t>
  </si>
  <si>
    <t>Average 0</t>
  </si>
  <si>
    <t>STD 0</t>
  </si>
  <si>
    <t>Average 1</t>
  </si>
  <si>
    <t>STD 1</t>
  </si>
  <si>
    <t>Average 2</t>
  </si>
  <si>
    <t>STD 2</t>
  </si>
  <si>
    <t>X1</t>
  </si>
  <si>
    <t>X2</t>
  </si>
  <si>
    <t>X3</t>
  </si>
  <si>
    <t>X4</t>
  </si>
  <si>
    <t>P(Xi | 0)</t>
  </si>
  <si>
    <t>P(Xi | 1)</t>
  </si>
  <si>
    <t>P(Xi | 2)</t>
  </si>
  <si>
    <t>P(C0)</t>
  </si>
  <si>
    <t>P(C1)</t>
  </si>
  <si>
    <t>P(C2)</t>
  </si>
  <si>
    <t>Max</t>
  </si>
  <si>
    <t>Predict</t>
  </si>
  <si>
    <t>TRUE/FALSE</t>
  </si>
  <si>
    <t>CONFUSION MATRIX</t>
  </si>
  <si>
    <t>Actual</t>
  </si>
  <si>
    <t>Akurasi</t>
  </si>
  <si>
    <t>Recall</t>
  </si>
  <si>
    <t>Precision</t>
  </si>
  <si>
    <t>F1-Score</t>
  </si>
  <si>
    <t>Target</t>
  </si>
  <si>
    <t>c1</t>
  </si>
  <si>
    <t>c2</t>
  </si>
  <si>
    <t>PX0</t>
  </si>
  <si>
    <t>PX1</t>
  </si>
  <si>
    <t>PX2</t>
  </si>
  <si>
    <t>Target 0</t>
  </si>
  <si>
    <t>MAX</t>
  </si>
  <si>
    <t>Confussion Matrix</t>
  </si>
  <si>
    <t>Miu_0</t>
  </si>
  <si>
    <t>Target 1</t>
  </si>
  <si>
    <t>Std_s_0</t>
  </si>
  <si>
    <t>Target 2</t>
  </si>
  <si>
    <t>Miu_1</t>
  </si>
  <si>
    <t>Std_s_1</t>
  </si>
  <si>
    <t>Miu_2</t>
  </si>
  <si>
    <t>Std_s_2</t>
  </si>
  <si>
    <t>AKURASI</t>
  </si>
  <si>
    <t>RECALL</t>
  </si>
  <si>
    <t>PRECISION</t>
  </si>
  <si>
    <t>F1-SCORE</t>
  </si>
  <si>
    <t>Data Test</t>
  </si>
  <si>
    <t>DATA TRAIN</t>
  </si>
  <si>
    <t>DATA TEST</t>
  </si>
  <si>
    <t>Confusion Matrix</t>
  </si>
  <si>
    <t>Metric</t>
  </si>
  <si>
    <t>kelas 0</t>
  </si>
  <si>
    <t>Kelas 1</t>
  </si>
  <si>
    <t>Kelas 2</t>
  </si>
  <si>
    <t>rata-rata</t>
  </si>
  <si>
    <t>actual</t>
  </si>
  <si>
    <t>predict</t>
  </si>
  <si>
    <t>Accuracy</t>
  </si>
  <si>
    <t>Average C0</t>
  </si>
  <si>
    <t>STD C0</t>
  </si>
  <si>
    <t>Average C1</t>
  </si>
  <si>
    <t>STD C1</t>
  </si>
  <si>
    <t>AverageC 2</t>
  </si>
  <si>
    <t>STD C2</t>
  </si>
  <si>
    <t>PREDICT</t>
  </si>
  <si>
    <t>T/F</t>
  </si>
  <si>
    <t>HASIL</t>
  </si>
  <si>
    <t>ACTUAL</t>
  </si>
  <si>
    <t>recall</t>
  </si>
  <si>
    <t>presicion</t>
  </si>
  <si>
    <t>f1-score</t>
  </si>
  <si>
    <t>count 0</t>
  </si>
  <si>
    <t>p0</t>
  </si>
  <si>
    <t>count 1</t>
  </si>
  <si>
    <t>p1</t>
  </si>
  <si>
    <t>count 2</t>
  </si>
  <si>
    <t>p2</t>
  </si>
  <si>
    <t>avg 0</t>
  </si>
  <si>
    <t>std 0</t>
  </si>
  <si>
    <t>avg 1</t>
  </si>
  <si>
    <t>std 1</t>
  </si>
  <si>
    <t>avg 2</t>
  </si>
  <si>
    <t>std 2</t>
  </si>
  <si>
    <t>uji</t>
  </si>
  <si>
    <t>&gt; benar</t>
  </si>
  <si>
    <t>P(Xi I0I)</t>
  </si>
  <si>
    <t>P(Xi I1I)</t>
  </si>
  <si>
    <t>P(Xi I2I)</t>
  </si>
  <si>
    <t>VALIDASI</t>
  </si>
  <si>
    <t>SUM</t>
  </si>
  <si>
    <t>AVERAGE 0</t>
  </si>
  <si>
    <t>STANDAR DEVIASI</t>
  </si>
  <si>
    <t>AVERAGE 1</t>
  </si>
  <si>
    <t>AVERAGE 2</t>
  </si>
  <si>
    <t>P0</t>
  </si>
  <si>
    <t>P1</t>
  </si>
  <si>
    <t>P2</t>
  </si>
  <si>
    <t>F1 Score</t>
  </si>
  <si>
    <t>P(X|0)</t>
  </si>
  <si>
    <t>P(X|1)</t>
  </si>
  <si>
    <t>P(X|2)</t>
  </si>
  <si>
    <t>SepalLength</t>
  </si>
  <si>
    <t>C1</t>
  </si>
  <si>
    <t>C2</t>
  </si>
  <si>
    <t>C3</t>
  </si>
  <si>
    <t>SepalWidth</t>
  </si>
  <si>
    <t>mean</t>
  </si>
  <si>
    <t>std</t>
  </si>
  <si>
    <t>Marsha</t>
  </si>
  <si>
    <t>Fina</t>
  </si>
  <si>
    <t>Talitha</t>
  </si>
  <si>
    <t>Andin</t>
  </si>
  <si>
    <t>Shefira</t>
  </si>
  <si>
    <t>x</t>
  </si>
  <si>
    <t>Train</t>
  </si>
  <si>
    <t>Test</t>
  </si>
  <si>
    <t>Jumlah</t>
  </si>
  <si>
    <t>No</t>
  </si>
  <si>
    <t>Hasil</t>
  </si>
  <si>
    <t>Pred 0</t>
  </si>
  <si>
    <t>Pred 1</t>
  </si>
  <si>
    <t>Pred 2</t>
  </si>
  <si>
    <t>Average C0 (0)</t>
  </si>
  <si>
    <t>STD C0 (0)</t>
  </si>
  <si>
    <t>Average C1 (1)</t>
  </si>
  <si>
    <t>STD C1 (1)</t>
  </si>
  <si>
    <t>Average C2 (2)</t>
  </si>
  <si>
    <t>STD C2 ( 2)</t>
  </si>
  <si>
    <t>Nadhifah</t>
  </si>
  <si>
    <t>2 Atribut</t>
  </si>
  <si>
    <t>4 Atribut</t>
  </si>
  <si>
    <t>Sayyid</t>
  </si>
  <si>
    <t>c0</t>
  </si>
  <si>
    <t>p(xi|c0)</t>
  </si>
  <si>
    <t>p(xi|c1)</t>
  </si>
  <si>
    <t>p(xi|c2)</t>
  </si>
  <si>
    <t>px0</t>
  </si>
  <si>
    <t>px1</t>
  </si>
  <si>
    <t>px2</t>
  </si>
  <si>
    <t>max</t>
  </si>
  <si>
    <t>dgf</t>
  </si>
  <si>
    <t>target 0</t>
  </si>
  <si>
    <t>target 1</t>
  </si>
  <si>
    <t>target 2</t>
  </si>
  <si>
    <t>Bagus</t>
  </si>
  <si>
    <t>Fadhil</t>
  </si>
  <si>
    <t>Friden</t>
  </si>
  <si>
    <t>Mean</t>
  </si>
  <si>
    <t>Random 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</si>
</sst>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Aptos Narrow"/>
      <family val="2"/>
    </font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/>
    <xf numFmtId="0" fontId="0" fillId="3" borderId="0" xfId="0" applyFill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/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0" fillId="8" borderId="18" xfId="0" applyFill="1" applyBorder="1"/>
    <xf numFmtId="0" fontId="0" fillId="8" borderId="0" xfId="0" applyFill="1"/>
    <xf numFmtId="0" fontId="0" fillId="0" borderId="20" xfId="0" applyBorder="1"/>
    <xf numFmtId="0" fontId="0" fillId="0" borderId="19" xfId="0" applyBorder="1"/>
    <xf numFmtId="0" fontId="3" fillId="9" borderId="1" xfId="0" applyFont="1" applyFill="1" applyBorder="1" applyAlignment="1">
      <alignment horizontal="center" vertical="top"/>
    </xf>
    <xf numFmtId="0" fontId="2" fillId="11" borderId="1" xfId="0" applyFont="1" applyFill="1" applyBorder="1"/>
    <xf numFmtId="0" fontId="2" fillId="7" borderId="8" xfId="0" applyFont="1" applyFill="1" applyBorder="1"/>
    <xf numFmtId="0" fontId="2" fillId="7" borderId="1" xfId="0" applyFont="1" applyFill="1" applyBorder="1"/>
    <xf numFmtId="0" fontId="1" fillId="13" borderId="1" xfId="0" applyFont="1" applyFill="1" applyBorder="1"/>
    <xf numFmtId="0" fontId="2" fillId="14" borderId="1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8" xfId="0" applyFill="1" applyBorder="1"/>
    <xf numFmtId="0" fontId="2" fillId="17" borderId="1" xfId="0" applyFont="1" applyFill="1" applyBorder="1" applyAlignment="1">
      <alignment horizontal="center"/>
    </xf>
    <xf numFmtId="0" fontId="2" fillId="17" borderId="19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0" borderId="27" xfId="0" applyFont="1" applyBorder="1"/>
    <xf numFmtId="9" fontId="2" fillId="0" borderId="15" xfId="0" applyNumberFormat="1" applyFont="1" applyBorder="1"/>
    <xf numFmtId="0" fontId="2" fillId="18" borderId="1" xfId="0" applyFont="1" applyFill="1" applyBorder="1" applyAlignment="1">
      <alignment horizontal="center" vertical="center"/>
    </xf>
    <xf numFmtId="0" fontId="2" fillId="18" borderId="29" xfId="0" applyFont="1" applyFill="1" applyBorder="1" applyAlignment="1">
      <alignment horizontal="center" vertical="center"/>
    </xf>
    <xf numFmtId="0" fontId="2" fillId="18" borderId="3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11" borderId="1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6" borderId="25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/>
    </xf>
    <xf numFmtId="0" fontId="2" fillId="18" borderId="27" xfId="0" applyFont="1" applyFill="1" applyBorder="1" applyAlignment="1">
      <alignment horizontal="center"/>
    </xf>
    <xf numFmtId="0" fontId="2" fillId="18" borderId="28" xfId="0" applyFont="1" applyFill="1" applyBorder="1" applyAlignment="1">
      <alignment horizontal="center" vertical="center"/>
    </xf>
    <xf numFmtId="0" fontId="2" fillId="18" borderId="29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3" fillId="0" borderId="0" xfId="0" applyFont="1" applyAlignment="1">
      <alignment horizontal="center" vertical="top"/>
    </xf>
    <xf numFmtId="0" fontId="0" fillId="3" borderId="0" xfId="0" applyFill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top"/>
    </xf>
    <xf numFmtId="0" fontId="0" fillId="10" borderId="1" xfId="0" applyFill="1" applyBorder="1"/>
    <xf numFmtId="0" fontId="4" fillId="10" borderId="1" xfId="0" applyFont="1" applyFill="1" applyBorder="1" applyAlignment="1">
      <alignment horizontal="center" vertical="top"/>
    </xf>
    <xf numFmtId="0" fontId="0" fillId="19" borderId="1" xfId="0" applyFill="1" applyBorder="1"/>
    <xf numFmtId="0" fontId="0" fillId="20" borderId="1" xfId="0" applyFill="1" applyBorder="1"/>
    <xf numFmtId="0" fontId="2" fillId="10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5" borderId="1" xfId="0" applyFont="1" applyFill="1" applyBorder="1"/>
    <xf numFmtId="0" fontId="2" fillId="16" borderId="0" xfId="0" applyFont="1" applyFill="1"/>
    <xf numFmtId="0" fontId="0" fillId="0" borderId="8" xfId="0" applyBorder="1"/>
    <xf numFmtId="0" fontId="0" fillId="21" borderId="0" xfId="0" applyFill="1"/>
    <xf numFmtId="0" fontId="0" fillId="21" borderId="1" xfId="0" applyFill="1" applyBorder="1"/>
    <xf numFmtId="0" fontId="2" fillId="0" borderId="1" xfId="0" applyFont="1" applyBorder="1"/>
    <xf numFmtId="0" fontId="2" fillId="21" borderId="1" xfId="0" applyFont="1" applyFill="1" applyBorder="1"/>
    <xf numFmtId="0" fontId="0" fillId="6" borderId="4" xfId="0" applyFill="1" applyBorder="1"/>
    <xf numFmtId="0" fontId="0" fillId="22" borderId="1" xfId="0" applyFill="1" applyBorder="1"/>
    <xf numFmtId="0" fontId="2" fillId="6" borderId="1" xfId="0" applyFont="1" applyFill="1" applyBorder="1" applyAlignment="1">
      <alignment horizontal="center"/>
    </xf>
    <xf numFmtId="0" fontId="2" fillId="10" borderId="4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19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23" borderId="1" xfId="0" applyFill="1" applyBorder="1"/>
    <xf numFmtId="0" fontId="0" fillId="24" borderId="1" xfId="0" applyFill="1" applyBorder="1"/>
    <xf numFmtId="0" fontId="2" fillId="6" borderId="1" xfId="0" applyFont="1" applyFill="1" applyBorder="1"/>
    <xf numFmtId="0" fontId="2" fillId="25" borderId="1" xfId="0" applyFont="1" applyFill="1" applyBorder="1"/>
    <xf numFmtId="0" fontId="2" fillId="5" borderId="3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3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6" borderId="1" xfId="0" applyFont="1" applyFill="1" applyBorder="1" applyAlignment="1">
      <alignment horizontal="center"/>
    </xf>
    <xf numFmtId="0" fontId="0" fillId="26" borderId="1" xfId="0" applyFill="1" applyBorder="1"/>
    <xf numFmtId="0" fontId="2" fillId="20" borderId="1" xfId="0" applyFont="1" applyFill="1" applyBorder="1" applyAlignment="1">
      <alignment horizontal="center"/>
    </xf>
    <xf numFmtId="0" fontId="5" fillId="26" borderId="5" xfId="0" applyFont="1" applyFill="1" applyBorder="1"/>
    <xf numFmtId="0" fontId="5" fillId="26" borderId="34" xfId="0" applyFont="1" applyFill="1" applyBorder="1"/>
    <xf numFmtId="0" fontId="5" fillId="20" borderId="34" xfId="0" applyFont="1" applyFill="1" applyBorder="1"/>
    <xf numFmtId="0" fontId="5" fillId="26" borderId="10" xfId="0" applyFont="1" applyFill="1" applyBorder="1"/>
    <xf numFmtId="0" fontId="5" fillId="0" borderId="5" xfId="0" applyFont="1" applyBorder="1"/>
    <xf numFmtId="0" fontId="5" fillId="0" borderId="34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2" fillId="19" borderId="2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27" borderId="1" xfId="0" applyFont="1" applyFill="1" applyBorder="1"/>
    <xf numFmtId="0" fontId="2" fillId="9" borderId="1" xfId="0" applyFont="1" applyFill="1" applyBorder="1"/>
    <xf numFmtId="0" fontId="2" fillId="23" borderId="4" xfId="0" applyFont="1" applyFill="1" applyBorder="1"/>
    <xf numFmtId="0" fontId="2" fillId="28" borderId="4" xfId="0" applyFont="1" applyFill="1" applyBorder="1"/>
    <xf numFmtId="0" fontId="2" fillId="23" borderId="10" xfId="0" applyFont="1" applyFill="1" applyBorder="1" applyAlignment="1">
      <alignment horizontal="center"/>
    </xf>
    <xf numFmtId="0" fontId="2" fillId="23" borderId="0" xfId="0" applyFont="1" applyFill="1" applyAlignment="1">
      <alignment horizontal="center"/>
    </xf>
    <xf numFmtId="0" fontId="2" fillId="23" borderId="32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top"/>
    </xf>
    <xf numFmtId="0" fontId="4" fillId="23" borderId="1" xfId="0" applyFont="1" applyFill="1" applyBorder="1" applyAlignment="1">
      <alignment horizontal="center" vertical="top"/>
    </xf>
    <xf numFmtId="0" fontId="0" fillId="17" borderId="1" xfId="0" applyFill="1" applyBorder="1"/>
    <xf numFmtId="0" fontId="4" fillId="17" borderId="1" xfId="0" applyFont="1" applyFill="1" applyBorder="1" applyAlignment="1">
      <alignment horizontal="center" vertical="top"/>
    </xf>
    <xf numFmtId="0" fontId="0" fillId="25" borderId="1" xfId="0" applyFill="1" applyBorder="1"/>
    <xf numFmtId="0" fontId="0" fillId="27" borderId="1" xfId="0" applyFill="1" applyBorder="1"/>
    <xf numFmtId="0" fontId="0" fillId="9" borderId="1" xfId="0" applyFill="1" applyBorder="1"/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3" borderId="5" xfId="0" applyFill="1" applyBorder="1" applyAlignment="1">
      <alignment horizontal="right"/>
    </xf>
    <xf numFmtId="0" fontId="0" fillId="23" borderId="6" xfId="0" applyFill="1" applyBorder="1" applyAlignment="1">
      <alignment horizontal="right"/>
    </xf>
    <xf numFmtId="0" fontId="0" fillId="23" borderId="7" xfId="0" applyFill="1" applyBorder="1" applyAlignment="1">
      <alignment horizontal="right"/>
    </xf>
    <xf numFmtId="0" fontId="0" fillId="29" borderId="1" xfId="0" applyFill="1" applyBorder="1"/>
    <xf numFmtId="0" fontId="2" fillId="23" borderId="0" xfId="0" applyFont="1" applyFill="1" applyAlignment="1">
      <alignment horizontal="center" vertical="center"/>
    </xf>
    <xf numFmtId="0" fontId="2" fillId="23" borderId="32" xfId="0" applyFont="1" applyFill="1" applyBorder="1" applyAlignment="1">
      <alignment horizontal="center" vertical="center"/>
    </xf>
    <xf numFmtId="0" fontId="2" fillId="23" borderId="1" xfId="0" applyFont="1" applyFill="1" applyBorder="1"/>
    <xf numFmtId="0" fontId="2" fillId="19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0" borderId="28" xfId="0" applyFont="1" applyFill="1" applyBorder="1" applyAlignment="1">
      <alignment horizontal="center" vertical="top"/>
    </xf>
    <xf numFmtId="0" fontId="3" fillId="30" borderId="29" xfId="0" applyFont="1" applyFill="1" applyBorder="1" applyAlignment="1">
      <alignment horizontal="center" vertical="top"/>
    </xf>
    <xf numFmtId="0" fontId="3" fillId="30" borderId="30" xfId="0" applyFont="1" applyFill="1" applyBorder="1" applyAlignment="1">
      <alignment horizontal="center" vertical="top"/>
    </xf>
    <xf numFmtId="0" fontId="0" fillId="31" borderId="0" xfId="0" applyFill="1"/>
    <xf numFmtId="0" fontId="3" fillId="22" borderId="29" xfId="0" applyFont="1" applyFill="1" applyBorder="1" applyAlignment="1">
      <alignment horizontal="center" vertical="top"/>
    </xf>
    <xf numFmtId="0" fontId="3" fillId="22" borderId="30" xfId="0" applyFont="1" applyFill="1" applyBorder="1" applyAlignment="1">
      <alignment horizontal="center" vertical="top"/>
    </xf>
    <xf numFmtId="0" fontId="2" fillId="30" borderId="28" xfId="0" applyFont="1" applyFill="1" applyBorder="1" applyAlignment="1">
      <alignment horizontal="center"/>
    </xf>
    <xf numFmtId="0" fontId="2" fillId="30" borderId="30" xfId="0" applyFont="1" applyFill="1" applyBorder="1" applyAlignment="1">
      <alignment horizontal="center"/>
    </xf>
    <xf numFmtId="0" fontId="2" fillId="31" borderId="0" xfId="0" applyFont="1" applyFill="1"/>
    <xf numFmtId="0" fontId="2" fillId="30" borderId="28" xfId="0" applyFont="1" applyFill="1" applyBorder="1"/>
    <xf numFmtId="0" fontId="2" fillId="30" borderId="29" xfId="0" applyFont="1" applyFill="1" applyBorder="1"/>
    <xf numFmtId="0" fontId="2" fillId="30" borderId="30" xfId="0" applyFont="1" applyFill="1" applyBorder="1"/>
    <xf numFmtId="0" fontId="2" fillId="30" borderId="28" xfId="0" applyFont="1" applyFill="1" applyBorder="1" applyAlignment="1">
      <alignment horizontal="center" vertical="center"/>
    </xf>
    <xf numFmtId="0" fontId="2" fillId="30" borderId="29" xfId="0" applyFont="1" applyFill="1" applyBorder="1" applyAlignment="1">
      <alignment horizontal="center" vertical="center"/>
    </xf>
    <xf numFmtId="0" fontId="2" fillId="30" borderId="30" xfId="0" applyFont="1" applyFill="1" applyBorder="1" applyAlignment="1">
      <alignment horizontal="center" vertical="center"/>
    </xf>
    <xf numFmtId="0" fontId="0" fillId="31" borderId="28" xfId="0" applyFill="1" applyBorder="1"/>
    <xf numFmtId="0" fontId="2" fillId="30" borderId="29" xfId="0" applyFont="1" applyFill="1" applyBorder="1" applyAlignment="1">
      <alignment vertical="center"/>
    </xf>
    <xf numFmtId="0" fontId="0" fillId="8" borderId="21" xfId="0" applyFill="1" applyBorder="1"/>
    <xf numFmtId="0" fontId="0" fillId="8" borderId="1" xfId="0" applyFill="1" applyBorder="1"/>
    <xf numFmtId="0" fontId="0" fillId="8" borderId="19" xfId="0" applyFill="1" applyBorder="1"/>
    <xf numFmtId="0" fontId="0" fillId="22" borderId="21" xfId="0" applyFill="1" applyBorder="1"/>
    <xf numFmtId="0" fontId="2" fillId="22" borderId="30" xfId="0" applyFont="1" applyFill="1" applyBorder="1"/>
    <xf numFmtId="0" fontId="0" fillId="22" borderId="51" xfId="0" applyFill="1" applyBorder="1" applyAlignment="1">
      <alignment vertical="center"/>
    </xf>
    <xf numFmtId="0" fontId="0" fillId="22" borderId="0" xfId="0" applyFill="1"/>
    <xf numFmtId="0" fontId="2" fillId="22" borderId="6" xfId="0" applyFont="1" applyFill="1" applyBorder="1" applyAlignment="1">
      <alignment horizontal="center" vertical="center"/>
    </xf>
    <xf numFmtId="0" fontId="2" fillId="22" borderId="52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22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0" fillId="22" borderId="53" xfId="0" applyFill="1" applyBorder="1" applyAlignment="1">
      <alignment vertical="center"/>
    </xf>
    <xf numFmtId="0" fontId="0" fillId="22" borderId="3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0" fillId="22" borderId="39" xfId="0" applyFill="1" applyBorder="1" applyAlignment="1">
      <alignment horizontal="center" vertical="center"/>
    </xf>
    <xf numFmtId="0" fontId="0" fillId="22" borderId="40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30" borderId="14" xfId="0" applyFill="1" applyBorder="1" applyAlignment="1">
      <alignment horizontal="center"/>
    </xf>
    <xf numFmtId="0" fontId="0" fillId="30" borderId="27" xfId="0" applyFill="1" applyBorder="1" applyAlignment="1">
      <alignment horizontal="center"/>
    </xf>
    <xf numFmtId="0" fontId="0" fillId="8" borderId="15" xfId="0" applyFill="1" applyBorder="1"/>
    <xf numFmtId="0" fontId="0" fillId="8" borderId="22" xfId="0" applyFill="1" applyBorder="1"/>
    <xf numFmtId="1" fontId="2" fillId="31" borderId="0" xfId="0" applyNumberFormat="1" applyFont="1" applyFill="1"/>
    <xf numFmtId="0" fontId="0" fillId="0" borderId="0" xfId="0"/>
    <xf numFmtId="0" fontId="3" fillId="0" borderId="1" xfId="0" applyFont="1" applyBorder="1" applyAlignment="1">
      <alignment horizontal="center" vertical="top"/>
    </xf>
    <xf numFmtId="2" fontId="6" fillId="0" borderId="27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6" fillId="8" borderId="37" xfId="0" applyNumberFormat="1" applyFont="1" applyFill="1" applyBorder="1" applyAlignment="1">
      <alignment horizontal="center" vertical="center"/>
    </xf>
    <xf numFmtId="2" fontId="6" fillId="8" borderId="27" xfId="0" applyNumberFormat="1" applyFont="1" applyFill="1" applyBorder="1" applyAlignment="1">
      <alignment horizontal="center" vertical="center"/>
    </xf>
    <xf numFmtId="2" fontId="6" fillId="8" borderId="49" xfId="0" applyNumberFormat="1" applyFont="1" applyFill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50" xfId="0" applyNumberFormat="1" applyFont="1" applyBorder="1" applyAlignment="1">
      <alignment horizontal="center" vertical="center"/>
    </xf>
    <xf numFmtId="2" fontId="6" fillId="8" borderId="29" xfId="0" applyNumberFormat="1" applyFont="1" applyFill="1" applyBorder="1" applyAlignment="1">
      <alignment horizontal="center" vertical="center"/>
    </xf>
    <xf numFmtId="2" fontId="6" fillId="8" borderId="50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8" borderId="5" xfId="0" applyNumberFormat="1" applyFont="1" applyFill="1" applyBorder="1" applyAlignment="1">
      <alignment horizontal="center" vertical="center"/>
    </xf>
    <xf numFmtId="2" fontId="6" fillId="0" borderId="23" xfId="0" applyNumberFormat="1" applyFont="1" applyBorder="1" applyAlignment="1">
      <alignment horizontal="center" vertical="center"/>
    </xf>
    <xf numFmtId="2" fontId="6" fillId="0" borderId="41" xfId="0" applyNumberFormat="1" applyFont="1" applyBorder="1" applyAlignment="1">
      <alignment horizontal="center" vertical="center"/>
    </xf>
    <xf numFmtId="2" fontId="6" fillId="8" borderId="23" xfId="0" applyNumberFormat="1" applyFont="1" applyFill="1" applyBorder="1" applyAlignment="1">
      <alignment horizontal="center" vertical="center"/>
    </xf>
    <xf numFmtId="2" fontId="6" fillId="8" borderId="41" xfId="0" applyNumberFormat="1" applyFont="1" applyFill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/>
    </xf>
    <xf numFmtId="2" fontId="6" fillId="8" borderId="44" xfId="0" applyNumberFormat="1" applyFont="1" applyFill="1" applyBorder="1" applyAlignment="1">
      <alignment horizontal="center" vertical="center"/>
    </xf>
    <xf numFmtId="2" fontId="6" fillId="8" borderId="48" xfId="0" applyNumberFormat="1" applyFont="1" applyFill="1" applyBorder="1" applyAlignment="1">
      <alignment horizontal="center" vertical="center"/>
    </xf>
    <xf numFmtId="2" fontId="6" fillId="8" borderId="43" xfId="0" applyNumberFormat="1" applyFont="1" applyFill="1" applyBorder="1" applyAlignment="1">
      <alignment horizontal="center" vertical="center"/>
    </xf>
    <xf numFmtId="0" fontId="7" fillId="8" borderId="37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8" fillId="32" borderId="45" xfId="0" applyFont="1" applyFill="1" applyBorder="1" applyAlignment="1">
      <alignment horizontal="center" vertical="center"/>
    </xf>
    <xf numFmtId="0" fontId="8" fillId="32" borderId="46" xfId="0" applyFont="1" applyFill="1" applyBorder="1" applyAlignment="1">
      <alignment horizontal="center" vertical="center"/>
    </xf>
    <xf numFmtId="0" fontId="8" fillId="30" borderId="11" xfId="0" applyFont="1" applyFill="1" applyBorder="1" applyAlignment="1">
      <alignment horizontal="center" vertical="center"/>
    </xf>
    <xf numFmtId="0" fontId="8" fillId="30" borderId="12" xfId="0" applyFont="1" applyFill="1" applyBorder="1" applyAlignment="1">
      <alignment horizontal="center" vertical="center"/>
    </xf>
    <xf numFmtId="0" fontId="8" fillId="30" borderId="13" xfId="0" applyFont="1" applyFill="1" applyBorder="1" applyAlignment="1">
      <alignment horizontal="center" vertical="center"/>
    </xf>
    <xf numFmtId="0" fontId="8" fillId="30" borderId="45" xfId="0" applyFont="1" applyFill="1" applyBorder="1" applyAlignment="1">
      <alignment horizontal="center" vertical="center"/>
    </xf>
    <xf numFmtId="0" fontId="8" fillId="30" borderId="0" xfId="0" applyFont="1" applyFill="1" applyBorder="1" applyAlignment="1">
      <alignment vertical="center"/>
    </xf>
    <xf numFmtId="0" fontId="8" fillId="30" borderId="57" xfId="0" applyFont="1" applyFill="1" applyBorder="1" applyAlignment="1">
      <alignment horizontal="center" vertical="center"/>
    </xf>
    <xf numFmtId="0" fontId="8" fillId="30" borderId="30" xfId="0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/>
    </xf>
    <xf numFmtId="0" fontId="8" fillId="32" borderId="0" xfId="0" applyFont="1" applyFill="1" applyBorder="1" applyAlignment="1">
      <alignment horizontal="center" vertical="center"/>
    </xf>
    <xf numFmtId="0" fontId="8" fillId="30" borderId="54" xfId="0" applyFont="1" applyFill="1" applyBorder="1" applyAlignment="1">
      <alignment horizontal="center" vertical="center"/>
    </xf>
    <xf numFmtId="0" fontId="8" fillId="30" borderId="56" xfId="0" applyFont="1" applyFill="1" applyBorder="1" applyAlignment="1">
      <alignment horizontal="center" vertical="center"/>
    </xf>
    <xf numFmtId="0" fontId="8" fillId="30" borderId="55" xfId="0" applyFont="1" applyFill="1" applyBorder="1" applyAlignment="1">
      <alignment horizontal="center" vertical="center"/>
    </xf>
    <xf numFmtId="0" fontId="8" fillId="30" borderId="18" xfId="0" applyFont="1" applyFill="1" applyBorder="1" applyAlignment="1">
      <alignment horizontal="center" vertical="center"/>
    </xf>
    <xf numFmtId="0" fontId="8" fillId="30" borderId="47" xfId="0" applyFont="1" applyFill="1" applyBorder="1" applyAlignment="1">
      <alignment vertical="center"/>
    </xf>
    <xf numFmtId="0" fontId="8" fillId="30" borderId="42" xfId="0" applyFont="1" applyFill="1" applyBorder="1" applyAlignment="1">
      <alignment horizontal="center" vertical="center"/>
    </xf>
    <xf numFmtId="0" fontId="8" fillId="30" borderId="24" xfId="0" applyFont="1" applyFill="1" applyBorder="1" applyAlignment="1">
      <alignment horizontal="center" vertical="center"/>
    </xf>
    <xf numFmtId="2" fontId="6" fillId="0" borderId="36" xfId="0" applyNumberFormat="1" applyFont="1" applyBorder="1" applyAlignment="1">
      <alignment horizontal="center" vertical="center"/>
    </xf>
    <xf numFmtId="2" fontId="6" fillId="8" borderId="0" xfId="0" applyNumberFormat="1" applyFont="1" applyFill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8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2" fontId="6" fillId="0" borderId="59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2" fontId="6" fillId="0" borderId="60" xfId="0" applyNumberFormat="1" applyFont="1" applyBorder="1" applyAlignment="1">
      <alignment horizontal="center" vertical="center"/>
    </xf>
    <xf numFmtId="2" fontId="6" fillId="0" borderId="22" xfId="0" applyNumberFormat="1" applyFont="1" applyBorder="1" applyAlignment="1">
      <alignment horizontal="center" vertical="center"/>
    </xf>
    <xf numFmtId="2" fontId="6" fillId="0" borderId="61" xfId="0" applyNumberFormat="1" applyFont="1" applyBorder="1" applyAlignment="1">
      <alignment horizontal="center" vertical="center"/>
    </xf>
    <xf numFmtId="2" fontId="6" fillId="0" borderId="25" xfId="0" applyNumberFormat="1" applyFont="1" applyBorder="1" applyAlignment="1">
      <alignment horizontal="center" vertical="center"/>
    </xf>
    <xf numFmtId="0" fontId="8" fillId="22" borderId="11" xfId="0" applyFont="1" applyFill="1" applyBorder="1" applyAlignment="1">
      <alignment horizontal="center" vertical="center"/>
    </xf>
    <xf numFmtId="0" fontId="8" fillId="22" borderId="37" xfId="0" applyFont="1" applyFill="1" applyBorder="1" applyAlignment="1">
      <alignment horizontal="center" vertical="center"/>
    </xf>
    <xf numFmtId="0" fontId="8" fillId="22" borderId="38" xfId="0" applyFont="1" applyFill="1" applyBorder="1" applyAlignment="1">
      <alignment horizontal="center" vertical="center"/>
    </xf>
    <xf numFmtId="0" fontId="8" fillId="22" borderId="39" xfId="0" applyFont="1" applyFill="1" applyBorder="1" applyAlignment="1">
      <alignment horizontal="center" vertical="center"/>
    </xf>
    <xf numFmtId="0" fontId="8" fillId="22" borderId="40" xfId="0" applyFont="1" applyFill="1" applyBorder="1" applyAlignment="1">
      <alignment horizontal="center" vertical="center"/>
    </xf>
    <xf numFmtId="0" fontId="8" fillId="22" borderId="11" xfId="0" applyFont="1" applyFill="1" applyBorder="1" applyAlignment="1">
      <alignment horizontal="center"/>
    </xf>
    <xf numFmtId="0" fontId="8" fillId="22" borderId="37" xfId="0" applyFont="1" applyFill="1" applyBorder="1" applyAlignment="1">
      <alignment horizontal="center"/>
    </xf>
    <xf numFmtId="0" fontId="8" fillId="22" borderId="29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593969</xdr:colOff>
      <xdr:row>0</xdr:row>
      <xdr:rowOff>203200</xdr:rowOff>
    </xdr:from>
    <xdr:to>
      <xdr:col>13</xdr:col>
      <xdr:colOff>590550</xdr:colOff>
      <xdr:row>0</xdr:row>
      <xdr:rowOff>203689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CFC3801-FFF1-B804-AF60-C2F8911BEED5}"/>
            </a:ext>
          </a:extLst>
        </xdr:cNvPr>
        <xdr:cNvCxnSpPr/>
      </xdr:nvCxnSpPr>
      <xdr:spPr>
        <a:xfrm flipV="1">
          <a:off x="7909169" y="203200"/>
          <a:ext cx="606181" cy="4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A661-D3B1-4A3D-98D7-4C7B4D6E9A25}">
  <sheetPr>
    <tabColor theme="0"/>
  </sheetPr>
  <dimension ref="A1:T15"/>
  <sheetViews>
    <sheetView tabSelected="1" zoomScale="70" zoomScaleNormal="70" workbookViewId="0">
      <selection activeCell="H19" sqref="H19"/>
    </sheetView>
  </sheetViews>
  <sheetFormatPr defaultRowHeight="14.5" x14ac:dyDescent="0.35"/>
  <cols>
    <col min="1" max="1" width="13.54296875" customWidth="1"/>
    <col min="3" max="12" width="11.81640625" customWidth="1"/>
    <col min="13" max="13" width="10" customWidth="1"/>
    <col min="14" max="14" width="4.90625" customWidth="1"/>
    <col min="15" max="16" width="10" customWidth="1"/>
    <col min="17" max="18" width="4.54296875" customWidth="1"/>
  </cols>
  <sheetData>
    <row r="1" spans="1:20" ht="19" thickBot="1" x14ac:dyDescent="0.4">
      <c r="A1" s="262" t="s">
        <v>119</v>
      </c>
      <c r="B1" s="263"/>
      <c r="C1" s="264" t="s">
        <v>136</v>
      </c>
      <c r="D1" s="265"/>
      <c r="E1" s="265"/>
      <c r="F1" s="265"/>
      <c r="G1" s="266"/>
      <c r="H1" s="265" t="s">
        <v>135</v>
      </c>
      <c r="I1" s="265"/>
      <c r="J1" s="265"/>
      <c r="K1" s="265"/>
      <c r="L1" s="266"/>
      <c r="M1" s="267" t="s">
        <v>153</v>
      </c>
      <c r="N1" s="268"/>
      <c r="O1" s="269" t="s">
        <v>136</v>
      </c>
      <c r="P1" s="270" t="s">
        <v>135</v>
      </c>
      <c r="Q1" s="30"/>
      <c r="R1" s="30"/>
    </row>
    <row r="2" spans="1:20" ht="19" thickBot="1" x14ac:dyDescent="0.4">
      <c r="A2" s="271"/>
      <c r="B2" s="272"/>
      <c r="C2" s="273" t="s">
        <v>114</v>
      </c>
      <c r="D2" s="273" t="s">
        <v>134</v>
      </c>
      <c r="E2" s="273" t="s">
        <v>116</v>
      </c>
      <c r="F2" s="273" t="s">
        <v>117</v>
      </c>
      <c r="G2" s="274" t="s">
        <v>118</v>
      </c>
      <c r="H2" s="275" t="s">
        <v>115</v>
      </c>
      <c r="I2" s="273" t="s">
        <v>137</v>
      </c>
      <c r="J2" s="273" t="s">
        <v>150</v>
      </c>
      <c r="K2" s="273" t="s">
        <v>151</v>
      </c>
      <c r="L2" s="274" t="s">
        <v>152</v>
      </c>
      <c r="M2" s="276"/>
      <c r="N2" s="277"/>
      <c r="O2" s="278"/>
      <c r="P2" s="279"/>
      <c r="Q2" s="30"/>
      <c r="R2" s="30"/>
    </row>
    <row r="3" spans="1:20" ht="19" thickBot="1" x14ac:dyDescent="0.4">
      <c r="A3" s="293" t="s">
        <v>63</v>
      </c>
      <c r="B3" s="294"/>
      <c r="C3" s="239">
        <f>Marsha!AD147</f>
        <v>0.8</v>
      </c>
      <c r="D3" s="239">
        <f>Nadhifa!AS9</f>
        <v>0.95</v>
      </c>
      <c r="E3" s="239">
        <f>Talita!P133</f>
        <v>1</v>
      </c>
      <c r="F3" s="239">
        <f>Andin!R30</f>
        <v>1</v>
      </c>
      <c r="G3" s="240">
        <f>Shefira!AJ7</f>
        <v>0.85</v>
      </c>
      <c r="H3" s="241">
        <f>Fina!AH7</f>
        <v>0.4</v>
      </c>
      <c r="I3" s="242">
        <f>Sayyid!M8</f>
        <v>0.9</v>
      </c>
      <c r="J3" s="242">
        <f>Bagus!AL7</f>
        <v>0.9</v>
      </c>
      <c r="K3" s="242">
        <f>Fadhil!AL7</f>
        <v>0.3</v>
      </c>
      <c r="L3" s="243">
        <f>Friden!M8</f>
        <v>0.65</v>
      </c>
      <c r="M3" s="280">
        <f>AVERAGE(C3:L3)</f>
        <v>0.77500000000000013</v>
      </c>
      <c r="N3" s="281"/>
      <c r="O3" s="282">
        <f>AVERAGE(C3:G3)</f>
        <v>0.91999999999999993</v>
      </c>
      <c r="P3" s="240">
        <f>AVERAGE(H3:L3)</f>
        <v>0.63</v>
      </c>
      <c r="Q3" s="30"/>
      <c r="R3" s="30"/>
      <c r="T3" s="237"/>
    </row>
    <row r="4" spans="1:20" ht="18.5" x14ac:dyDescent="0.35">
      <c r="A4" s="295" t="s">
        <v>28</v>
      </c>
      <c r="B4" s="300">
        <v>0</v>
      </c>
      <c r="C4" s="244">
        <f>Marsha!AD149</f>
        <v>1</v>
      </c>
      <c r="D4" s="244">
        <f>Nadhifa!AS11</f>
        <v>1</v>
      </c>
      <c r="E4" s="244">
        <f>Talita!S128</f>
        <v>1</v>
      </c>
      <c r="F4" s="244">
        <f>Andin!R32</f>
        <v>1</v>
      </c>
      <c r="G4" s="245">
        <f>Shefira!AJ9</f>
        <v>1</v>
      </c>
      <c r="H4" s="246">
        <f>Fina!AI9</f>
        <v>1</v>
      </c>
      <c r="I4" s="246">
        <f>Sayyid!M10</f>
        <v>1</v>
      </c>
      <c r="J4" s="246">
        <f>Bagus!AO2</f>
        <v>1</v>
      </c>
      <c r="K4" s="246">
        <f>Fadhil!AO2</f>
        <v>0.66666666666666663</v>
      </c>
      <c r="L4" s="247">
        <f>Friden!M10</f>
        <v>1</v>
      </c>
      <c r="M4" s="283">
        <f>AVERAGE(C4:L4)</f>
        <v>0.96666666666666656</v>
      </c>
      <c r="N4" s="281"/>
      <c r="O4" s="284">
        <f t="shared" ref="O4:O12" si="0">AVERAGE(C4:G4)</f>
        <v>1</v>
      </c>
      <c r="P4" s="285">
        <f t="shared" ref="P4:P12" si="1">AVERAGE(H4:L4)</f>
        <v>0.93333333333333324</v>
      </c>
      <c r="Q4" s="30"/>
      <c r="R4" s="30"/>
      <c r="T4" s="237"/>
    </row>
    <row r="5" spans="1:20" ht="18.5" x14ac:dyDescent="0.35">
      <c r="A5" s="296"/>
      <c r="B5" s="301">
        <v>1</v>
      </c>
      <c r="C5" s="248">
        <f>Marsha!AD150</f>
        <v>1</v>
      </c>
      <c r="D5" s="248">
        <f>Nadhifa!AS12</f>
        <v>0.8</v>
      </c>
      <c r="E5" s="248">
        <f>Talita!T128</f>
        <v>1</v>
      </c>
      <c r="F5" s="248">
        <f>Andin!R33</f>
        <v>1</v>
      </c>
      <c r="G5" s="249">
        <f>Shefira!AJ10</f>
        <v>0.66666666666666663</v>
      </c>
      <c r="H5" s="250">
        <f>Fina!AI10</f>
        <v>0.4</v>
      </c>
      <c r="I5" s="250">
        <f>Sayyid!M11</f>
        <v>0.83333333333333337</v>
      </c>
      <c r="J5" s="250">
        <f>Bagus!AO3</f>
        <v>1</v>
      </c>
      <c r="K5" s="250">
        <f>Fadhil!AO3</f>
        <v>0.2</v>
      </c>
      <c r="L5" s="251">
        <f>Friden!M11</f>
        <v>1</v>
      </c>
      <c r="M5" s="286">
        <f>AVERAGE(C5:L5)</f>
        <v>0.79</v>
      </c>
      <c r="N5" s="281"/>
      <c r="O5" s="287">
        <f t="shared" si="0"/>
        <v>0.89333333333333331</v>
      </c>
      <c r="P5" s="288">
        <f t="shared" si="1"/>
        <v>0.68666666666666676</v>
      </c>
      <c r="Q5" s="30"/>
      <c r="R5" s="30"/>
      <c r="T5" s="237"/>
    </row>
    <row r="6" spans="1:20" ht="19" thickBot="1" x14ac:dyDescent="0.4">
      <c r="A6" s="297"/>
      <c r="B6" s="302">
        <v>2</v>
      </c>
      <c r="C6" s="252">
        <f>Marsha!AD151</f>
        <v>0.55555555555555558</v>
      </c>
      <c r="D6" s="252">
        <f>Nadhifa!AS13</f>
        <v>1</v>
      </c>
      <c r="E6" s="252">
        <f>Talita!U128</f>
        <v>1</v>
      </c>
      <c r="F6" s="252">
        <f>Andin!R34</f>
        <v>1</v>
      </c>
      <c r="G6" s="253">
        <f>Shefira!AJ11</f>
        <v>0.8571428571428571</v>
      </c>
      <c r="H6" s="254">
        <f>Fina!AI11</f>
        <v>0</v>
      </c>
      <c r="I6" s="254">
        <f>Sayyid!M12</f>
        <v>0.8</v>
      </c>
      <c r="J6" s="254">
        <f>Bagus!AO4</f>
        <v>0.77777777777777779</v>
      </c>
      <c r="K6" s="254">
        <f>Fadhil!AO4</f>
        <v>0.3</v>
      </c>
      <c r="L6" s="255">
        <f>Friden!M12</f>
        <v>0.41666666666666669</v>
      </c>
      <c r="M6" s="289">
        <f>AVERAGE(C6:L6)</f>
        <v>0.6707142857142856</v>
      </c>
      <c r="N6" s="281"/>
      <c r="O6" s="290">
        <f t="shared" si="0"/>
        <v>0.8825396825396824</v>
      </c>
      <c r="P6" s="256">
        <f t="shared" si="1"/>
        <v>0.45888888888888896</v>
      </c>
      <c r="Q6" s="30"/>
      <c r="R6" s="30"/>
      <c r="T6" s="237"/>
    </row>
    <row r="7" spans="1:20" ht="18.5" x14ac:dyDescent="0.35">
      <c r="A7" s="295" t="s">
        <v>29</v>
      </c>
      <c r="B7" s="300">
        <v>0</v>
      </c>
      <c r="C7" s="244">
        <f>Marsha!AD153</f>
        <v>1</v>
      </c>
      <c r="D7" s="244">
        <f>Nadhifa!AS15</f>
        <v>1</v>
      </c>
      <c r="E7" s="244">
        <f>Talita!S128</f>
        <v>1</v>
      </c>
      <c r="F7" s="244">
        <f>Andin!R37</f>
        <v>1</v>
      </c>
      <c r="G7" s="245">
        <f>Shefira!AJ13</f>
        <v>1</v>
      </c>
      <c r="H7" s="246">
        <f>Fina!AI13</f>
        <v>1</v>
      </c>
      <c r="I7" s="246">
        <f>Sayyid!M14</f>
        <v>1</v>
      </c>
      <c r="J7" s="246">
        <f>Bagus!AP2</f>
        <v>1</v>
      </c>
      <c r="K7" s="246">
        <f>Fadhil!AP2</f>
        <v>0.33333333333333331</v>
      </c>
      <c r="L7" s="247">
        <f>Friden!M14</f>
        <v>0.54545454545454541</v>
      </c>
      <c r="M7" s="283">
        <f>AVERAGE(C7:L7)</f>
        <v>0.88787878787878793</v>
      </c>
      <c r="N7" s="281"/>
      <c r="O7" s="284">
        <f t="shared" si="0"/>
        <v>1</v>
      </c>
      <c r="P7" s="285">
        <f t="shared" si="1"/>
        <v>0.77575757575757576</v>
      </c>
      <c r="Q7" s="30"/>
      <c r="R7" s="30"/>
      <c r="T7" s="237"/>
    </row>
    <row r="8" spans="1:20" ht="18.5" x14ac:dyDescent="0.35">
      <c r="A8" s="296"/>
      <c r="B8" s="301">
        <v>1</v>
      </c>
      <c r="C8" s="248">
        <f>Marsha!AD154</f>
        <v>0.5</v>
      </c>
      <c r="D8" s="248">
        <f>Nadhifa!AS16</f>
        <v>1</v>
      </c>
      <c r="E8" s="248">
        <f>Talita!T127</f>
        <v>1</v>
      </c>
      <c r="F8" s="248">
        <f>Andin!R38</f>
        <v>1</v>
      </c>
      <c r="G8" s="249">
        <f>Shefira!AJ14</f>
        <v>0.8</v>
      </c>
      <c r="H8" s="250">
        <f>Fina!AI14</f>
        <v>0.66666666666666663</v>
      </c>
      <c r="I8" s="250">
        <f>Sayyid!M15</f>
        <v>0.83333333333333337</v>
      </c>
      <c r="J8" s="250">
        <f>Bagus!AP3</f>
        <v>0.7142857142857143</v>
      </c>
      <c r="K8" s="250">
        <f>Fadhil!AP3</f>
        <v>0.14285714285714285</v>
      </c>
      <c r="L8" s="251">
        <f>Friden!M15</f>
        <v>0.5</v>
      </c>
      <c r="M8" s="286">
        <f>AVERAGE(C8:L8)</f>
        <v>0.71571428571428575</v>
      </c>
      <c r="N8" s="281"/>
      <c r="O8" s="287">
        <f t="shared" si="0"/>
        <v>0.86</v>
      </c>
      <c r="P8" s="288">
        <f t="shared" si="1"/>
        <v>0.5714285714285714</v>
      </c>
      <c r="Q8" s="30"/>
      <c r="R8" s="30"/>
      <c r="T8" s="237"/>
    </row>
    <row r="9" spans="1:20" ht="19" thickBot="1" x14ac:dyDescent="0.4">
      <c r="A9" s="297"/>
      <c r="B9" s="302">
        <v>2</v>
      </c>
      <c r="C9" s="252">
        <f>Marsha!AD155</f>
        <v>1</v>
      </c>
      <c r="D9" s="252">
        <f>Nadhifa!AS17</f>
        <v>0.8571428571428571</v>
      </c>
      <c r="E9" s="252">
        <f>Talita!U127</f>
        <v>1</v>
      </c>
      <c r="F9" s="252">
        <f>Andin!R39</f>
        <v>1</v>
      </c>
      <c r="G9" s="253">
        <f>Shefira!AJ15</f>
        <v>0.75</v>
      </c>
      <c r="H9" s="254">
        <f>Fina!AI15</f>
        <v>0</v>
      </c>
      <c r="I9" s="254">
        <f>Sayyid!M16</f>
        <v>0.8</v>
      </c>
      <c r="J9" s="254">
        <f>Bagus!AP4</f>
        <v>1</v>
      </c>
      <c r="K9" s="254">
        <f>Fadhil!AP4</f>
        <v>0.42857142857142855</v>
      </c>
      <c r="L9" s="255">
        <f>Friden!M16</f>
        <v>1</v>
      </c>
      <c r="M9" s="289">
        <f>AVERAGE(C9:L9)</f>
        <v>0.78357142857142859</v>
      </c>
      <c r="N9" s="281"/>
      <c r="O9" s="290">
        <f t="shared" si="0"/>
        <v>0.92142857142857149</v>
      </c>
      <c r="P9" s="256">
        <f t="shared" si="1"/>
        <v>0.64571428571428569</v>
      </c>
      <c r="Q9" s="30"/>
      <c r="R9" s="30"/>
      <c r="T9" s="237"/>
    </row>
    <row r="10" spans="1:20" ht="18.5" x14ac:dyDescent="0.35">
      <c r="A10" s="295" t="s">
        <v>30</v>
      </c>
      <c r="B10" s="300">
        <v>0</v>
      </c>
      <c r="C10" s="244">
        <f>Marsha!AD157</f>
        <v>1</v>
      </c>
      <c r="D10" s="244">
        <f>Nadhifa!AS19</f>
        <v>1</v>
      </c>
      <c r="E10" s="244">
        <f>Talita!S129</f>
        <v>1</v>
      </c>
      <c r="F10" s="244">
        <f>Andin!R41</f>
        <v>1</v>
      </c>
      <c r="G10" s="245">
        <f>Shefira!AJ17</f>
        <v>1</v>
      </c>
      <c r="H10" s="246">
        <f>Fina!AI17</f>
        <v>1</v>
      </c>
      <c r="I10" s="246">
        <f>Sayyid!M18</f>
        <v>1</v>
      </c>
      <c r="J10" s="246">
        <f>Bagus!AQ2</f>
        <v>1</v>
      </c>
      <c r="K10" s="246">
        <f>Fadhil!AQ2</f>
        <v>0.44444444444444442</v>
      </c>
      <c r="L10" s="247">
        <f>Friden!M18</f>
        <v>0.70588235294117641</v>
      </c>
      <c r="M10" s="283">
        <f>AVERAGE(C10:L10)</f>
        <v>0.91503267973856206</v>
      </c>
      <c r="N10" s="281"/>
      <c r="O10" s="291">
        <f t="shared" si="0"/>
        <v>1</v>
      </c>
      <c r="P10" s="292">
        <f t="shared" si="1"/>
        <v>0.83006535947712423</v>
      </c>
      <c r="Q10" s="30"/>
      <c r="R10" s="30"/>
      <c r="T10" s="237"/>
    </row>
    <row r="11" spans="1:20" ht="18.5" x14ac:dyDescent="0.35">
      <c r="A11" s="296"/>
      <c r="B11" s="301">
        <v>1</v>
      </c>
      <c r="C11" s="248">
        <f>Marsha!AD158</f>
        <v>0.66666666666666663</v>
      </c>
      <c r="D11" s="248">
        <f>Nadhifa!AS20</f>
        <v>0.88888888888888895</v>
      </c>
      <c r="E11" s="248">
        <f>Talita!T129</f>
        <v>1</v>
      </c>
      <c r="F11" s="248">
        <f>Andin!R42</f>
        <v>1</v>
      </c>
      <c r="G11" s="249">
        <f>Shefira!AJ18</f>
        <v>0.72727272727272718</v>
      </c>
      <c r="H11" s="250">
        <f>Fina!AI18</f>
        <v>0.5</v>
      </c>
      <c r="I11" s="250">
        <f>Sayyid!M19</f>
        <v>0.83333333333333337</v>
      </c>
      <c r="J11" s="250">
        <f>Bagus!AQ3</f>
        <v>0.83333333333333326</v>
      </c>
      <c r="K11" s="250">
        <f>Fadhil!AQ3</f>
        <v>0.16666666666666666</v>
      </c>
      <c r="L11" s="251">
        <f>Friden!M19</f>
        <v>0.66666666666666663</v>
      </c>
      <c r="M11" s="286">
        <f>AVERAGE(C11:L11)</f>
        <v>0.72828282828282831</v>
      </c>
      <c r="N11" s="281"/>
      <c r="O11" s="287">
        <f t="shared" si="0"/>
        <v>0.85656565656565653</v>
      </c>
      <c r="P11" s="288">
        <f t="shared" si="1"/>
        <v>0.6</v>
      </c>
      <c r="Q11" s="30"/>
      <c r="R11" s="30"/>
      <c r="T11" s="237"/>
    </row>
    <row r="12" spans="1:20" ht="19" thickBot="1" x14ac:dyDescent="0.4">
      <c r="A12" s="297"/>
      <c r="B12" s="302">
        <v>2</v>
      </c>
      <c r="C12" s="252">
        <f>Marsha!AD159</f>
        <v>0.7142857142857143</v>
      </c>
      <c r="D12" s="252">
        <f>Nadhifa!AS21</f>
        <v>0.92307692307692302</v>
      </c>
      <c r="E12" s="252">
        <f>Talita!U129</f>
        <v>1</v>
      </c>
      <c r="F12" s="252">
        <f>Andin!R43</f>
        <v>1</v>
      </c>
      <c r="G12" s="256">
        <f>Shefira!AJ19</f>
        <v>2.25</v>
      </c>
      <c r="H12" s="257">
        <v>0</v>
      </c>
      <c r="I12" s="258">
        <f>Sayyid!M20</f>
        <v>0.80000000000000016</v>
      </c>
      <c r="J12" s="258">
        <f>Bagus!AQ4</f>
        <v>0.87500000000000011</v>
      </c>
      <c r="K12" s="258">
        <f>Fadhil!AQ4</f>
        <v>0.3529411764705882</v>
      </c>
      <c r="L12" s="259">
        <f>Friden!M20</f>
        <v>0.58823529411764708</v>
      </c>
      <c r="M12" s="289">
        <f>AVERAGE(C12:L12)</f>
        <v>0.85035391079508715</v>
      </c>
      <c r="N12" s="281"/>
      <c r="O12" s="290">
        <f t="shared" si="0"/>
        <v>1.1774725274725273</v>
      </c>
      <c r="P12" s="256">
        <f t="shared" si="1"/>
        <v>0.52323529411764713</v>
      </c>
      <c r="Q12" s="30"/>
      <c r="R12" s="30"/>
      <c r="T12" s="237"/>
    </row>
    <row r="13" spans="1:20" ht="19" thickBot="1" x14ac:dyDescent="0.5">
      <c r="A13" s="298" t="s">
        <v>154</v>
      </c>
      <c r="B13" s="299"/>
      <c r="C13" s="260">
        <v>7</v>
      </c>
      <c r="D13" s="260">
        <v>4</v>
      </c>
      <c r="E13" s="260">
        <v>15</v>
      </c>
      <c r="F13" s="260">
        <v>10</v>
      </c>
      <c r="G13" s="260">
        <v>5</v>
      </c>
      <c r="H13" s="260">
        <v>6</v>
      </c>
      <c r="I13" s="260">
        <v>3</v>
      </c>
      <c r="J13" s="260">
        <v>8</v>
      </c>
      <c r="K13" s="260">
        <v>17</v>
      </c>
      <c r="L13" s="261">
        <v>2</v>
      </c>
      <c r="M13" s="30"/>
      <c r="N13" s="30"/>
      <c r="O13" s="30"/>
      <c r="P13" s="30"/>
      <c r="Q13" s="30"/>
      <c r="R13" s="30"/>
      <c r="T13" s="237"/>
    </row>
    <row r="14" spans="1:20" x14ac:dyDescent="0.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T14" s="237"/>
    </row>
    <row r="15" spans="1:20" x14ac:dyDescent="0.35">
      <c r="T15" s="237"/>
    </row>
  </sheetData>
  <mergeCells count="11">
    <mergeCell ref="A1:B2"/>
    <mergeCell ref="A13:B13"/>
    <mergeCell ref="M1:M2"/>
    <mergeCell ref="O1:O2"/>
    <mergeCell ref="P1:P2"/>
    <mergeCell ref="A3:B3"/>
    <mergeCell ref="A4:A6"/>
    <mergeCell ref="A7:A9"/>
    <mergeCell ref="A10:A12"/>
    <mergeCell ref="H1:L1"/>
    <mergeCell ref="C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FFC1-06A6-4586-BEE4-75DC0A3C52B0}">
  <sheetPr>
    <tabColor theme="1" tint="0.249977111117893"/>
  </sheetPr>
  <dimension ref="A1:M155"/>
  <sheetViews>
    <sheetView workbookViewId="0">
      <selection activeCell="C21" sqref="C21"/>
    </sheetView>
  </sheetViews>
  <sheetFormatPr defaultRowHeight="14.5" x14ac:dyDescent="0.35"/>
  <cols>
    <col min="1" max="1" width="8.7265625" style="237"/>
    <col min="2" max="4" width="12" style="237" bestFit="1" customWidth="1"/>
    <col min="5" max="5" width="8.7265625" style="237"/>
    <col min="6" max="8" width="12" style="237" bestFit="1" customWidth="1"/>
    <col min="9" max="16384" width="8.7265625" style="237"/>
  </cols>
  <sheetData>
    <row r="1" spans="1:13" x14ac:dyDescent="0.35">
      <c r="A1" s="238" t="s">
        <v>0</v>
      </c>
      <c r="B1" s="238" t="s">
        <v>1</v>
      </c>
      <c r="C1" s="238" t="s">
        <v>31</v>
      </c>
      <c r="E1" s="238" t="s">
        <v>0</v>
      </c>
      <c r="F1" s="238" t="s">
        <v>1</v>
      </c>
      <c r="G1" s="238" t="s">
        <v>31</v>
      </c>
      <c r="I1" s="152" t="s">
        <v>55</v>
      </c>
      <c r="J1" s="152"/>
      <c r="K1" s="152"/>
      <c r="L1" s="152"/>
      <c r="M1" s="152"/>
    </row>
    <row r="2" spans="1:13" x14ac:dyDescent="0.35">
      <c r="A2" s="237">
        <v>30</v>
      </c>
      <c r="B2" s="237">
        <v>4.7</v>
      </c>
      <c r="C2" s="237">
        <v>0</v>
      </c>
      <c r="E2" s="237">
        <v>7</v>
      </c>
      <c r="F2" s="237">
        <v>4.5999999999999996</v>
      </c>
      <c r="G2" s="237">
        <v>0</v>
      </c>
      <c r="I2" s="152"/>
      <c r="J2" s="152"/>
      <c r="K2" s="152" t="s">
        <v>26</v>
      </c>
      <c r="L2" s="152"/>
      <c r="M2" s="152"/>
    </row>
    <row r="3" spans="1:13" x14ac:dyDescent="0.35">
      <c r="A3" s="237">
        <v>3</v>
      </c>
      <c r="B3" s="237">
        <v>4.7</v>
      </c>
      <c r="C3" s="237">
        <v>0</v>
      </c>
      <c r="E3" s="237">
        <v>4</v>
      </c>
      <c r="F3" s="237">
        <v>4.5999999999999996</v>
      </c>
      <c r="G3" s="237">
        <v>0</v>
      </c>
      <c r="I3" s="152"/>
      <c r="J3" s="152"/>
      <c r="K3" s="77">
        <v>0</v>
      </c>
      <c r="L3" s="77">
        <v>1</v>
      </c>
      <c r="M3" s="77">
        <v>2</v>
      </c>
    </row>
    <row r="4" spans="1:13" x14ac:dyDescent="0.35">
      <c r="A4" s="237">
        <v>45</v>
      </c>
      <c r="B4" s="237">
        <v>5.0999999999999996</v>
      </c>
      <c r="C4" s="237">
        <v>0</v>
      </c>
      <c r="E4" s="237">
        <v>114</v>
      </c>
      <c r="F4" s="237">
        <v>5.7</v>
      </c>
      <c r="G4" s="237">
        <v>2</v>
      </c>
      <c r="I4" s="153" t="s">
        <v>23</v>
      </c>
      <c r="J4" s="77">
        <v>0</v>
      </c>
      <c r="K4" s="237">
        <f>COUNTIFS($I$24:$I$43,$J4,$G$2:$G$21,K$3)</f>
        <v>6</v>
      </c>
      <c r="L4" s="237">
        <f t="shared" ref="L4:M6" si="0">COUNTIFS($I$24:$I$43,$J4,$G$2:$G$21,L$3)</f>
        <v>0</v>
      </c>
      <c r="M4" s="237">
        <f t="shared" si="0"/>
        <v>0</v>
      </c>
    </row>
    <row r="5" spans="1:13" x14ac:dyDescent="0.35">
      <c r="A5" s="237">
        <v>24</v>
      </c>
      <c r="B5" s="237">
        <v>5.0999999999999996</v>
      </c>
      <c r="C5" s="237">
        <v>0</v>
      </c>
      <c r="E5" s="237">
        <v>13</v>
      </c>
      <c r="F5" s="237">
        <v>4.8</v>
      </c>
      <c r="G5" s="237">
        <v>0</v>
      </c>
      <c r="I5" s="153"/>
      <c r="J5" s="77">
        <v>1</v>
      </c>
      <c r="K5" s="237">
        <f t="shared" ref="K5:K6" si="1">COUNTIFS($I$24:$I$43,$J5,$G$2:$G$21,K$3)</f>
        <v>0</v>
      </c>
      <c r="L5" s="237">
        <f t="shared" si="0"/>
        <v>2</v>
      </c>
      <c r="M5" s="237">
        <f t="shared" si="0"/>
        <v>0</v>
      </c>
    </row>
    <row r="6" spans="1:13" x14ac:dyDescent="0.35">
      <c r="A6" s="237">
        <v>15</v>
      </c>
      <c r="B6" s="237">
        <v>5.8</v>
      </c>
      <c r="C6" s="237">
        <v>0</v>
      </c>
      <c r="E6" s="237">
        <v>25</v>
      </c>
      <c r="F6" s="237">
        <v>4.8</v>
      </c>
      <c r="G6" s="237">
        <v>0</v>
      </c>
      <c r="I6" s="153"/>
      <c r="J6" s="77">
        <v>2</v>
      </c>
      <c r="K6" s="237">
        <f t="shared" si="1"/>
        <v>5</v>
      </c>
      <c r="L6" s="237">
        <f t="shared" si="0"/>
        <v>2</v>
      </c>
      <c r="M6" s="237">
        <f t="shared" si="0"/>
        <v>5</v>
      </c>
    </row>
    <row r="7" spans="1:13" x14ac:dyDescent="0.35">
      <c r="A7" s="237">
        <v>12</v>
      </c>
      <c r="B7" s="237">
        <v>4.8</v>
      </c>
      <c r="C7" s="237">
        <v>0</v>
      </c>
      <c r="E7" s="237">
        <v>130</v>
      </c>
      <c r="F7" s="237">
        <v>7.2</v>
      </c>
      <c r="G7" s="237">
        <v>2</v>
      </c>
    </row>
    <row r="8" spans="1:13" x14ac:dyDescent="0.35">
      <c r="A8" s="237">
        <v>29</v>
      </c>
      <c r="B8" s="237">
        <v>5.2</v>
      </c>
      <c r="C8" s="237">
        <v>0</v>
      </c>
      <c r="E8" s="237">
        <v>26</v>
      </c>
      <c r="F8" s="237">
        <v>5</v>
      </c>
      <c r="G8" s="237">
        <v>0</v>
      </c>
      <c r="I8" s="152" t="s">
        <v>27</v>
      </c>
      <c r="J8" s="152"/>
      <c r="K8" s="152"/>
      <c r="L8" s="152"/>
      <c r="M8" s="77">
        <f>SUM(K4,L5,M6)/SUM(K4:M6)</f>
        <v>0.65</v>
      </c>
    </row>
    <row r="9" spans="1:13" x14ac:dyDescent="0.35">
      <c r="A9" s="237">
        <v>1</v>
      </c>
      <c r="B9" s="237">
        <v>5.0999999999999996</v>
      </c>
      <c r="C9" s="237">
        <v>0</v>
      </c>
      <c r="E9" s="237">
        <v>109</v>
      </c>
      <c r="F9" s="237">
        <v>6.7</v>
      </c>
      <c r="G9" s="237">
        <v>2</v>
      </c>
    </row>
    <row r="10" spans="1:13" x14ac:dyDescent="0.35">
      <c r="A10" s="237">
        <v>28</v>
      </c>
      <c r="B10" s="237">
        <v>5.2</v>
      </c>
      <c r="C10" s="237">
        <v>0</v>
      </c>
      <c r="E10" s="237">
        <v>129</v>
      </c>
      <c r="F10" s="237">
        <v>6.4</v>
      </c>
      <c r="G10" s="237">
        <v>2</v>
      </c>
      <c r="I10" s="152" t="s">
        <v>28</v>
      </c>
      <c r="J10" s="152"/>
      <c r="K10" s="152"/>
      <c r="L10" s="77">
        <v>0</v>
      </c>
      <c r="M10" s="77">
        <f>K4/SUM(K4:M4)</f>
        <v>1</v>
      </c>
    </row>
    <row r="11" spans="1:13" x14ac:dyDescent="0.35">
      <c r="A11" s="237">
        <v>37</v>
      </c>
      <c r="B11" s="237">
        <v>5.5</v>
      </c>
      <c r="C11" s="237">
        <v>0</v>
      </c>
      <c r="E11" s="237">
        <v>46</v>
      </c>
      <c r="F11" s="237">
        <v>4.8</v>
      </c>
      <c r="G11" s="237">
        <v>0</v>
      </c>
      <c r="L11" s="77">
        <v>1</v>
      </c>
      <c r="M11" s="77">
        <f>L5/SUM(K5:M5)</f>
        <v>1</v>
      </c>
    </row>
    <row r="12" spans="1:13" x14ac:dyDescent="0.35">
      <c r="A12" s="237">
        <v>21</v>
      </c>
      <c r="B12" s="237">
        <v>5.4</v>
      </c>
      <c r="C12" s="237">
        <v>0</v>
      </c>
      <c r="E12" s="237">
        <v>49</v>
      </c>
      <c r="F12" s="237">
        <v>5.3</v>
      </c>
      <c r="G12" s="237">
        <v>0</v>
      </c>
      <c r="L12" s="77">
        <v>2</v>
      </c>
      <c r="M12" s="77">
        <f>M6/SUM(K6:M6)</f>
        <v>0.41666666666666669</v>
      </c>
    </row>
    <row r="13" spans="1:13" x14ac:dyDescent="0.35">
      <c r="A13" s="237">
        <v>14</v>
      </c>
      <c r="B13" s="237">
        <v>4.3</v>
      </c>
      <c r="C13" s="237">
        <v>0</v>
      </c>
      <c r="E13" s="237">
        <v>43</v>
      </c>
      <c r="F13" s="237">
        <v>4.4000000000000004</v>
      </c>
      <c r="G13" s="237">
        <v>0</v>
      </c>
    </row>
    <row r="14" spans="1:13" x14ac:dyDescent="0.35">
      <c r="A14" s="237">
        <v>31</v>
      </c>
      <c r="B14" s="237">
        <v>4.8</v>
      </c>
      <c r="C14" s="237">
        <v>0</v>
      </c>
      <c r="E14" s="237">
        <v>36</v>
      </c>
      <c r="F14" s="237">
        <v>5</v>
      </c>
      <c r="G14" s="237">
        <v>0</v>
      </c>
      <c r="I14" s="152" t="s">
        <v>29</v>
      </c>
      <c r="J14" s="152"/>
      <c r="K14" s="152"/>
      <c r="L14" s="77">
        <v>0</v>
      </c>
      <c r="M14" s="77">
        <f>K4/SUM(K4:K6)</f>
        <v>0.54545454545454541</v>
      </c>
    </row>
    <row r="15" spans="1:13" x14ac:dyDescent="0.35">
      <c r="A15" s="237">
        <v>22</v>
      </c>
      <c r="B15" s="237">
        <v>5.0999999999999996</v>
      </c>
      <c r="C15" s="237">
        <v>0</v>
      </c>
      <c r="E15" s="237">
        <v>6</v>
      </c>
      <c r="F15" s="237">
        <v>5.4</v>
      </c>
      <c r="G15" s="237">
        <v>0</v>
      </c>
      <c r="L15" s="77">
        <v>1</v>
      </c>
      <c r="M15" s="77">
        <f>L5/SUM(L4:L6)</f>
        <v>0.5</v>
      </c>
    </row>
    <row r="16" spans="1:13" x14ac:dyDescent="0.35">
      <c r="A16" s="237">
        <v>17</v>
      </c>
      <c r="B16" s="237">
        <v>5.4</v>
      </c>
      <c r="C16" s="237">
        <v>0</v>
      </c>
      <c r="E16" s="237">
        <v>86</v>
      </c>
      <c r="F16" s="237">
        <v>6</v>
      </c>
      <c r="G16" s="237">
        <v>1</v>
      </c>
      <c r="L16" s="77">
        <v>2</v>
      </c>
      <c r="M16" s="77">
        <f>M6/SUM(M4:M6)</f>
        <v>1</v>
      </c>
    </row>
    <row r="17" spans="1:13" x14ac:dyDescent="0.35">
      <c r="A17" s="237">
        <v>19</v>
      </c>
      <c r="B17" s="237">
        <v>5.7</v>
      </c>
      <c r="C17" s="237">
        <v>0</v>
      </c>
      <c r="E17" s="237">
        <v>55</v>
      </c>
      <c r="F17" s="237">
        <v>6.5</v>
      </c>
      <c r="G17" s="237">
        <v>1</v>
      </c>
    </row>
    <row r="18" spans="1:13" x14ac:dyDescent="0.35">
      <c r="A18" s="237">
        <v>2</v>
      </c>
      <c r="B18" s="237">
        <v>4.9000000000000004</v>
      </c>
      <c r="C18" s="237">
        <v>0</v>
      </c>
      <c r="E18" s="237">
        <v>42</v>
      </c>
      <c r="F18" s="237">
        <v>4.5</v>
      </c>
      <c r="G18" s="237">
        <v>0</v>
      </c>
      <c r="I18" s="152" t="s">
        <v>103</v>
      </c>
      <c r="J18" s="152"/>
      <c r="K18" s="152"/>
      <c r="L18" s="77">
        <v>0</v>
      </c>
      <c r="M18" s="77">
        <f>2*(K4/SUM(K4:M4))*(K4/SUM(K4:K6))/((K4/SUM(K4:M4)) + (K4/SUM(K4:K6)))</f>
        <v>0.70588235294117641</v>
      </c>
    </row>
    <row r="19" spans="1:13" x14ac:dyDescent="0.35">
      <c r="A19" s="237">
        <v>20</v>
      </c>
      <c r="B19" s="237">
        <v>5.0999999999999996</v>
      </c>
      <c r="C19" s="237">
        <v>0</v>
      </c>
      <c r="E19" s="237">
        <v>97</v>
      </c>
      <c r="F19" s="237">
        <v>5.7</v>
      </c>
      <c r="G19" s="237">
        <v>1</v>
      </c>
      <c r="L19" s="77">
        <v>1</v>
      </c>
      <c r="M19" s="77">
        <f>2*(L5/SUM(K5:M5))*(L5/SUM(L4:L6))/((L5/SUM(K5:M5)) + (L5/SUM(L4:L6)))</f>
        <v>0.66666666666666663</v>
      </c>
    </row>
    <row r="20" spans="1:13" x14ac:dyDescent="0.35">
      <c r="A20" s="237">
        <v>10</v>
      </c>
      <c r="B20" s="237">
        <v>4.9000000000000004</v>
      </c>
      <c r="C20" s="237">
        <v>0</v>
      </c>
      <c r="E20" s="237">
        <v>145</v>
      </c>
      <c r="F20" s="237">
        <v>6.7</v>
      </c>
      <c r="G20" s="237">
        <v>2</v>
      </c>
      <c r="L20" s="77">
        <v>2</v>
      </c>
      <c r="M20" s="77">
        <f>2*(M6/SUM(K6:M6))*(M6/SUM(M4:M6))/((M6/SUM(K6:M6)) + (M6/SUM(M4:M6)))</f>
        <v>0.58823529411764708</v>
      </c>
    </row>
    <row r="21" spans="1:13" x14ac:dyDescent="0.35">
      <c r="A21" s="237">
        <v>35</v>
      </c>
      <c r="B21" s="237">
        <v>4.9000000000000004</v>
      </c>
      <c r="C21" s="237">
        <v>0</v>
      </c>
      <c r="E21" s="237">
        <v>90</v>
      </c>
      <c r="F21" s="237">
        <v>5.5</v>
      </c>
      <c r="G21" s="237">
        <v>1</v>
      </c>
    </row>
    <row r="22" spans="1:13" x14ac:dyDescent="0.35">
      <c r="A22" s="237">
        <v>41</v>
      </c>
      <c r="B22" s="237">
        <v>5</v>
      </c>
      <c r="C22" s="237">
        <v>0</v>
      </c>
    </row>
    <row r="23" spans="1:13" x14ac:dyDescent="0.35">
      <c r="A23" s="237">
        <v>11</v>
      </c>
      <c r="B23" s="237">
        <v>5.4</v>
      </c>
      <c r="C23" s="237">
        <v>0</v>
      </c>
      <c r="E23" s="237" t="s">
        <v>104</v>
      </c>
      <c r="F23" s="237" t="s">
        <v>105</v>
      </c>
      <c r="G23" s="237" t="s">
        <v>106</v>
      </c>
      <c r="H23" s="237" t="s">
        <v>22</v>
      </c>
      <c r="I23" s="237" t="s">
        <v>23</v>
      </c>
    </row>
    <row r="24" spans="1:13" x14ac:dyDescent="0.35">
      <c r="A24" s="237">
        <v>27</v>
      </c>
      <c r="B24" s="237">
        <v>5</v>
      </c>
      <c r="C24" s="237">
        <v>0</v>
      </c>
      <c r="E24" s="237">
        <f>B136*G136*$G$129</f>
        <v>0</v>
      </c>
      <c r="F24" s="237">
        <f>C136*H136*$G$130</f>
        <v>0</v>
      </c>
      <c r="G24" s="237">
        <f>D136*I136*$G$131</f>
        <v>0</v>
      </c>
      <c r="H24" s="237">
        <f>MAX(E24:G24)</f>
        <v>0</v>
      </c>
      <c r="I24" s="237" cm="1">
        <f t="array" ref="I24">_xlfn.IFS(H24=G24,2,H24=F24,1,H24=E24,0)</f>
        <v>2</v>
      </c>
      <c r="J24" s="154">
        <f>IF(I24=G2,1,0)</f>
        <v>0</v>
      </c>
    </row>
    <row r="25" spans="1:13" x14ac:dyDescent="0.35">
      <c r="A25" s="237">
        <v>33</v>
      </c>
      <c r="B25" s="237">
        <v>5.2</v>
      </c>
      <c r="C25" s="237">
        <v>0</v>
      </c>
      <c r="E25" s="237">
        <f t="shared" ref="E25:E43" si="2">B137*G137*$G$129</f>
        <v>0</v>
      </c>
      <c r="F25" s="237">
        <f t="shared" ref="F25:F43" si="3">C137*H137*$G$130</f>
        <v>0</v>
      </c>
      <c r="G25" s="237">
        <f t="shared" ref="G25:G43" si="4">D137*I137*$G$131</f>
        <v>0</v>
      </c>
      <c r="H25" s="237">
        <f t="shared" ref="H25:H43" si="5">MAX(E25:G25)</f>
        <v>0</v>
      </c>
      <c r="I25" s="237" cm="1">
        <f t="array" ref="I25">_xlfn.IFS(H25=G25,2,H25=F25,1,H25=E25,0)</f>
        <v>2</v>
      </c>
      <c r="J25" s="154">
        <f t="shared" ref="J25:J43" si="6">IF(I25=G3,1,0)</f>
        <v>0</v>
      </c>
    </row>
    <row r="26" spans="1:13" x14ac:dyDescent="0.35">
      <c r="A26" s="237">
        <v>18</v>
      </c>
      <c r="B26" s="237">
        <v>5.0999999999999996</v>
      </c>
      <c r="C26" s="237">
        <v>0</v>
      </c>
      <c r="E26" s="237">
        <f t="shared" si="2"/>
        <v>0</v>
      </c>
      <c r="F26" s="237">
        <f t="shared" si="3"/>
        <v>0</v>
      </c>
      <c r="G26" s="237">
        <f t="shared" si="4"/>
        <v>4.2676525235518245E-70</v>
      </c>
      <c r="H26" s="237">
        <f t="shared" si="5"/>
        <v>4.2676525235518245E-70</v>
      </c>
      <c r="I26" s="237" cm="1">
        <f t="array" ref="I26">_xlfn.IFS(H26=G26,2,H26=F26,1,H26=E26,0)</f>
        <v>2</v>
      </c>
      <c r="J26" s="154">
        <f t="shared" si="6"/>
        <v>1</v>
      </c>
    </row>
    <row r="27" spans="1:13" x14ac:dyDescent="0.35">
      <c r="A27" s="237">
        <v>9</v>
      </c>
      <c r="B27" s="237">
        <v>4.4000000000000004</v>
      </c>
      <c r="C27" s="237">
        <v>0</v>
      </c>
      <c r="E27" s="237">
        <f t="shared" si="2"/>
        <v>3.3613640215655037E-207</v>
      </c>
      <c r="F27" s="237">
        <f t="shared" si="3"/>
        <v>0</v>
      </c>
      <c r="G27" s="237">
        <f t="shared" si="4"/>
        <v>0</v>
      </c>
      <c r="H27" s="237">
        <f t="shared" si="5"/>
        <v>3.3613640215655037E-207</v>
      </c>
      <c r="I27" s="237" cm="1">
        <f t="array" ref="I27">_xlfn.IFS(H27=G27,2,H27=F27,1,H27=E27,0)</f>
        <v>0</v>
      </c>
      <c r="J27" s="154">
        <f t="shared" si="6"/>
        <v>1</v>
      </c>
    </row>
    <row r="28" spans="1:13" x14ac:dyDescent="0.35">
      <c r="A28" s="237">
        <v>40</v>
      </c>
      <c r="B28" s="237">
        <v>5.0999999999999996</v>
      </c>
      <c r="C28" s="237">
        <v>0</v>
      </c>
      <c r="E28" s="237">
        <f t="shared" si="2"/>
        <v>6.546668249541325E-8</v>
      </c>
      <c r="F28" s="237">
        <f t="shared" si="3"/>
        <v>0</v>
      </c>
      <c r="G28" s="237">
        <f t="shared" si="4"/>
        <v>0</v>
      </c>
      <c r="H28" s="237">
        <f t="shared" si="5"/>
        <v>6.546668249541325E-8</v>
      </c>
      <c r="I28" s="237" cm="1">
        <f t="array" ref="I28">_xlfn.IFS(H28=G28,2,H28=F28,1,H28=E28,0)</f>
        <v>0</v>
      </c>
      <c r="J28" s="154">
        <f t="shared" si="6"/>
        <v>1</v>
      </c>
    </row>
    <row r="29" spans="1:13" x14ac:dyDescent="0.35">
      <c r="A29" s="237">
        <v>50</v>
      </c>
      <c r="B29" s="237">
        <v>5</v>
      </c>
      <c r="C29" s="237">
        <v>0</v>
      </c>
      <c r="E29" s="237">
        <f t="shared" si="2"/>
        <v>0</v>
      </c>
      <c r="F29" s="237">
        <f t="shared" si="3"/>
        <v>0</v>
      </c>
      <c r="G29" s="237">
        <f t="shared" si="4"/>
        <v>4.0129236964239233E-12</v>
      </c>
      <c r="H29" s="237">
        <f t="shared" si="5"/>
        <v>4.0129236964239233E-12</v>
      </c>
      <c r="I29" s="237" cm="1">
        <f t="array" ref="I29">_xlfn.IFS(H29=G29,2,H29=F29,1,H29=E29,0)</f>
        <v>2</v>
      </c>
      <c r="J29" s="154">
        <f t="shared" si="6"/>
        <v>1</v>
      </c>
    </row>
    <row r="30" spans="1:13" x14ac:dyDescent="0.35">
      <c r="A30" s="237">
        <v>47</v>
      </c>
      <c r="B30" s="237">
        <v>5.0999999999999996</v>
      </c>
      <c r="C30" s="237">
        <v>0</v>
      </c>
      <c r="E30" s="237">
        <f t="shared" si="2"/>
        <v>8.6634253441220208E-4</v>
      </c>
      <c r="F30" s="237">
        <f t="shared" si="3"/>
        <v>0</v>
      </c>
      <c r="G30" s="237">
        <f t="shared" si="4"/>
        <v>0</v>
      </c>
      <c r="H30" s="237">
        <f t="shared" si="5"/>
        <v>8.6634253441220208E-4</v>
      </c>
      <c r="I30" s="237" cm="1">
        <f t="array" ref="I30">_xlfn.IFS(H30=G30,2,H30=F30,1,H30=E30,0)</f>
        <v>0</v>
      </c>
      <c r="J30" s="154">
        <f t="shared" si="6"/>
        <v>1</v>
      </c>
    </row>
    <row r="31" spans="1:13" x14ac:dyDescent="0.35">
      <c r="A31" s="237">
        <v>34</v>
      </c>
      <c r="B31" s="237">
        <v>5.5</v>
      </c>
      <c r="C31" s="237">
        <v>0</v>
      </c>
      <c r="E31" s="237">
        <f t="shared" si="2"/>
        <v>0</v>
      </c>
      <c r="F31" s="237">
        <f t="shared" si="3"/>
        <v>0</v>
      </c>
      <c r="G31" s="237">
        <f t="shared" si="4"/>
        <v>1.0365165195238075E-141</v>
      </c>
      <c r="H31" s="237">
        <f t="shared" si="5"/>
        <v>1.0365165195238075E-141</v>
      </c>
      <c r="I31" s="237" cm="1">
        <f t="array" ref="I31">_xlfn.IFS(H31=G31,2,H31=F31,1,H31=E31,0)</f>
        <v>2</v>
      </c>
      <c r="J31" s="154">
        <f t="shared" si="6"/>
        <v>1</v>
      </c>
    </row>
    <row r="32" spans="1:13" x14ac:dyDescent="0.35">
      <c r="A32" s="237">
        <v>39</v>
      </c>
      <c r="B32" s="237">
        <v>4.4000000000000004</v>
      </c>
      <c r="C32" s="237">
        <v>0</v>
      </c>
      <c r="E32" s="237">
        <f t="shared" si="2"/>
        <v>0</v>
      </c>
      <c r="F32" s="237">
        <f t="shared" si="3"/>
        <v>0</v>
      </c>
      <c r="G32" s="237">
        <f t="shared" si="4"/>
        <v>7.4836173334365238E-8</v>
      </c>
      <c r="H32" s="237">
        <f t="shared" si="5"/>
        <v>7.4836173334365238E-8</v>
      </c>
      <c r="I32" s="237" cm="1">
        <f t="array" ref="I32">_xlfn.IFS(H32=G32,2,H32=F32,1,H32=E32,0)</f>
        <v>2</v>
      </c>
      <c r="J32" s="154">
        <f t="shared" si="6"/>
        <v>1</v>
      </c>
    </row>
    <row r="33" spans="1:10" x14ac:dyDescent="0.35">
      <c r="A33" s="237">
        <v>5</v>
      </c>
      <c r="B33" s="237">
        <v>5</v>
      </c>
      <c r="C33" s="237">
        <v>0</v>
      </c>
      <c r="E33" s="237">
        <f t="shared" si="2"/>
        <v>0</v>
      </c>
      <c r="F33" s="237">
        <f t="shared" si="3"/>
        <v>0</v>
      </c>
      <c r="G33" s="237">
        <f t="shared" si="4"/>
        <v>0</v>
      </c>
      <c r="H33" s="237">
        <f t="shared" si="5"/>
        <v>0</v>
      </c>
      <c r="I33" s="237" cm="1">
        <f t="array" ref="I33">_xlfn.IFS(H33=G33,2,H33=F33,1,H33=E33,0)</f>
        <v>2</v>
      </c>
      <c r="J33" s="154">
        <f t="shared" si="6"/>
        <v>0</v>
      </c>
    </row>
    <row r="34" spans="1:10" x14ac:dyDescent="0.35">
      <c r="A34" s="237">
        <v>38</v>
      </c>
      <c r="B34" s="237">
        <v>4.9000000000000004</v>
      </c>
      <c r="C34" s="237">
        <v>0</v>
      </c>
      <c r="E34" s="237">
        <f t="shared" si="2"/>
        <v>0</v>
      </c>
      <c r="F34" s="237">
        <f t="shared" si="3"/>
        <v>0</v>
      </c>
      <c r="G34" s="237">
        <f t="shared" si="4"/>
        <v>0</v>
      </c>
      <c r="H34" s="237">
        <f t="shared" si="5"/>
        <v>0</v>
      </c>
      <c r="I34" s="237" cm="1">
        <f t="array" ref="I34">_xlfn.IFS(H34=G34,2,H34=F34,1,H34=E34,0)</f>
        <v>2</v>
      </c>
      <c r="J34" s="154">
        <f t="shared" si="6"/>
        <v>0</v>
      </c>
    </row>
    <row r="35" spans="1:10" x14ac:dyDescent="0.35">
      <c r="A35" s="237">
        <v>32</v>
      </c>
      <c r="B35" s="237">
        <v>5.4</v>
      </c>
      <c r="C35" s="237">
        <v>0</v>
      </c>
      <c r="E35" s="237">
        <f t="shared" si="2"/>
        <v>1.1400788115474808E-231</v>
      </c>
      <c r="F35" s="237">
        <f t="shared" si="3"/>
        <v>0</v>
      </c>
      <c r="G35" s="237">
        <f t="shared" si="4"/>
        <v>0</v>
      </c>
      <c r="H35" s="237">
        <f t="shared" si="5"/>
        <v>1.1400788115474808E-231</v>
      </c>
      <c r="I35" s="237" cm="1">
        <f t="array" ref="I35">_xlfn.IFS(H35=G35,2,H35=F35,1,H35=E35,0)</f>
        <v>0</v>
      </c>
      <c r="J35" s="154">
        <f t="shared" si="6"/>
        <v>1</v>
      </c>
    </row>
    <row r="36" spans="1:10" x14ac:dyDescent="0.35">
      <c r="A36" s="237">
        <v>48</v>
      </c>
      <c r="B36" s="237">
        <v>4.5999999999999996</v>
      </c>
      <c r="C36" s="237">
        <v>0</v>
      </c>
      <c r="E36" s="237">
        <f t="shared" si="2"/>
        <v>7.678863584161958E-70</v>
      </c>
      <c r="F36" s="237">
        <f t="shared" si="3"/>
        <v>0</v>
      </c>
      <c r="G36" s="237">
        <f t="shared" si="4"/>
        <v>0</v>
      </c>
      <c r="H36" s="237">
        <f t="shared" si="5"/>
        <v>7.678863584161958E-70</v>
      </c>
      <c r="I36" s="237" cm="1">
        <f t="array" ref="I36">_xlfn.IFS(H36=G36,2,H36=F36,1,H36=E36,0)</f>
        <v>0</v>
      </c>
      <c r="J36" s="154">
        <f t="shared" si="6"/>
        <v>1</v>
      </c>
    </row>
    <row r="37" spans="1:10" x14ac:dyDescent="0.35">
      <c r="A37" s="237">
        <v>8</v>
      </c>
      <c r="B37" s="237">
        <v>5</v>
      </c>
      <c r="C37" s="237">
        <v>0</v>
      </c>
      <c r="E37" s="237">
        <f t="shared" si="2"/>
        <v>0</v>
      </c>
      <c r="F37" s="237">
        <f t="shared" si="3"/>
        <v>0</v>
      </c>
      <c r="G37" s="237">
        <f t="shared" si="4"/>
        <v>0</v>
      </c>
      <c r="H37" s="237">
        <f t="shared" si="5"/>
        <v>0</v>
      </c>
      <c r="I37" s="237" cm="1">
        <f t="array" ref="I37">_xlfn.IFS(H37=G37,2,H37=F37,1,H37=E37,0)</f>
        <v>2</v>
      </c>
      <c r="J37" s="154">
        <f t="shared" si="6"/>
        <v>0</v>
      </c>
    </row>
    <row r="38" spans="1:10" x14ac:dyDescent="0.35">
      <c r="A38" s="237">
        <v>44</v>
      </c>
      <c r="B38" s="237">
        <v>5</v>
      </c>
      <c r="C38" s="237">
        <v>0</v>
      </c>
      <c r="E38" s="237">
        <f t="shared" si="2"/>
        <v>0</v>
      </c>
      <c r="F38" s="237">
        <f t="shared" si="3"/>
        <v>1.0524342158842287E-100</v>
      </c>
      <c r="G38" s="237">
        <f t="shared" si="4"/>
        <v>0</v>
      </c>
      <c r="H38" s="237">
        <f t="shared" si="5"/>
        <v>1.0524342158842287E-100</v>
      </c>
      <c r="I38" s="237" cm="1">
        <f t="array" ref="I38">_xlfn.IFS(H38=G38,2,H38=F38,1,H38=E38,0)</f>
        <v>1</v>
      </c>
      <c r="J38" s="154">
        <f t="shared" si="6"/>
        <v>1</v>
      </c>
    </row>
    <row r="39" spans="1:10" x14ac:dyDescent="0.35">
      <c r="A39" s="237">
        <v>23</v>
      </c>
      <c r="B39" s="237">
        <v>4.5999999999999996</v>
      </c>
      <c r="C39" s="237">
        <v>0</v>
      </c>
      <c r="E39" s="237">
        <f t="shared" si="2"/>
        <v>0</v>
      </c>
      <c r="F39" s="237">
        <f t="shared" si="3"/>
        <v>0</v>
      </c>
      <c r="G39" s="237">
        <f t="shared" si="4"/>
        <v>0</v>
      </c>
      <c r="H39" s="237">
        <f t="shared" si="5"/>
        <v>0</v>
      </c>
      <c r="I39" s="237" cm="1">
        <f t="array" ref="I39">_xlfn.IFS(H39=G39,2,H39=F39,1,H39=E39,0)</f>
        <v>2</v>
      </c>
      <c r="J39" s="154">
        <f t="shared" si="6"/>
        <v>0</v>
      </c>
    </row>
    <row r="40" spans="1:10" x14ac:dyDescent="0.35">
      <c r="A40" s="237">
        <v>16</v>
      </c>
      <c r="B40" s="237">
        <v>5.7</v>
      </c>
      <c r="C40" s="237">
        <v>0</v>
      </c>
      <c r="E40" s="237">
        <f>B152*G152*$G$129</f>
        <v>1.0929534665250708E-202</v>
      </c>
      <c r="F40" s="237">
        <f t="shared" si="3"/>
        <v>0</v>
      </c>
      <c r="G40" s="237">
        <f t="shared" si="4"/>
        <v>0</v>
      </c>
      <c r="H40" s="237">
        <f t="shared" si="5"/>
        <v>1.0929534665250708E-202</v>
      </c>
      <c r="I40" s="237" cm="1">
        <f t="array" ref="I40">_xlfn.IFS(H40=G40,2,H40=F40,1,H40=E40,0)</f>
        <v>0</v>
      </c>
      <c r="J40" s="154">
        <f t="shared" si="6"/>
        <v>1</v>
      </c>
    </row>
    <row r="41" spans="1:10" x14ac:dyDescent="0.35">
      <c r="A41" s="237">
        <v>78</v>
      </c>
      <c r="B41" s="237">
        <v>6.7</v>
      </c>
      <c r="C41" s="237">
        <v>1</v>
      </c>
      <c r="E41" s="237">
        <f t="shared" ref="E41:E59" si="7">B153*G153*$G$129</f>
        <v>0</v>
      </c>
      <c r="F41" s="237">
        <f t="shared" si="3"/>
        <v>0</v>
      </c>
      <c r="G41" s="237">
        <f t="shared" si="4"/>
        <v>0</v>
      </c>
      <c r="H41" s="237">
        <f t="shared" si="5"/>
        <v>0</v>
      </c>
      <c r="I41" s="237" cm="1">
        <f t="array" ref="I41">_xlfn.IFS(H41=G41,2,H41=F41,1,H41=E41,0)</f>
        <v>2</v>
      </c>
      <c r="J41" s="154">
        <f t="shared" si="6"/>
        <v>0</v>
      </c>
    </row>
    <row r="42" spans="1:10" x14ac:dyDescent="0.35">
      <c r="A42" s="237">
        <v>75</v>
      </c>
      <c r="B42" s="237">
        <v>6.4</v>
      </c>
      <c r="C42" s="237">
        <v>1</v>
      </c>
      <c r="E42" s="237">
        <f t="shared" si="7"/>
        <v>0</v>
      </c>
      <c r="F42" s="237">
        <f t="shared" si="3"/>
        <v>0</v>
      </c>
      <c r="G42" s="237">
        <f t="shared" si="4"/>
        <v>8.1913226957148194E-197</v>
      </c>
      <c r="H42" s="237">
        <f t="shared" si="5"/>
        <v>8.1913226957148194E-197</v>
      </c>
      <c r="I42" s="237" cm="1">
        <f t="array" ref="I42">_xlfn.IFS(H42=G42,2,H42=F42,1,H42=E42,0)</f>
        <v>2</v>
      </c>
      <c r="J42" s="154">
        <f t="shared" si="6"/>
        <v>1</v>
      </c>
    </row>
    <row r="43" spans="1:10" x14ac:dyDescent="0.35">
      <c r="A43" s="237">
        <v>95</v>
      </c>
      <c r="B43" s="237">
        <v>5.6</v>
      </c>
      <c r="C43" s="237">
        <v>1</v>
      </c>
      <c r="E43" s="237">
        <f t="shared" si="7"/>
        <v>0</v>
      </c>
      <c r="F43" s="237">
        <f t="shared" si="3"/>
        <v>5.1483847075070184E-185</v>
      </c>
      <c r="G43" s="237">
        <f t="shared" si="4"/>
        <v>0</v>
      </c>
      <c r="H43" s="237">
        <f t="shared" si="5"/>
        <v>5.1483847075070184E-185</v>
      </c>
      <c r="I43" s="237" cm="1">
        <f t="array" ref="I43">_xlfn.IFS(H43=G43,2,H43=F43,1,H43=E43,0)</f>
        <v>1</v>
      </c>
      <c r="J43" s="154">
        <f t="shared" si="6"/>
        <v>1</v>
      </c>
    </row>
    <row r="44" spans="1:10" x14ac:dyDescent="0.35">
      <c r="A44" s="237">
        <v>88</v>
      </c>
      <c r="B44" s="237">
        <v>6.3</v>
      </c>
      <c r="C44" s="237">
        <v>1</v>
      </c>
      <c r="J44" s="237">
        <f>SUM(J24:J43)</f>
        <v>13</v>
      </c>
    </row>
    <row r="45" spans="1:10" x14ac:dyDescent="0.35">
      <c r="A45" s="237">
        <v>65</v>
      </c>
      <c r="B45" s="237">
        <v>5.6</v>
      </c>
      <c r="C45" s="237">
        <v>1</v>
      </c>
      <c r="J45" s="155">
        <f>J44/20</f>
        <v>0.65</v>
      </c>
    </row>
    <row r="46" spans="1:10" x14ac:dyDescent="0.35">
      <c r="A46" s="237">
        <v>85</v>
      </c>
      <c r="B46" s="237">
        <v>5.4</v>
      </c>
      <c r="C46" s="237">
        <v>1</v>
      </c>
    </row>
    <row r="47" spans="1:10" x14ac:dyDescent="0.35">
      <c r="A47" s="237">
        <v>92</v>
      </c>
      <c r="B47" s="237">
        <v>6.1</v>
      </c>
      <c r="C47" s="237">
        <v>1</v>
      </c>
    </row>
    <row r="48" spans="1:10" x14ac:dyDescent="0.35">
      <c r="A48" s="237">
        <v>54</v>
      </c>
      <c r="B48" s="237">
        <v>5.5</v>
      </c>
      <c r="C48" s="237">
        <v>1</v>
      </c>
    </row>
    <row r="49" spans="1:3" x14ac:dyDescent="0.35">
      <c r="A49" s="237">
        <v>79</v>
      </c>
      <c r="B49" s="237">
        <v>6</v>
      </c>
      <c r="C49" s="237">
        <v>1</v>
      </c>
    </row>
    <row r="50" spans="1:3" x14ac:dyDescent="0.35">
      <c r="A50" s="237">
        <v>98</v>
      </c>
      <c r="B50" s="237">
        <v>6.2</v>
      </c>
      <c r="C50" s="237">
        <v>1</v>
      </c>
    </row>
    <row r="51" spans="1:3" x14ac:dyDescent="0.35">
      <c r="A51" s="237">
        <v>94</v>
      </c>
      <c r="B51" s="237">
        <v>5</v>
      </c>
      <c r="C51" s="237">
        <v>1</v>
      </c>
    </row>
    <row r="52" spans="1:3" x14ac:dyDescent="0.35">
      <c r="A52" s="237">
        <v>66</v>
      </c>
      <c r="B52" s="237">
        <v>6.7</v>
      </c>
      <c r="C52" s="237">
        <v>1</v>
      </c>
    </row>
    <row r="53" spans="1:3" x14ac:dyDescent="0.35">
      <c r="A53" s="237">
        <v>100</v>
      </c>
      <c r="B53" s="237">
        <v>5.7</v>
      </c>
      <c r="C53" s="237">
        <v>1</v>
      </c>
    </row>
    <row r="54" spans="1:3" x14ac:dyDescent="0.35">
      <c r="A54" s="237">
        <v>60</v>
      </c>
      <c r="B54" s="237">
        <v>5.2</v>
      </c>
      <c r="C54" s="237">
        <v>1</v>
      </c>
    </row>
    <row r="55" spans="1:3" x14ac:dyDescent="0.35">
      <c r="A55" s="237">
        <v>72</v>
      </c>
      <c r="B55" s="237">
        <v>6.1</v>
      </c>
      <c r="C55" s="237">
        <v>1</v>
      </c>
    </row>
    <row r="56" spans="1:3" x14ac:dyDescent="0.35">
      <c r="A56" s="237">
        <v>56</v>
      </c>
      <c r="B56" s="237">
        <v>5.7</v>
      </c>
      <c r="C56" s="237">
        <v>1</v>
      </c>
    </row>
    <row r="57" spans="1:3" x14ac:dyDescent="0.35">
      <c r="A57" s="237">
        <v>93</v>
      </c>
      <c r="B57" s="237">
        <v>5.8</v>
      </c>
      <c r="C57" s="237">
        <v>1</v>
      </c>
    </row>
    <row r="58" spans="1:3" x14ac:dyDescent="0.35">
      <c r="A58" s="237">
        <v>99</v>
      </c>
      <c r="B58" s="237">
        <v>5.0999999999999996</v>
      </c>
      <c r="C58" s="237">
        <v>1</v>
      </c>
    </row>
    <row r="59" spans="1:3" x14ac:dyDescent="0.35">
      <c r="A59" s="237">
        <v>82</v>
      </c>
      <c r="B59" s="237">
        <v>5.5</v>
      </c>
      <c r="C59" s="237">
        <v>1</v>
      </c>
    </row>
    <row r="60" spans="1:3" x14ac:dyDescent="0.35">
      <c r="A60" s="237">
        <v>62</v>
      </c>
      <c r="B60" s="237">
        <v>5.9</v>
      </c>
      <c r="C60" s="237">
        <v>1</v>
      </c>
    </row>
    <row r="61" spans="1:3" x14ac:dyDescent="0.35">
      <c r="A61" s="237">
        <v>87</v>
      </c>
      <c r="B61" s="237">
        <v>6.7</v>
      </c>
      <c r="C61" s="237">
        <v>1</v>
      </c>
    </row>
    <row r="62" spans="1:3" x14ac:dyDescent="0.35">
      <c r="A62" s="237">
        <v>57</v>
      </c>
      <c r="B62" s="237">
        <v>6.3</v>
      </c>
      <c r="C62" s="237">
        <v>1</v>
      </c>
    </row>
    <row r="63" spans="1:3" x14ac:dyDescent="0.35">
      <c r="A63" s="237">
        <v>83</v>
      </c>
      <c r="B63" s="237">
        <v>5.8</v>
      </c>
      <c r="C63" s="237">
        <v>1</v>
      </c>
    </row>
    <row r="64" spans="1:3" x14ac:dyDescent="0.35">
      <c r="A64" s="237">
        <v>61</v>
      </c>
      <c r="B64" s="237">
        <v>5</v>
      </c>
      <c r="C64" s="237">
        <v>1</v>
      </c>
    </row>
    <row r="65" spans="1:3" x14ac:dyDescent="0.35">
      <c r="A65" s="237">
        <v>63</v>
      </c>
      <c r="B65" s="237">
        <v>6</v>
      </c>
      <c r="C65" s="237">
        <v>1</v>
      </c>
    </row>
    <row r="66" spans="1:3" x14ac:dyDescent="0.35">
      <c r="A66" s="237">
        <v>58</v>
      </c>
      <c r="B66" s="237">
        <v>4.9000000000000004</v>
      </c>
      <c r="C66" s="237">
        <v>1</v>
      </c>
    </row>
    <row r="67" spans="1:3" x14ac:dyDescent="0.35">
      <c r="A67" s="237">
        <v>74</v>
      </c>
      <c r="B67" s="237">
        <v>6.1</v>
      </c>
      <c r="C67" s="237">
        <v>1</v>
      </c>
    </row>
    <row r="68" spans="1:3" x14ac:dyDescent="0.35">
      <c r="A68" s="237">
        <v>80</v>
      </c>
      <c r="B68" s="237">
        <v>5.7</v>
      </c>
      <c r="C68" s="237">
        <v>1</v>
      </c>
    </row>
    <row r="69" spans="1:3" x14ac:dyDescent="0.35">
      <c r="A69" s="237">
        <v>91</v>
      </c>
      <c r="B69" s="237">
        <v>5.5</v>
      </c>
      <c r="C69" s="237">
        <v>1</v>
      </c>
    </row>
    <row r="70" spans="1:3" x14ac:dyDescent="0.35">
      <c r="A70" s="237">
        <v>51</v>
      </c>
      <c r="B70" s="237">
        <v>7</v>
      </c>
      <c r="C70" s="237">
        <v>1</v>
      </c>
    </row>
    <row r="71" spans="1:3" x14ac:dyDescent="0.35">
      <c r="A71" s="237">
        <v>77</v>
      </c>
      <c r="B71" s="237">
        <v>6.8</v>
      </c>
      <c r="C71" s="237">
        <v>1</v>
      </c>
    </row>
    <row r="72" spans="1:3" x14ac:dyDescent="0.35">
      <c r="A72" s="237">
        <v>53</v>
      </c>
      <c r="B72" s="237">
        <v>6.9</v>
      </c>
      <c r="C72" s="237">
        <v>1</v>
      </c>
    </row>
    <row r="73" spans="1:3" x14ac:dyDescent="0.35">
      <c r="A73" s="237">
        <v>81</v>
      </c>
      <c r="B73" s="237">
        <v>5.5</v>
      </c>
      <c r="C73" s="237">
        <v>1</v>
      </c>
    </row>
    <row r="74" spans="1:3" x14ac:dyDescent="0.35">
      <c r="A74" s="237">
        <v>67</v>
      </c>
      <c r="B74" s="237">
        <v>5.6</v>
      </c>
      <c r="C74" s="237">
        <v>1</v>
      </c>
    </row>
    <row r="75" spans="1:3" x14ac:dyDescent="0.35">
      <c r="A75" s="237">
        <v>84</v>
      </c>
      <c r="B75" s="237">
        <v>6</v>
      </c>
      <c r="C75" s="237">
        <v>1</v>
      </c>
    </row>
    <row r="76" spans="1:3" x14ac:dyDescent="0.35">
      <c r="A76" s="237">
        <v>71</v>
      </c>
      <c r="B76" s="237">
        <v>5.9</v>
      </c>
      <c r="C76" s="237">
        <v>1</v>
      </c>
    </row>
    <row r="77" spans="1:3" x14ac:dyDescent="0.35">
      <c r="A77" s="237">
        <v>69</v>
      </c>
      <c r="B77" s="237">
        <v>6.2</v>
      </c>
      <c r="C77" s="237">
        <v>1</v>
      </c>
    </row>
    <row r="78" spans="1:3" x14ac:dyDescent="0.35">
      <c r="A78" s="237">
        <v>89</v>
      </c>
      <c r="B78" s="237">
        <v>5.6</v>
      </c>
      <c r="C78" s="237">
        <v>1</v>
      </c>
    </row>
    <row r="79" spans="1:3" x14ac:dyDescent="0.35">
      <c r="A79" s="237">
        <v>70</v>
      </c>
      <c r="B79" s="237">
        <v>5.6</v>
      </c>
      <c r="C79" s="237">
        <v>1</v>
      </c>
    </row>
    <row r="80" spans="1:3" x14ac:dyDescent="0.35">
      <c r="A80" s="237">
        <v>68</v>
      </c>
      <c r="B80" s="237">
        <v>5.8</v>
      </c>
      <c r="C80" s="237">
        <v>1</v>
      </c>
    </row>
    <row r="81" spans="1:3" x14ac:dyDescent="0.35">
      <c r="A81" s="237">
        <v>59</v>
      </c>
      <c r="B81" s="237">
        <v>6.6</v>
      </c>
      <c r="C81" s="237">
        <v>1</v>
      </c>
    </row>
    <row r="82" spans="1:3" x14ac:dyDescent="0.35">
      <c r="A82" s="237">
        <v>52</v>
      </c>
      <c r="B82" s="237">
        <v>6.4</v>
      </c>
      <c r="C82" s="237">
        <v>1</v>
      </c>
    </row>
    <row r="83" spans="1:3" x14ac:dyDescent="0.35">
      <c r="A83" s="237">
        <v>64</v>
      </c>
      <c r="B83" s="237">
        <v>6.1</v>
      </c>
      <c r="C83" s="237">
        <v>1</v>
      </c>
    </row>
    <row r="84" spans="1:3" x14ac:dyDescent="0.35">
      <c r="A84" s="237">
        <v>96</v>
      </c>
      <c r="B84" s="237">
        <v>5.7</v>
      </c>
      <c r="C84" s="237">
        <v>1</v>
      </c>
    </row>
    <row r="85" spans="1:3" x14ac:dyDescent="0.35">
      <c r="A85" s="237">
        <v>76</v>
      </c>
      <c r="B85" s="237">
        <v>6.6</v>
      </c>
      <c r="C85" s="237">
        <v>1</v>
      </c>
    </row>
    <row r="86" spans="1:3" x14ac:dyDescent="0.35">
      <c r="A86" s="237">
        <v>73</v>
      </c>
      <c r="B86" s="237">
        <v>6.3</v>
      </c>
      <c r="C86" s="237">
        <v>1</v>
      </c>
    </row>
    <row r="87" spans="1:3" x14ac:dyDescent="0.35">
      <c r="A87" s="237">
        <v>116</v>
      </c>
      <c r="B87" s="237">
        <v>6.4</v>
      </c>
      <c r="C87" s="237">
        <v>2</v>
      </c>
    </row>
    <row r="88" spans="1:3" x14ac:dyDescent="0.35">
      <c r="A88" s="237">
        <v>128</v>
      </c>
      <c r="B88" s="237">
        <v>6.1</v>
      </c>
      <c r="C88" s="237">
        <v>2</v>
      </c>
    </row>
    <row r="89" spans="1:3" x14ac:dyDescent="0.35">
      <c r="A89" s="237">
        <v>126</v>
      </c>
      <c r="B89" s="237">
        <v>7.2</v>
      </c>
      <c r="C89" s="237">
        <v>2</v>
      </c>
    </row>
    <row r="90" spans="1:3" x14ac:dyDescent="0.35">
      <c r="A90" s="237">
        <v>127</v>
      </c>
      <c r="B90" s="237">
        <v>6.2</v>
      </c>
      <c r="C90" s="237">
        <v>2</v>
      </c>
    </row>
    <row r="91" spans="1:3" x14ac:dyDescent="0.35">
      <c r="A91" s="237">
        <v>118</v>
      </c>
      <c r="B91" s="237">
        <v>7.7</v>
      </c>
      <c r="C91" s="237">
        <v>2</v>
      </c>
    </row>
    <row r="92" spans="1:3" x14ac:dyDescent="0.35">
      <c r="A92" s="237">
        <v>133</v>
      </c>
      <c r="B92" s="237">
        <v>6.4</v>
      </c>
      <c r="C92" s="237">
        <v>2</v>
      </c>
    </row>
    <row r="93" spans="1:3" x14ac:dyDescent="0.35">
      <c r="A93" s="237">
        <v>142</v>
      </c>
      <c r="B93" s="237">
        <v>6.9</v>
      </c>
      <c r="C93" s="237">
        <v>2</v>
      </c>
    </row>
    <row r="94" spans="1:3" x14ac:dyDescent="0.35">
      <c r="A94" s="237">
        <v>144</v>
      </c>
      <c r="B94" s="237">
        <v>6.8</v>
      </c>
      <c r="C94" s="237">
        <v>2</v>
      </c>
    </row>
    <row r="95" spans="1:3" x14ac:dyDescent="0.35">
      <c r="A95" s="237">
        <v>135</v>
      </c>
      <c r="B95" s="237">
        <v>6.1</v>
      </c>
      <c r="C95" s="237">
        <v>2</v>
      </c>
    </row>
    <row r="96" spans="1:3" x14ac:dyDescent="0.35">
      <c r="A96" s="237">
        <v>107</v>
      </c>
      <c r="B96" s="237">
        <v>4.9000000000000004</v>
      </c>
      <c r="C96" s="237">
        <v>2</v>
      </c>
    </row>
    <row r="97" spans="1:3" x14ac:dyDescent="0.35">
      <c r="A97" s="237">
        <v>149</v>
      </c>
      <c r="B97" s="237">
        <v>6.2</v>
      </c>
      <c r="C97" s="237">
        <v>2</v>
      </c>
    </row>
    <row r="98" spans="1:3" x14ac:dyDescent="0.35">
      <c r="A98" s="237">
        <v>132</v>
      </c>
      <c r="B98" s="237">
        <v>7.9</v>
      </c>
      <c r="C98" s="237">
        <v>2</v>
      </c>
    </row>
    <row r="99" spans="1:3" x14ac:dyDescent="0.35">
      <c r="A99" s="237">
        <v>141</v>
      </c>
      <c r="B99" s="237">
        <v>6.7</v>
      </c>
      <c r="C99" s="237">
        <v>2</v>
      </c>
    </row>
    <row r="100" spans="1:3" x14ac:dyDescent="0.35">
      <c r="A100" s="237">
        <v>137</v>
      </c>
      <c r="B100" s="237">
        <v>6.3</v>
      </c>
      <c r="C100" s="237">
        <v>2</v>
      </c>
    </row>
    <row r="101" spans="1:3" x14ac:dyDescent="0.35">
      <c r="A101" s="237">
        <v>106</v>
      </c>
      <c r="B101" s="237">
        <v>7.6</v>
      </c>
      <c r="C101" s="237">
        <v>2</v>
      </c>
    </row>
    <row r="102" spans="1:3" x14ac:dyDescent="0.35">
      <c r="A102" s="237">
        <v>120</v>
      </c>
      <c r="B102" s="237">
        <v>6</v>
      </c>
      <c r="C102" s="237">
        <v>2</v>
      </c>
    </row>
    <row r="103" spans="1:3" x14ac:dyDescent="0.35">
      <c r="A103" s="237">
        <v>102</v>
      </c>
      <c r="B103" s="237">
        <v>5.8</v>
      </c>
      <c r="C103" s="237">
        <v>2</v>
      </c>
    </row>
    <row r="104" spans="1:3" x14ac:dyDescent="0.35">
      <c r="A104" s="237">
        <v>136</v>
      </c>
      <c r="B104" s="237">
        <v>7.7</v>
      </c>
      <c r="C104" s="237">
        <v>2</v>
      </c>
    </row>
    <row r="105" spans="1:3" x14ac:dyDescent="0.35">
      <c r="A105" s="237">
        <v>124</v>
      </c>
      <c r="B105" s="237">
        <v>6.3</v>
      </c>
      <c r="C105" s="237">
        <v>2</v>
      </c>
    </row>
    <row r="106" spans="1:3" x14ac:dyDescent="0.35">
      <c r="A106" s="237">
        <v>115</v>
      </c>
      <c r="B106" s="237">
        <v>5.8</v>
      </c>
      <c r="C106" s="237">
        <v>2</v>
      </c>
    </row>
    <row r="107" spans="1:3" x14ac:dyDescent="0.35">
      <c r="A107" s="237">
        <v>123</v>
      </c>
      <c r="B107" s="237">
        <v>7.7</v>
      </c>
      <c r="C107" s="237">
        <v>2</v>
      </c>
    </row>
    <row r="108" spans="1:3" x14ac:dyDescent="0.35">
      <c r="A108" s="237">
        <v>121</v>
      </c>
      <c r="B108" s="237">
        <v>6.9</v>
      </c>
      <c r="C108" s="237">
        <v>2</v>
      </c>
    </row>
    <row r="109" spans="1:3" x14ac:dyDescent="0.35">
      <c r="A109" s="237">
        <v>113</v>
      </c>
      <c r="B109" s="237">
        <v>6.8</v>
      </c>
      <c r="C109" s="237">
        <v>2</v>
      </c>
    </row>
    <row r="110" spans="1:3" x14ac:dyDescent="0.35">
      <c r="A110" s="237">
        <v>101</v>
      </c>
      <c r="B110" s="237">
        <v>6.3</v>
      </c>
      <c r="C110" s="237">
        <v>2</v>
      </c>
    </row>
    <row r="111" spans="1:3" x14ac:dyDescent="0.35">
      <c r="A111" s="237">
        <v>147</v>
      </c>
      <c r="B111" s="237">
        <v>6.3</v>
      </c>
      <c r="C111" s="237">
        <v>2</v>
      </c>
    </row>
    <row r="112" spans="1:3" x14ac:dyDescent="0.35">
      <c r="A112" s="237">
        <v>119</v>
      </c>
      <c r="B112" s="237">
        <v>7.7</v>
      </c>
      <c r="C112" s="237">
        <v>2</v>
      </c>
    </row>
    <row r="113" spans="1:3" x14ac:dyDescent="0.35">
      <c r="A113" s="237">
        <v>110</v>
      </c>
      <c r="B113" s="237">
        <v>7.2</v>
      </c>
      <c r="C113" s="237">
        <v>2</v>
      </c>
    </row>
    <row r="114" spans="1:3" x14ac:dyDescent="0.35">
      <c r="A114" s="237">
        <v>148</v>
      </c>
      <c r="B114" s="237">
        <v>6.5</v>
      </c>
      <c r="C114" s="237">
        <v>2</v>
      </c>
    </row>
    <row r="115" spans="1:3" x14ac:dyDescent="0.35">
      <c r="A115" s="237">
        <v>131</v>
      </c>
      <c r="B115" s="237">
        <v>7.4</v>
      </c>
      <c r="C115" s="237">
        <v>2</v>
      </c>
    </row>
    <row r="116" spans="1:3" x14ac:dyDescent="0.35">
      <c r="A116" s="237">
        <v>150</v>
      </c>
      <c r="B116" s="237">
        <v>5.9</v>
      </c>
      <c r="C116" s="237">
        <v>2</v>
      </c>
    </row>
    <row r="117" spans="1:3" x14ac:dyDescent="0.35">
      <c r="A117" s="237">
        <v>112</v>
      </c>
      <c r="B117" s="237">
        <v>6.4</v>
      </c>
      <c r="C117" s="237">
        <v>2</v>
      </c>
    </row>
    <row r="118" spans="1:3" x14ac:dyDescent="0.35">
      <c r="A118" s="237">
        <v>122</v>
      </c>
      <c r="B118" s="237">
        <v>5.6</v>
      </c>
      <c r="C118" s="237">
        <v>2</v>
      </c>
    </row>
    <row r="119" spans="1:3" x14ac:dyDescent="0.35">
      <c r="A119" s="237">
        <v>140</v>
      </c>
      <c r="B119" s="237">
        <v>6.9</v>
      </c>
      <c r="C119" s="237">
        <v>2</v>
      </c>
    </row>
    <row r="120" spans="1:3" x14ac:dyDescent="0.35">
      <c r="A120" s="237">
        <v>134</v>
      </c>
      <c r="B120" s="237">
        <v>6.3</v>
      </c>
      <c r="C120" s="237">
        <v>2</v>
      </c>
    </row>
    <row r="121" spans="1:3" x14ac:dyDescent="0.35">
      <c r="A121" s="237">
        <v>111</v>
      </c>
      <c r="B121" s="237">
        <v>6.5</v>
      </c>
      <c r="C121" s="237">
        <v>2</v>
      </c>
    </row>
    <row r="122" spans="1:3" x14ac:dyDescent="0.35">
      <c r="A122" s="237">
        <v>139</v>
      </c>
      <c r="B122" s="237">
        <v>6</v>
      </c>
      <c r="C122" s="237">
        <v>2</v>
      </c>
    </row>
    <row r="123" spans="1:3" x14ac:dyDescent="0.35">
      <c r="A123" s="237">
        <v>143</v>
      </c>
      <c r="B123" s="237">
        <v>5.8</v>
      </c>
      <c r="C123" s="237">
        <v>2</v>
      </c>
    </row>
    <row r="124" spans="1:3" x14ac:dyDescent="0.35">
      <c r="A124" s="237">
        <v>138</v>
      </c>
      <c r="B124" s="237">
        <v>6.4</v>
      </c>
      <c r="C124" s="237">
        <v>2</v>
      </c>
    </row>
    <row r="125" spans="1:3" x14ac:dyDescent="0.35">
      <c r="A125" s="237">
        <v>104</v>
      </c>
      <c r="B125" s="237">
        <v>6.3</v>
      </c>
      <c r="C125" s="237">
        <v>2</v>
      </c>
    </row>
    <row r="126" spans="1:3" x14ac:dyDescent="0.35">
      <c r="A126" s="237">
        <v>108</v>
      </c>
      <c r="B126" s="237">
        <v>7.3</v>
      </c>
      <c r="C126" s="237">
        <v>2</v>
      </c>
    </row>
    <row r="127" spans="1:3" x14ac:dyDescent="0.35">
      <c r="A127" s="237">
        <v>103</v>
      </c>
      <c r="B127" s="237">
        <v>7.1</v>
      </c>
      <c r="C127" s="237">
        <v>2</v>
      </c>
    </row>
    <row r="128" spans="1:3" x14ac:dyDescent="0.35">
      <c r="A128" s="237">
        <v>117</v>
      </c>
      <c r="B128" s="237">
        <v>6.5</v>
      </c>
      <c r="C128" s="237">
        <v>2</v>
      </c>
    </row>
    <row r="129" spans="1:9" x14ac:dyDescent="0.35">
      <c r="A129" s="237">
        <v>125</v>
      </c>
      <c r="B129" s="237">
        <v>6.7</v>
      </c>
      <c r="C129" s="237">
        <v>2</v>
      </c>
      <c r="F129" s="237">
        <v>0</v>
      </c>
      <c r="G129" s="237">
        <f>41/120</f>
        <v>0.34166666666666667</v>
      </c>
    </row>
    <row r="130" spans="1:9" x14ac:dyDescent="0.35">
      <c r="A130" s="237">
        <v>146</v>
      </c>
      <c r="B130" s="237">
        <v>6.7</v>
      </c>
      <c r="C130" s="237">
        <v>2</v>
      </c>
      <c r="F130" s="237">
        <v>1</v>
      </c>
      <c r="G130" s="237">
        <f>44/120</f>
        <v>0.36666666666666664</v>
      </c>
    </row>
    <row r="131" spans="1:9" x14ac:dyDescent="0.35">
      <c r="A131" s="237">
        <v>105</v>
      </c>
      <c r="B131" s="237">
        <v>6.5</v>
      </c>
      <c r="C131" s="237">
        <v>2</v>
      </c>
      <c r="F131" s="237">
        <v>2</v>
      </c>
      <c r="G131" s="237">
        <f>45/120</f>
        <v>0.375</v>
      </c>
    </row>
    <row r="133" spans="1:9" x14ac:dyDescent="0.35">
      <c r="A133" s="237" t="s">
        <v>107</v>
      </c>
      <c r="B133" s="237" t="s">
        <v>108</v>
      </c>
      <c r="C133" s="237" t="s">
        <v>109</v>
      </c>
      <c r="D133" s="237" t="s">
        <v>110</v>
      </c>
      <c r="F133" s="237" t="s">
        <v>111</v>
      </c>
      <c r="G133" s="237" t="s">
        <v>108</v>
      </c>
      <c r="H133" s="237" t="s">
        <v>109</v>
      </c>
      <c r="I133" s="237" t="s">
        <v>110</v>
      </c>
    </row>
    <row r="134" spans="1:9" x14ac:dyDescent="0.35">
      <c r="A134" s="237" t="s">
        <v>112</v>
      </c>
      <c r="B134" s="237">
        <f>AVERAGE(A2:A42)</f>
        <v>27.585365853658537</v>
      </c>
      <c r="C134" s="237">
        <f>AVERAGE(A43:A86)</f>
        <v>74.86363636363636</v>
      </c>
      <c r="D134" s="237">
        <f>AVERAGE(A87:A131)</f>
        <v>125.51111111111111</v>
      </c>
      <c r="F134" s="237" t="s">
        <v>112</v>
      </c>
      <c r="G134" s="237">
        <f>AVERAGE(B2:B42)</f>
        <v>5.126829268292683</v>
      </c>
      <c r="H134" s="237">
        <f>AVERAGE(B43:B86)</f>
        <v>5.9090909090909074</v>
      </c>
      <c r="I134" s="237">
        <f>AVERAGE(B87:B131)</f>
        <v>6.5933333333333346</v>
      </c>
    </row>
    <row r="135" spans="1:9" x14ac:dyDescent="0.35">
      <c r="A135" s="237" t="s">
        <v>113</v>
      </c>
      <c r="B135" s="237">
        <f>_xlfn.STDEV.S(B2:B42)</f>
        <v>0.47382717853870648</v>
      </c>
      <c r="C135" s="237">
        <f>_xlfn.STDEV.S(B43:B86)</f>
        <v>0.52065173014355759</v>
      </c>
      <c r="D135" s="237">
        <f>_xlfn.STDEV.S(B87:B131)</f>
        <v>0.64996503402455852</v>
      </c>
      <c r="F135" s="237" t="s">
        <v>113</v>
      </c>
      <c r="G135" s="237">
        <f>_xlfn.STDEV.S(B2:B42)</f>
        <v>0.47382717853870648</v>
      </c>
      <c r="H135" s="237">
        <f>_xlfn.STDEV.S(B43:B86)</f>
        <v>0.52065173014355759</v>
      </c>
      <c r="I135" s="237">
        <f>_xlfn.STDEV.S(B87:B131)</f>
        <v>0.64996503402455852</v>
      </c>
    </row>
    <row r="136" spans="1:9" x14ac:dyDescent="0.35">
      <c r="B136" s="237">
        <f>EXP(-((E2-$B$134)^2)/(2*$B$135^2))/($B$135*SQRT(2*PI()))</f>
        <v>0</v>
      </c>
      <c r="C136" s="237">
        <f>EXP(-((E2-$C$134)^2)/(2*$C$135^2))/($B$135*SQRT(2*PI()))</f>
        <v>0</v>
      </c>
      <c r="D136" s="237">
        <f>EXP(-((E2-$D$134)^2)/(2*$D$135^2))/($D$135*SQRT(2*PI()))</f>
        <v>0</v>
      </c>
      <c r="G136" s="237">
        <f>EXP(-((F2-$G$134)^2)/(2*$G$135^2))/($G$135*SQRT(2*PI()))</f>
        <v>0.45378047894942214</v>
      </c>
      <c r="H136" s="237">
        <f>EXP(-((F2-$H$134)^2)/(2*$H$135^2))/($H$135*SQRT(2*PI()))</f>
        <v>3.2477900848934718E-2</v>
      </c>
      <c r="I136" s="237">
        <f>EXP(-((F2-$I$134)^2)/(2*$I$135^2))/($I$135*SQRT(2*PI()))</f>
        <v>5.5673840471460803E-3</v>
      </c>
    </row>
    <row r="137" spans="1:9" x14ac:dyDescent="0.35">
      <c r="B137" s="237">
        <f t="shared" ref="B137:B155" si="8">EXP(-((E3-$B$134)^2)/(2*$B$135^2))/($B$135*SQRT(2*PI()))</f>
        <v>0</v>
      </c>
      <c r="C137" s="237">
        <f t="shared" ref="C137:C155" si="9">EXP(-((E3-$C$134)^2)/(2*$C$135^2))/($B$135*SQRT(2*PI()))</f>
        <v>0</v>
      </c>
      <c r="D137" s="237">
        <f t="shared" ref="D137:D155" si="10">EXP(-((E3-$D$134)^2)/(2*$D$135^2))/($D$135*SQRT(2*PI()))</f>
        <v>0</v>
      </c>
      <c r="G137" s="237">
        <f t="shared" ref="G137:G155" si="11">EXP(-((F3-$G$134)^2)/(2*$G$135^2))/($G$135*SQRT(2*PI()))</f>
        <v>0.45378047894942214</v>
      </c>
      <c r="H137" s="237">
        <f t="shared" ref="H137:H155" si="12">EXP(-((F3-$H$134)^2)/(2*$H$135^2))/($H$135*SQRT(2*PI()))</f>
        <v>3.2477900848934718E-2</v>
      </c>
      <c r="I137" s="237">
        <f t="shared" ref="I137:I155" si="13">EXP(-((F3-$I$134)^2)/(2*$I$135^2))/($I$135*SQRT(2*PI()))</f>
        <v>5.5673840471460803E-3</v>
      </c>
    </row>
    <row r="138" spans="1:9" x14ac:dyDescent="0.35">
      <c r="B138" s="237">
        <f t="shared" si="8"/>
        <v>0</v>
      </c>
      <c r="C138" s="237">
        <f t="shared" si="9"/>
        <v>0</v>
      </c>
      <c r="D138" s="237">
        <f t="shared" si="10"/>
        <v>4.7680757183408765E-69</v>
      </c>
      <c r="G138" s="237">
        <f t="shared" si="11"/>
        <v>0.40508150612488902</v>
      </c>
      <c r="H138" s="237">
        <f t="shared" si="12"/>
        <v>0.70687339077522393</v>
      </c>
      <c r="I138" s="237">
        <f t="shared" si="13"/>
        <v>0.23867923669281652</v>
      </c>
    </row>
    <row r="139" spans="1:9" x14ac:dyDescent="0.35">
      <c r="B139" s="237">
        <f t="shared" si="8"/>
        <v>1.4823001267067775E-206</v>
      </c>
      <c r="C139" s="237">
        <f t="shared" si="9"/>
        <v>0</v>
      </c>
      <c r="D139" s="237">
        <f t="shared" si="10"/>
        <v>0</v>
      </c>
      <c r="G139" s="237">
        <f t="shared" si="11"/>
        <v>0.66370760026589759</v>
      </c>
      <c r="H139" s="237">
        <f t="shared" si="12"/>
        <v>7.9251029653742575E-2</v>
      </c>
      <c r="I139" s="237">
        <f t="shared" si="13"/>
        <v>1.3643649729876188E-2</v>
      </c>
    </row>
    <row r="140" spans="1:9" x14ac:dyDescent="0.35">
      <c r="B140" s="237">
        <f t="shared" si="8"/>
        <v>2.8869611007744397E-7</v>
      </c>
      <c r="C140" s="237">
        <f t="shared" si="9"/>
        <v>0</v>
      </c>
      <c r="D140" s="237">
        <f t="shared" si="10"/>
        <v>0</v>
      </c>
      <c r="G140" s="237">
        <f t="shared" si="11"/>
        <v>0.66370760026589759</v>
      </c>
      <c r="H140" s="237">
        <f t="shared" si="12"/>
        <v>7.9251029653742575E-2</v>
      </c>
      <c r="I140" s="237">
        <f t="shared" si="13"/>
        <v>1.3643649729876188E-2</v>
      </c>
    </row>
    <row r="141" spans="1:9" x14ac:dyDescent="0.35">
      <c r="B141" s="237">
        <f t="shared" si="8"/>
        <v>0</v>
      </c>
      <c r="C141" s="237">
        <f t="shared" si="9"/>
        <v>0</v>
      </c>
      <c r="D141" s="237">
        <f t="shared" si="10"/>
        <v>2.6951893957332731E-11</v>
      </c>
      <c r="G141" s="237">
        <f t="shared" si="11"/>
        <v>5.8647174189247603E-5</v>
      </c>
      <c r="H141" s="237">
        <f t="shared" si="12"/>
        <v>3.5436904236525242E-2</v>
      </c>
      <c r="I141" s="237">
        <f t="shared" si="13"/>
        <v>0.39704556103075028</v>
      </c>
    </row>
    <row r="142" spans="1:9" x14ac:dyDescent="0.35">
      <c r="B142" s="237">
        <f t="shared" si="8"/>
        <v>3.1214394439415525E-3</v>
      </c>
      <c r="C142" s="237">
        <f t="shared" si="9"/>
        <v>0</v>
      </c>
      <c r="D142" s="237">
        <f t="shared" si="10"/>
        <v>0</v>
      </c>
      <c r="G142" s="237">
        <f t="shared" si="11"/>
        <v>0.81232928961859197</v>
      </c>
      <c r="H142" s="237">
        <f t="shared" si="12"/>
        <v>0.16685447794065614</v>
      </c>
      <c r="I142" s="237">
        <f t="shared" si="13"/>
        <v>3.0415074226109409E-2</v>
      </c>
    </row>
    <row r="143" spans="1:9" x14ac:dyDescent="0.35">
      <c r="B143" s="237">
        <f t="shared" si="8"/>
        <v>0</v>
      </c>
      <c r="C143" s="237">
        <f t="shared" si="9"/>
        <v>0</v>
      </c>
      <c r="D143" s="237">
        <f t="shared" si="10"/>
        <v>4.5642898595688886E-141</v>
      </c>
      <c r="G143" s="237">
        <f t="shared" si="11"/>
        <v>3.4010269593696433E-3</v>
      </c>
      <c r="H143" s="237">
        <f t="shared" si="12"/>
        <v>0.24169970238633123</v>
      </c>
      <c r="I143" s="237">
        <f t="shared" si="13"/>
        <v>0.60558030648924632</v>
      </c>
    </row>
    <row r="144" spans="1:9" x14ac:dyDescent="0.35">
      <c r="B144" s="237">
        <f t="shared" si="8"/>
        <v>0</v>
      </c>
      <c r="C144" s="237">
        <f t="shared" si="9"/>
        <v>0</v>
      </c>
      <c r="D144" s="237">
        <f t="shared" si="10"/>
        <v>3.3983875653713471E-7</v>
      </c>
      <c r="G144" s="237">
        <f t="shared" si="11"/>
        <v>2.2777228806914525E-2</v>
      </c>
      <c r="H144" s="237">
        <f t="shared" si="12"/>
        <v>0.49126553145735763</v>
      </c>
      <c r="I144" s="237">
        <f t="shared" si="13"/>
        <v>0.58722886972967736</v>
      </c>
    </row>
    <row r="145" spans="2:9" x14ac:dyDescent="0.35">
      <c r="B145" s="237">
        <f t="shared" si="8"/>
        <v>0</v>
      </c>
      <c r="C145" s="237">
        <f t="shared" si="9"/>
        <v>0</v>
      </c>
      <c r="D145" s="237">
        <f t="shared" si="10"/>
        <v>0</v>
      </c>
      <c r="G145" s="237">
        <f t="shared" si="11"/>
        <v>0.66370760026589759</v>
      </c>
      <c r="H145" s="237">
        <f t="shared" si="12"/>
        <v>7.9251029653742575E-2</v>
      </c>
      <c r="I145" s="237">
        <f t="shared" si="13"/>
        <v>1.3643649729876188E-2</v>
      </c>
    </row>
    <row r="146" spans="2:9" x14ac:dyDescent="0.35">
      <c r="B146" s="237">
        <f t="shared" si="8"/>
        <v>0</v>
      </c>
      <c r="C146" s="237">
        <f t="shared" si="9"/>
        <v>0</v>
      </c>
      <c r="D146" s="237">
        <f t="shared" si="10"/>
        <v>0</v>
      </c>
      <c r="G146" s="237">
        <f t="shared" si="11"/>
        <v>0.78756377617577256</v>
      </c>
      <c r="H146" s="237">
        <f t="shared" si="12"/>
        <v>0.38652694992409031</v>
      </c>
      <c r="I146" s="237">
        <f t="shared" si="13"/>
        <v>8.4766523050808687E-2</v>
      </c>
    </row>
    <row r="147" spans="2:9" x14ac:dyDescent="0.35">
      <c r="B147" s="237">
        <f t="shared" si="8"/>
        <v>1.2852662285275565E-230</v>
      </c>
      <c r="C147" s="237">
        <f t="shared" si="9"/>
        <v>0</v>
      </c>
      <c r="D147" s="237">
        <f t="shared" si="10"/>
        <v>0</v>
      </c>
      <c r="G147" s="237">
        <f t="shared" si="11"/>
        <v>0.25962061086910154</v>
      </c>
      <c r="H147" s="237">
        <f t="shared" si="12"/>
        <v>1.1483835983947062E-2</v>
      </c>
      <c r="I147" s="237">
        <f t="shared" si="13"/>
        <v>2.0665729414024022E-3</v>
      </c>
    </row>
    <row r="148" spans="2:9" x14ac:dyDescent="0.35">
      <c r="B148" s="237">
        <f t="shared" si="8"/>
        <v>2.7667010130712497E-69</v>
      </c>
      <c r="C148" s="237">
        <f t="shared" si="9"/>
        <v>0</v>
      </c>
      <c r="D148" s="237">
        <f t="shared" si="10"/>
        <v>0</v>
      </c>
      <c r="G148" s="237">
        <f t="shared" si="11"/>
        <v>0.81232928961859197</v>
      </c>
      <c r="H148" s="237">
        <f t="shared" si="12"/>
        <v>0.16685447794065614</v>
      </c>
      <c r="I148" s="237">
        <f t="shared" si="13"/>
        <v>3.0415074226109409E-2</v>
      </c>
    </row>
    <row r="149" spans="2:9" x14ac:dyDescent="0.35">
      <c r="B149" s="237">
        <f>EXP(-((E15-$B$134)^2)/(2*$B$135^2))/($B$135*SQRT(2*PI()))</f>
        <v>0</v>
      </c>
      <c r="C149" s="237">
        <f t="shared" si="9"/>
        <v>0</v>
      </c>
      <c r="D149" s="237">
        <f t="shared" si="10"/>
        <v>0</v>
      </c>
      <c r="G149" s="237">
        <f t="shared" si="11"/>
        <v>0.71304309073287908</v>
      </c>
      <c r="H149" s="237">
        <f t="shared" si="12"/>
        <v>0.47506359014824312</v>
      </c>
      <c r="I149" s="237">
        <f t="shared" si="13"/>
        <v>0.11377381878831856</v>
      </c>
    </row>
    <row r="150" spans="2:9" x14ac:dyDescent="0.35">
      <c r="B150" s="237">
        <f t="shared" si="8"/>
        <v>0</v>
      </c>
      <c r="C150" s="237">
        <f t="shared" si="9"/>
        <v>3.8034790420990437E-100</v>
      </c>
      <c r="D150" s="237">
        <f t="shared" si="10"/>
        <v>0</v>
      </c>
      <c r="G150" s="237">
        <f t="shared" si="11"/>
        <v>0.15412525959785972</v>
      </c>
      <c r="H150" s="237">
        <f t="shared" si="12"/>
        <v>0.75464465623706523</v>
      </c>
      <c r="I150" s="237">
        <f t="shared" si="13"/>
        <v>0.40463603578211099</v>
      </c>
    </row>
    <row r="151" spans="2:9" x14ac:dyDescent="0.35">
      <c r="B151" s="237">
        <f t="shared" si="8"/>
        <v>0</v>
      </c>
      <c r="C151" s="237">
        <f t="shared" si="9"/>
        <v>0</v>
      </c>
      <c r="D151" s="237">
        <f t="shared" si="10"/>
        <v>0</v>
      </c>
      <c r="G151" s="237">
        <f t="shared" si="11"/>
        <v>1.2634203354812627E-2</v>
      </c>
      <c r="H151" s="237">
        <f t="shared" si="12"/>
        <v>0.40239931862443745</v>
      </c>
      <c r="I151" s="237">
        <f t="shared" si="13"/>
        <v>0.60749463304516482</v>
      </c>
    </row>
    <row r="152" spans="2:9" x14ac:dyDescent="0.35">
      <c r="B152" s="237">
        <f t="shared" si="8"/>
        <v>9.1145370653956875E-202</v>
      </c>
      <c r="C152" s="237">
        <f t="shared" si="9"/>
        <v>0</v>
      </c>
      <c r="D152" s="237">
        <f t="shared" si="10"/>
        <v>0</v>
      </c>
      <c r="G152" s="237">
        <f t="shared" si="11"/>
        <v>0.35096551495220141</v>
      </c>
      <c r="H152" s="237">
        <f t="shared" si="12"/>
        <v>1.9671975165638594E-2</v>
      </c>
      <c r="I152" s="237">
        <f t="shared" si="13"/>
        <v>3.4323462497680758E-3</v>
      </c>
    </row>
    <row r="153" spans="2:9" x14ac:dyDescent="0.35">
      <c r="B153" s="237">
        <f t="shared" si="8"/>
        <v>0</v>
      </c>
      <c r="C153" s="237">
        <f t="shared" si="9"/>
        <v>0</v>
      </c>
      <c r="D153" s="237">
        <f t="shared" si="10"/>
        <v>0</v>
      </c>
      <c r="G153" s="237">
        <f t="shared" si="11"/>
        <v>0.40508150612488902</v>
      </c>
      <c r="H153" s="237">
        <f t="shared" si="12"/>
        <v>0.70687339077522393</v>
      </c>
      <c r="I153" s="237">
        <f t="shared" si="13"/>
        <v>0.23867923669281652</v>
      </c>
    </row>
    <row r="154" spans="2:9" x14ac:dyDescent="0.35">
      <c r="B154" s="237">
        <f t="shared" si="8"/>
        <v>0</v>
      </c>
      <c r="C154" s="237">
        <f t="shared" si="9"/>
        <v>0</v>
      </c>
      <c r="D154" s="237">
        <f t="shared" si="10"/>
        <v>3.6070405451602546E-196</v>
      </c>
      <c r="G154" s="237">
        <f t="shared" si="11"/>
        <v>3.4010269593696433E-3</v>
      </c>
      <c r="H154" s="237">
        <f t="shared" si="12"/>
        <v>0.24169970238633123</v>
      </c>
      <c r="I154" s="237">
        <f t="shared" si="13"/>
        <v>0.60558030648924632</v>
      </c>
    </row>
    <row r="155" spans="2:9" x14ac:dyDescent="0.35">
      <c r="B155" s="237">
        <f t="shared" si="8"/>
        <v>0</v>
      </c>
      <c r="C155" s="237">
        <f t="shared" si="9"/>
        <v>2.4951510979842868E-184</v>
      </c>
      <c r="D155" s="237">
        <f t="shared" si="10"/>
        <v>0</v>
      </c>
      <c r="G155" s="237">
        <f t="shared" si="11"/>
        <v>0.6174501555185492</v>
      </c>
      <c r="H155" s="237">
        <f t="shared" si="12"/>
        <v>0.56273342378483449</v>
      </c>
      <c r="I155" s="237">
        <f t="shared" si="13"/>
        <v>0.14913515696114765</v>
      </c>
    </row>
  </sheetData>
  <mergeCells count="8">
    <mergeCell ref="I14:K14"/>
    <mergeCell ref="I18:K18"/>
    <mergeCell ref="I1:M1"/>
    <mergeCell ref="I2:J3"/>
    <mergeCell ref="K2:M2"/>
    <mergeCell ref="I4:I6"/>
    <mergeCell ref="I8:L8"/>
    <mergeCell ref="I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9C7-F471-44CF-AE15-7A5CE76F013A}">
  <sheetPr>
    <tabColor theme="1" tint="0.249977111117893"/>
  </sheetPr>
  <dimension ref="A1:AQ131"/>
  <sheetViews>
    <sheetView topLeftCell="AA1" workbookViewId="0">
      <selection activeCell="AJ28" sqref="AJ28"/>
    </sheetView>
  </sheetViews>
  <sheetFormatPr defaultRowHeight="14.5" x14ac:dyDescent="0.35"/>
  <cols>
    <col min="1" max="1" width="14.54296875" style="196" bestFit="1" customWidth="1"/>
    <col min="2" max="2" width="13.81640625" style="196" bestFit="1" customWidth="1"/>
    <col min="3" max="3" width="6.453125" style="196" bestFit="1" customWidth="1"/>
    <col min="4" max="4" width="4.54296875" style="196" customWidth="1"/>
    <col min="5" max="5" width="13.7265625" style="196" bestFit="1" customWidth="1"/>
    <col min="6" max="8" width="8.7265625" style="196"/>
    <col min="9" max="9" width="4.54296875" style="196" customWidth="1"/>
    <col min="10" max="10" width="14.54296875" style="196" bestFit="1" customWidth="1"/>
    <col min="11" max="11" width="13.81640625" style="196" bestFit="1" customWidth="1"/>
    <col min="12" max="12" width="6.453125" style="196" bestFit="1" customWidth="1"/>
    <col min="13" max="13" width="4.54296875" style="196" customWidth="1"/>
    <col min="14" max="14" width="11.81640625" style="196" bestFit="1" customWidth="1"/>
    <col min="15" max="15" width="8.7265625" style="196"/>
    <col min="16" max="16" width="4.54296875" style="196" customWidth="1"/>
    <col min="17" max="18" width="8.7265625" style="196"/>
    <col min="19" max="19" width="4.54296875" style="196" customWidth="1"/>
    <col min="20" max="21" width="8.7265625" style="196"/>
    <col min="22" max="22" width="4.54296875" style="196" customWidth="1"/>
    <col min="23" max="23" width="10.81640625" style="196" bestFit="1" customWidth="1"/>
    <col min="24" max="24" width="12.26953125" style="196" bestFit="1" customWidth="1"/>
    <col min="25" max="25" width="4.54296875" style="196" customWidth="1"/>
    <col min="26" max="26" width="11.26953125" style="196" bestFit="1" customWidth="1"/>
    <col min="27" max="27" width="11.81640625" style="196" bestFit="1" customWidth="1"/>
    <col min="28" max="28" width="12.26953125" style="196" bestFit="1" customWidth="1"/>
    <col min="29" max="16384" width="8.7265625" style="196"/>
  </cols>
  <sheetData>
    <row r="1" spans="1:43" ht="15" thickBot="1" x14ac:dyDescent="0.4">
      <c r="A1" s="193" t="s">
        <v>0</v>
      </c>
      <c r="B1" s="194" t="s">
        <v>1</v>
      </c>
      <c r="C1" s="195" t="s">
        <v>31</v>
      </c>
      <c r="E1" s="193" t="s">
        <v>0</v>
      </c>
      <c r="F1" s="197" t="s">
        <v>138</v>
      </c>
      <c r="G1" s="197" t="s">
        <v>32</v>
      </c>
      <c r="H1" s="198" t="s">
        <v>33</v>
      </c>
      <c r="J1" s="193" t="s">
        <v>0</v>
      </c>
      <c r="K1" s="194" t="s">
        <v>1</v>
      </c>
      <c r="L1" s="195" t="s">
        <v>31</v>
      </c>
      <c r="N1" s="199" t="s">
        <v>139</v>
      </c>
      <c r="O1" s="200"/>
      <c r="P1" s="201"/>
      <c r="Q1" s="199" t="s">
        <v>140</v>
      </c>
      <c r="R1" s="200"/>
      <c r="S1" s="201"/>
      <c r="T1" s="199" t="s">
        <v>141</v>
      </c>
      <c r="U1" s="200"/>
      <c r="Z1" s="202" t="s">
        <v>142</v>
      </c>
      <c r="AA1" s="203" t="s">
        <v>143</v>
      </c>
      <c r="AB1" s="203" t="s">
        <v>144</v>
      </c>
      <c r="AC1" s="203" t="s">
        <v>145</v>
      </c>
      <c r="AD1" s="203" t="s">
        <v>62</v>
      </c>
      <c r="AE1" s="194" t="s">
        <v>31</v>
      </c>
      <c r="AF1" s="204" t="s">
        <v>146</v>
      </c>
      <c r="AH1" s="205" t="s">
        <v>55</v>
      </c>
      <c r="AI1" s="206"/>
      <c r="AJ1" s="206"/>
      <c r="AK1" s="206"/>
      <c r="AL1" s="207"/>
      <c r="AN1" s="208"/>
      <c r="AO1" s="209" t="s">
        <v>28</v>
      </c>
      <c r="AP1" s="209" t="s">
        <v>29</v>
      </c>
      <c r="AQ1" s="204" t="s">
        <v>30</v>
      </c>
    </row>
    <row r="2" spans="1:43" x14ac:dyDescent="0.35">
      <c r="A2" s="237">
        <v>29</v>
      </c>
      <c r="B2" s="237">
        <v>5.2</v>
      </c>
      <c r="C2" s="237">
        <v>0</v>
      </c>
      <c r="E2" s="213" t="s">
        <v>112</v>
      </c>
      <c r="F2" s="211">
        <f>AVERAGE(A2:A45)</f>
        <v>26.227272727272727</v>
      </c>
      <c r="G2" s="211">
        <f>AVERAGE(A46:A90)</f>
        <v>74.2</v>
      </c>
      <c r="H2" s="212">
        <f>AVERAGE(A91:A131)</f>
        <v>124.21951219512195</v>
      </c>
      <c r="J2" s="237">
        <v>17</v>
      </c>
      <c r="K2" s="237">
        <v>5.4</v>
      </c>
      <c r="L2" s="237">
        <v>0</v>
      </c>
      <c r="N2" s="210">
        <f>EXP(-(($J$2-F2)^2)/(2*F3^2))/(F3*SQRT(2*PI()))</f>
        <v>2.2010893485034658E-2</v>
      </c>
      <c r="O2" s="212">
        <f>EXP(-((K2-$F$7)^2)/(2*$F$8^2))/($F$8*SQRT(2*PI()))</f>
        <v>0.64251930641354282</v>
      </c>
      <c r="Q2" s="210">
        <f t="shared" ref="Q2:Q21" si="0">EXP(-((J2-$G$2)^2)/(2*$G$3^2))/($G$3*SQRT(2*PI()))</f>
        <v>5.1410328451134425E-5</v>
      </c>
      <c r="R2" s="212">
        <f>EXP(-((K2-$G$7)^2)/(2*$G$8^2))/($G$8*SQRT(2*PI()))</f>
        <v>0.43183472542982404</v>
      </c>
      <c r="T2" s="210">
        <f>EXP(-((J2-$H$2)^2)/(2*$H$3^2))/($H$3*SQRT(2*PI()))</f>
        <v>2.2127949812031492E-3</v>
      </c>
      <c r="U2" s="212">
        <f>EXP(-((K2-$H$7)^2)/(2*$H$8^2))/($H$8*SQRT(2*PI()))</f>
        <v>5.9733506170427338E-2</v>
      </c>
      <c r="W2" s="202" t="s">
        <v>5</v>
      </c>
      <c r="X2" s="214">
        <f>SUM(X3:X5)</f>
        <v>1</v>
      </c>
      <c r="Z2" s="210">
        <f>N2*O2*$X$3</f>
        <v>4.786666589877391E-3</v>
      </c>
      <c r="AA2" s="211">
        <f>Q2*R2*$X$4</f>
        <v>7.6848802168682445E-6</v>
      </c>
      <c r="AB2" s="211">
        <f>T2*U2*$X$5</f>
        <v>4.1686908532362671E-5</v>
      </c>
      <c r="AC2" s="211">
        <f>MAX(Z2:AB2)</f>
        <v>4.786666589877391E-3</v>
      </c>
      <c r="AD2" s="211">
        <v>0</v>
      </c>
      <c r="AE2" s="211">
        <f>L2</f>
        <v>0</v>
      </c>
      <c r="AF2" s="212" t="b">
        <f>IF(AD2=AE2, TRUE, FALSE)</f>
        <v>1</v>
      </c>
      <c r="AH2" s="215"/>
      <c r="AI2" s="216"/>
      <c r="AJ2" s="217" t="s">
        <v>26</v>
      </c>
      <c r="AK2" s="217"/>
      <c r="AL2" s="218"/>
      <c r="AN2" s="213">
        <v>0</v>
      </c>
      <c r="AO2" s="211">
        <f>AJ4/SUM(AJ4:AK4)</f>
        <v>0.66666666666666663</v>
      </c>
      <c r="AP2" s="219">
        <f>AJ4/SUM(AJ4:AJ6)</f>
        <v>0.33333333333333331</v>
      </c>
      <c r="AQ2" s="212">
        <f>2*((AO2*AP2)/(AO2+AP2))</f>
        <v>0.44444444444444442</v>
      </c>
    </row>
    <row r="3" spans="1:43" ht="15" thickBot="1" x14ac:dyDescent="0.4">
      <c r="A3" s="237">
        <v>1</v>
      </c>
      <c r="B3" s="237">
        <v>5.0999999999999996</v>
      </c>
      <c r="C3" s="237">
        <v>0</v>
      </c>
      <c r="E3" s="220" t="s">
        <v>113</v>
      </c>
      <c r="F3" s="221">
        <f>_xlfn.STDEV.S(A2:A45)</f>
        <v>15.000563766713533</v>
      </c>
      <c r="G3" s="221">
        <f>_xlfn.STDEV.S(A46:A90)</f>
        <v>16.288032416470696</v>
      </c>
      <c r="H3" s="222">
        <f>AVERAGE(A91:A131)</f>
        <v>124.21951219512195</v>
      </c>
      <c r="J3" s="237">
        <v>79</v>
      </c>
      <c r="K3" s="237">
        <v>6</v>
      </c>
      <c r="L3" s="237">
        <v>1</v>
      </c>
      <c r="N3" s="210">
        <f>EXP(-((J3-$F$2)^2)/(2*$F$3^2))/($F$3*SQRT(2*PI()))</f>
        <v>5.4606218389342674E-5</v>
      </c>
      <c r="O3" s="212">
        <f t="shared" ref="O3:O21" si="1">EXP(-((K3-$F$7)^2)/(2*$F$8^2))/($F$8*SQRT(2*PI()))</f>
        <v>2.4372079618188307E-2</v>
      </c>
      <c r="Q3" s="210">
        <f t="shared" si="0"/>
        <v>2.3452182822736437E-2</v>
      </c>
      <c r="R3" s="212">
        <f t="shared" ref="R3:R21" si="2">EXP(-((K3-$G$7)^2)/(2*$G$8^2))/($G$8*SQRT(2*PI()))</f>
        <v>0.72785330339880261</v>
      </c>
      <c r="T3" s="210">
        <f>EXP(-((J3-$H$2)^2)/(2*$H$3^2))/($H$3*SQRT(2*PI()))</f>
        <v>3.0056922500173648E-3</v>
      </c>
      <c r="U3" s="212">
        <f>EXP(-((K3-$H$7)^2)/(2*$H$8^2))/($H$8*SQRT(2*PI()))</f>
        <v>6.0462215428313287E-2</v>
      </c>
      <c r="W3" s="213" t="s">
        <v>147</v>
      </c>
      <c r="X3" s="212">
        <f>COUNT(C2:C45)/130</f>
        <v>0.33846153846153848</v>
      </c>
      <c r="Z3" s="210">
        <f>N3*O3*$X$3</f>
        <v>4.5044732690971138E-7</v>
      </c>
      <c r="AA3" s="211">
        <f>Q3*R3*$X$4</f>
        <v>5.9087591790373982E-3</v>
      </c>
      <c r="AB3" s="211">
        <f>T3*U3*$X$5</f>
        <v>5.731510235078635E-5</v>
      </c>
      <c r="AC3" s="211">
        <f t="shared" ref="AC3:AC21" si="3">MAX(Z3:AB3)</f>
        <v>5.9087591790373982E-3</v>
      </c>
      <c r="AD3" s="211">
        <v>0</v>
      </c>
      <c r="AE3" s="211">
        <f t="shared" ref="AE3:AE21" si="4">L3</f>
        <v>1</v>
      </c>
      <c r="AF3" s="212" t="b">
        <f t="shared" ref="AF3:AF21" si="5">IF(AD3=AE3, TRUE, FALSE)</f>
        <v>0</v>
      </c>
      <c r="AH3" s="223"/>
      <c r="AI3" s="224"/>
      <c r="AJ3" s="225">
        <v>0</v>
      </c>
      <c r="AK3" s="225">
        <v>1</v>
      </c>
      <c r="AL3" s="226">
        <v>2</v>
      </c>
      <c r="AN3" s="213">
        <v>1</v>
      </c>
      <c r="AO3" s="211">
        <f>AK5/SUM(AJ5:AL5)</f>
        <v>0.2</v>
      </c>
      <c r="AP3" s="219">
        <f>AK5/SUM(AK4:AK6)</f>
        <v>0.14285714285714285</v>
      </c>
      <c r="AQ3" s="212">
        <f t="shared" ref="AQ3:AQ4" si="6">2*((AO3*AP3)/(AO3+AP3))</f>
        <v>0.16666666666666666</v>
      </c>
    </row>
    <row r="4" spans="1:43" ht="15" thickBot="1" x14ac:dyDescent="0.4">
      <c r="A4" s="237">
        <v>30</v>
      </c>
      <c r="B4" s="237">
        <v>4.7</v>
      </c>
      <c r="C4" s="237">
        <v>0</v>
      </c>
      <c r="J4" s="237">
        <v>146</v>
      </c>
      <c r="K4" s="237">
        <v>6.7</v>
      </c>
      <c r="L4" s="237">
        <v>2</v>
      </c>
      <c r="N4" s="210">
        <f t="shared" ref="N4:N21" si="7">EXP(-((J4-$F$2)^2)/(2*$F$3^2))/($F$3*SQRT(2*PI()))</f>
        <v>3.8107601118606218E-16</v>
      </c>
      <c r="O4" s="212">
        <f t="shared" si="1"/>
        <v>1.3571936761189485E-5</v>
      </c>
      <c r="Q4" s="210">
        <f t="shared" si="0"/>
        <v>1.4773834241570825E-6</v>
      </c>
      <c r="R4" s="212">
        <f t="shared" si="2"/>
        <v>0.29192604367506286</v>
      </c>
      <c r="T4" s="210">
        <f>EXP(-((J4-$H$2)^2)/(2*$H$3^2))/($H$3*SQRT(2*PI()))</f>
        <v>3.1626005743290312E-3</v>
      </c>
      <c r="U4" s="212">
        <f>EXP(-((K4-$H$7)^2)/(2*$H$8^2))/($H$8*SQRT(2*PI()))</f>
        <v>6.0681220852550823E-2</v>
      </c>
      <c r="W4" s="213" t="s">
        <v>148</v>
      </c>
      <c r="X4" s="212">
        <f>COUNT(C46:C90)/130</f>
        <v>0.34615384615384615</v>
      </c>
      <c r="Z4" s="210">
        <f>N4*O4*$X$3</f>
        <v>1.7505026084695171E-21</v>
      </c>
      <c r="AA4" s="211">
        <f>Q4*R4*$X$4</f>
        <v>1.4929154930952499E-7</v>
      </c>
      <c r="AB4" s="211">
        <f>T4*U4*$X$5</f>
        <v>6.0525607851460186E-5</v>
      </c>
      <c r="AC4" s="211">
        <f t="shared" si="3"/>
        <v>6.0525607851460186E-5</v>
      </c>
      <c r="AD4" s="211">
        <v>0</v>
      </c>
      <c r="AE4" s="211">
        <f t="shared" si="4"/>
        <v>2</v>
      </c>
      <c r="AF4" s="212" t="b">
        <f t="shared" si="5"/>
        <v>0</v>
      </c>
      <c r="AH4" s="227" t="s">
        <v>23</v>
      </c>
      <c r="AI4" s="225">
        <v>0</v>
      </c>
      <c r="AJ4" s="225">
        <f>COUNTIFS($AD$2:$AD$21,$AJ$3,$AE$2:$AE$21,$AI$4)</f>
        <v>2</v>
      </c>
      <c r="AK4" s="225">
        <f>COUNTIFS($AD$2:$AD$21,$AK$3,$AE$2:$AE$21,$AI$4)</f>
        <v>1</v>
      </c>
      <c r="AL4" s="226">
        <f>COUNTIFS($AD$2:$AD$21,$AL$3,$AE$2:$AE$21,$AI$4)</f>
        <v>2</v>
      </c>
      <c r="AN4" s="220">
        <v>2</v>
      </c>
      <c r="AO4" s="221">
        <f>AL6/SUM(AJ6:AL6)</f>
        <v>0.3</v>
      </c>
      <c r="AP4" s="221">
        <f>AL6/SUM(AL4:AL6)</f>
        <v>0.42857142857142855</v>
      </c>
      <c r="AQ4" s="212">
        <f t="shared" si="6"/>
        <v>0.3529411764705882</v>
      </c>
    </row>
    <row r="5" spans="1:43" ht="15" thickBot="1" x14ac:dyDescent="0.4">
      <c r="A5" s="237">
        <v>38</v>
      </c>
      <c r="B5" s="237">
        <v>4.9000000000000004</v>
      </c>
      <c r="C5" s="237">
        <v>0</v>
      </c>
      <c r="J5" s="237">
        <v>100</v>
      </c>
      <c r="K5" s="237">
        <v>5.7</v>
      </c>
      <c r="L5" s="237">
        <v>1</v>
      </c>
      <c r="N5" s="210">
        <f t="shared" si="7"/>
        <v>1.4884304793185415E-7</v>
      </c>
      <c r="O5" s="212">
        <f t="shared" si="1"/>
        <v>0.18000209596704306</v>
      </c>
      <c r="Q5" s="210">
        <f t="shared" si="0"/>
        <v>6.9858158102896247E-3</v>
      </c>
      <c r="R5" s="212">
        <f t="shared" si="2"/>
        <v>0.65175223003302407</v>
      </c>
      <c r="T5" s="210">
        <f>EXP(-((J5-$H$2)^2)/(2*$H$3^2))/($H$3*SQRT(2*PI()))</f>
        <v>3.1511238094129399E-3</v>
      </c>
      <c r="U5" s="212">
        <f>EXP(-((K5-$H$7)^2)/(2*$H$8^2))/($H$8*SQRT(2*PI()))</f>
        <v>6.0159380174532949E-2</v>
      </c>
      <c r="W5" s="220" t="s">
        <v>149</v>
      </c>
      <c r="X5" s="222">
        <f>COUNT(C91:C131)/130</f>
        <v>0.31538461538461537</v>
      </c>
      <c r="Z5" s="210">
        <f>N5*O5*$X$3</f>
        <v>9.0680820485053783E-9</v>
      </c>
      <c r="AA5" s="211">
        <f>Q5*R5*$X$4</f>
        <v>1.5760457421771532E-3</v>
      </c>
      <c r="AB5" s="211">
        <f>T5*U5*$X$5</f>
        <v>5.9787352802517827E-5</v>
      </c>
      <c r="AC5" s="211">
        <f t="shared" si="3"/>
        <v>1.5760457421771532E-3</v>
      </c>
      <c r="AD5" s="211">
        <v>2</v>
      </c>
      <c r="AE5" s="211">
        <f t="shared" si="4"/>
        <v>1</v>
      </c>
      <c r="AF5" s="212" t="b">
        <f t="shared" si="5"/>
        <v>0</v>
      </c>
      <c r="AH5" s="228"/>
      <c r="AI5" s="225">
        <v>1</v>
      </c>
      <c r="AJ5" s="225">
        <f>COUNTIFS($AD$2:$AD$21,$AJ$3,$AE$2:$AE$21,$AI$5)</f>
        <v>2</v>
      </c>
      <c r="AK5" s="225">
        <f>COUNTIFS($AD$2:$AD$21,$AK$3,$AE$2:$AE$21,$AI$5)</f>
        <v>1</v>
      </c>
      <c r="AL5" s="226">
        <f>COUNTIFS($AD$2:$AD$21,$AL$3,$AE$2:$AE$21,$AI$5)</f>
        <v>2</v>
      </c>
    </row>
    <row r="6" spans="1:43" ht="15" thickBot="1" x14ac:dyDescent="0.4">
      <c r="A6" s="237">
        <v>6</v>
      </c>
      <c r="B6" s="237">
        <v>5.4</v>
      </c>
      <c r="C6" s="237">
        <v>0</v>
      </c>
      <c r="E6" s="193" t="s">
        <v>1</v>
      </c>
      <c r="F6" s="197" t="s">
        <v>138</v>
      </c>
      <c r="G6" s="197" t="s">
        <v>32</v>
      </c>
      <c r="H6" s="198" t="s">
        <v>33</v>
      </c>
      <c r="J6" s="237">
        <v>127</v>
      </c>
      <c r="K6" s="237">
        <v>6.2</v>
      </c>
      <c r="L6" s="237">
        <v>2</v>
      </c>
      <c r="N6" s="210">
        <f t="shared" si="7"/>
        <v>4.2152443714445611E-12</v>
      </c>
      <c r="O6" s="212">
        <f t="shared" si="1"/>
        <v>4.2907969613739088E-3</v>
      </c>
      <c r="Q6" s="210">
        <f t="shared" si="0"/>
        <v>1.2799791711494044E-4</v>
      </c>
      <c r="R6" s="212">
        <f t="shared" si="2"/>
        <v>0.66274947785194227</v>
      </c>
      <c r="T6" s="210">
        <f>EXP(-((J6-$H$2)^2)/(2*$H$3^2))/($H$3*SQRT(2*PI()))</f>
        <v>3.2107866563223014E-3</v>
      </c>
      <c r="U6" s="212">
        <f>EXP(-((K6-$H$7)^2)/(2*$H$8^2))/($H$8*SQRT(2*PI()))</f>
        <v>6.0594789256756341E-2</v>
      </c>
      <c r="Z6" s="210">
        <f>N6*O6*$X$3</f>
        <v>6.1216718506114078E-15</v>
      </c>
      <c r="AA6" s="211">
        <f>Q6*R6*$X$4</f>
        <v>2.9364422100252563E-5</v>
      </c>
      <c r="AB6" s="211">
        <f>T6*U6*$X$5</f>
        <v>6.1360265940911256E-5</v>
      </c>
      <c r="AC6" s="211">
        <f t="shared" si="3"/>
        <v>6.1360265940911256E-5</v>
      </c>
      <c r="AD6" s="211">
        <v>1</v>
      </c>
      <c r="AE6" s="211">
        <f t="shared" si="4"/>
        <v>2</v>
      </c>
      <c r="AF6" s="212" t="b">
        <f t="shared" si="5"/>
        <v>0</v>
      </c>
      <c r="AH6" s="229"/>
      <c r="AI6" s="230">
        <v>2</v>
      </c>
      <c r="AJ6" s="230">
        <f>COUNTIFS($AD$2:$AD$21,$AJ$3,$AE$2:$AE$21,$AI$6)</f>
        <v>2</v>
      </c>
      <c r="AK6" s="230">
        <f>COUNTIFS($AD$2:$AD$21,$AK$3,$AE$2:$AE$21,$AI$6)</f>
        <v>5</v>
      </c>
      <c r="AL6" s="231">
        <f>COUNTIFS($AD$2:$AD$21,$AL$3,$AE$2:$AE$21,$AI$6)</f>
        <v>3</v>
      </c>
    </row>
    <row r="7" spans="1:43" ht="15" thickBot="1" x14ac:dyDescent="0.4">
      <c r="A7" s="237">
        <v>35</v>
      </c>
      <c r="B7" s="237">
        <v>4.9000000000000004</v>
      </c>
      <c r="C7" s="237">
        <v>0</v>
      </c>
      <c r="E7" s="213" t="s">
        <v>112</v>
      </c>
      <c r="F7" s="211">
        <f>AVERAGE(B2:B45)</f>
        <v>5.0249999999999986</v>
      </c>
      <c r="G7" s="211">
        <f>AVERAGE(B46:B90)</f>
        <v>5.96</v>
      </c>
      <c r="H7" s="212">
        <f>AVERAGE(B91:B131)</f>
        <v>6.5731707317073171</v>
      </c>
      <c r="J7" s="237">
        <v>128</v>
      </c>
      <c r="K7" s="237">
        <v>6.1</v>
      </c>
      <c r="L7" s="237">
        <v>2</v>
      </c>
      <c r="N7" s="210">
        <f t="shared" si="7"/>
        <v>2.6875779239147348E-12</v>
      </c>
      <c r="O7" s="212">
        <f t="shared" si="1"/>
        <v>1.064776376299548E-2</v>
      </c>
      <c r="Q7" s="210">
        <f t="shared" si="0"/>
        <v>1.0470107183094118E-4</v>
      </c>
      <c r="R7" s="212">
        <f t="shared" si="2"/>
        <v>0.70625818540468011</v>
      </c>
      <c r="T7" s="210">
        <f>EXP(-((J7-$H$2)^2)/(2*$H$3^2))/($H$3*SQRT(2*PI()))</f>
        <v>3.2101041226624458E-3</v>
      </c>
      <c r="U7" s="212">
        <f>EXP(-((K7-$H$7)^2)/(2*$H$8^2))/($H$8*SQRT(2*PI()))</f>
        <v>6.0535470994914936E-2</v>
      </c>
      <c r="Z7" s="210">
        <f>N7*O7*$X$3</f>
        <v>9.685650557333702E-15</v>
      </c>
      <c r="AA7" s="211">
        <f>Q7*R7*$X$4</f>
        <v>2.5596688500431164E-5</v>
      </c>
      <c r="AB7" s="211">
        <f>T7*U7*$X$5</f>
        <v>6.1287167425628182E-5</v>
      </c>
      <c r="AC7" s="211">
        <f t="shared" si="3"/>
        <v>6.1287167425628182E-5</v>
      </c>
      <c r="AD7" s="211">
        <v>0</v>
      </c>
      <c r="AE7" s="211">
        <f t="shared" si="4"/>
        <v>2</v>
      </c>
      <c r="AF7" s="212" t="b">
        <f t="shared" si="5"/>
        <v>0</v>
      </c>
      <c r="AH7" s="232" t="s">
        <v>63</v>
      </c>
      <c r="AI7" s="233"/>
      <c r="AJ7" s="233"/>
      <c r="AK7" s="233"/>
      <c r="AL7" s="234">
        <f>SUM(AJ4,AK5,AL6)/SUM(AJ4:AL6)</f>
        <v>0.3</v>
      </c>
    </row>
    <row r="8" spans="1:43" ht="15" thickBot="1" x14ac:dyDescent="0.4">
      <c r="A8" s="237">
        <v>49</v>
      </c>
      <c r="B8" s="237">
        <v>5.3</v>
      </c>
      <c r="C8" s="237">
        <v>0</v>
      </c>
      <c r="E8" s="220" t="s">
        <v>113</v>
      </c>
      <c r="F8" s="221">
        <f>_xlfn.STDEV.S(B2:B45)</f>
        <v>0.35182249752885603</v>
      </c>
      <c r="G8" s="221">
        <f>_xlfn.STDEV.S(B46:B90)</f>
        <v>0.54664264544415297</v>
      </c>
      <c r="H8" s="222">
        <f>AVERAGE(B91:B131)</f>
        <v>6.5731707317073171</v>
      </c>
      <c r="J8" s="237">
        <v>85</v>
      </c>
      <c r="K8" s="237">
        <v>5.4</v>
      </c>
      <c r="L8" s="237">
        <v>1</v>
      </c>
      <c r="N8" s="210">
        <f t="shared" si="7"/>
        <v>1.2341737727317075E-5</v>
      </c>
      <c r="O8" s="212">
        <f t="shared" si="1"/>
        <v>0.64251930641354282</v>
      </c>
      <c r="Q8" s="210">
        <f t="shared" si="0"/>
        <v>1.9659476836730989E-2</v>
      </c>
      <c r="R8" s="212">
        <f t="shared" si="2"/>
        <v>0.43183472542982404</v>
      </c>
      <c r="T8" s="210">
        <f>EXP(-((J8-$H$2)^2)/(2*$H$3^2))/($H$3*SQRT(2*PI()))</f>
        <v>3.0554429325928252E-3</v>
      </c>
      <c r="U8" s="212">
        <f>EXP(-((K8-$H$7)^2)/(2*$H$8^2))/($H$8*SQRT(2*PI()))</f>
        <v>5.9733506170427338E-2</v>
      </c>
      <c r="Z8" s="210">
        <f>N8*O8*$X$3</f>
        <v>2.6839339202901487E-6</v>
      </c>
      <c r="AA8" s="211">
        <f>Q8*R8*$X$4</f>
        <v>2.9387231937289772E-3</v>
      </c>
      <c r="AB8" s="211">
        <f>T8*U8*$X$5</f>
        <v>5.7561577615110053E-5</v>
      </c>
      <c r="AC8" s="211">
        <f t="shared" si="3"/>
        <v>2.9387231937289772E-3</v>
      </c>
      <c r="AD8" s="211">
        <v>0</v>
      </c>
      <c r="AE8" s="211">
        <f t="shared" si="4"/>
        <v>1</v>
      </c>
      <c r="AF8" s="212" t="b">
        <f t="shared" si="5"/>
        <v>0</v>
      </c>
    </row>
    <row r="9" spans="1:43" x14ac:dyDescent="0.35">
      <c r="A9" s="237">
        <v>24</v>
      </c>
      <c r="B9" s="237">
        <v>5.0999999999999996</v>
      </c>
      <c r="C9" s="237">
        <v>0</v>
      </c>
      <c r="J9" s="237">
        <v>118</v>
      </c>
      <c r="K9" s="237">
        <v>7.7</v>
      </c>
      <c r="L9" s="237">
        <v>2</v>
      </c>
      <c r="N9" s="210">
        <f t="shared" si="7"/>
        <v>1.9821002583214971E-10</v>
      </c>
      <c r="O9" s="212">
        <f t="shared" si="1"/>
        <v>3.1723415203806148E-13</v>
      </c>
      <c r="Q9" s="210">
        <f t="shared" si="0"/>
        <v>6.588767022142946E-4</v>
      </c>
      <c r="R9" s="212">
        <f t="shared" si="2"/>
        <v>4.6035140479543648E-3</v>
      </c>
      <c r="T9" s="210">
        <f>EXP(-((J9-$H$2)^2)/(2*$H$3^2))/($H$3*SQRT(2*PI()))</f>
        <v>3.20756809479126E-3</v>
      </c>
      <c r="U9" s="212">
        <f>EXP(-((K9-$H$7)^2)/(2*$H$8^2))/($H$8*SQRT(2*PI()))</f>
        <v>5.980722927772366E-2</v>
      </c>
      <c r="Z9" s="210">
        <f>N9*O9*$X$3</f>
        <v>2.1282119513026063E-23</v>
      </c>
      <c r="AA9" s="211">
        <f>Q9*R9*$X$4</f>
        <v>1.0499358996392365E-6</v>
      </c>
      <c r="AB9" s="211">
        <f>T9*U9*$X$5</f>
        <v>6.0502047532559829E-5</v>
      </c>
      <c r="AC9" s="211">
        <f t="shared" si="3"/>
        <v>6.0502047532559829E-5</v>
      </c>
      <c r="AD9" s="211">
        <v>2</v>
      </c>
      <c r="AE9" s="211">
        <f t="shared" si="4"/>
        <v>2</v>
      </c>
      <c r="AF9" s="212" t="b">
        <f t="shared" si="5"/>
        <v>1</v>
      </c>
    </row>
    <row r="10" spans="1:43" x14ac:dyDescent="0.35">
      <c r="A10" s="237">
        <v>43</v>
      </c>
      <c r="B10" s="237">
        <v>4.4000000000000004</v>
      </c>
      <c r="C10" s="237">
        <v>0</v>
      </c>
      <c r="J10" s="237">
        <v>81</v>
      </c>
      <c r="K10" s="237">
        <v>5.5</v>
      </c>
      <c r="L10" s="237">
        <v>1</v>
      </c>
      <c r="N10" s="210">
        <f t="shared" si="7"/>
        <v>3.3858967918358209E-5</v>
      </c>
      <c r="O10" s="212">
        <f t="shared" si="1"/>
        <v>0.45579501413222417</v>
      </c>
      <c r="Q10" s="210">
        <f t="shared" si="0"/>
        <v>2.2448852263138412E-2</v>
      </c>
      <c r="R10" s="212">
        <f t="shared" si="2"/>
        <v>0.51220005473196117</v>
      </c>
      <c r="T10" s="210">
        <f>EXP(-((J10-$H$2)^2)/(2*$H$3^2))/($H$3*SQRT(2*PI()))</f>
        <v>3.0229686789518314E-3</v>
      </c>
      <c r="U10" s="212">
        <f>EXP(-((K10-$H$7)^2)/(2*$H$8^2))/($H$8*SQRT(2*PI()))</f>
        <v>5.9888987613905965E-2</v>
      </c>
      <c r="Z10" s="210">
        <f>N10*O10*$X$3</f>
        <v>5.2233918882878972E-6</v>
      </c>
      <c r="AA10" s="211">
        <f>Q10*R10*$X$4</f>
        <v>3.9801819315631861E-3</v>
      </c>
      <c r="AB10" s="211">
        <f>T10*U10*$X$5</f>
        <v>5.709802988161422E-5</v>
      </c>
      <c r="AC10" s="211">
        <f t="shared" si="3"/>
        <v>3.9801819315631861E-3</v>
      </c>
      <c r="AD10" s="211">
        <v>2</v>
      </c>
      <c r="AE10" s="211">
        <f t="shared" si="4"/>
        <v>1</v>
      </c>
      <c r="AF10" s="212" t="b">
        <f t="shared" si="5"/>
        <v>0</v>
      </c>
    </row>
    <row r="11" spans="1:43" x14ac:dyDescent="0.35">
      <c r="A11" s="237">
        <v>41</v>
      </c>
      <c r="B11" s="237">
        <v>5</v>
      </c>
      <c r="C11" s="237">
        <v>0</v>
      </c>
      <c r="J11" s="237">
        <v>114</v>
      </c>
      <c r="K11" s="237">
        <v>5.7</v>
      </c>
      <c r="L11" s="237">
        <v>2</v>
      </c>
      <c r="N11" s="210">
        <f t="shared" si="7"/>
        <v>9.7766477090517099E-10</v>
      </c>
      <c r="O11" s="212">
        <f t="shared" si="1"/>
        <v>0.18000209596704306</v>
      </c>
      <c r="Q11" s="210">
        <f t="shared" si="0"/>
        <v>1.2373983468030223E-3</v>
      </c>
      <c r="R11" s="212">
        <f t="shared" si="2"/>
        <v>0.65175223003302407</v>
      </c>
      <c r="T11" s="210">
        <f>EXP(-((J11-$H$2)^2)/(2*$H$3^2))/($H$3*SQRT(2*PI()))</f>
        <v>3.2007409410370847E-3</v>
      </c>
      <c r="U11" s="212">
        <f>EXP(-((K11-$H$7)^2)/(2*$H$8^2))/($H$8*SQRT(2*PI()))</f>
        <v>6.0159380174532949E-2</v>
      </c>
      <c r="Z11" s="210">
        <f>N11*O11*$X$3</f>
        <v>5.9563039602362075E-11</v>
      </c>
      <c r="AA11" s="211">
        <f>Q11*R11*$X$4</f>
        <v>2.7916516106586242E-4</v>
      </c>
      <c r="AB11" s="211">
        <f>T11*U11*$X$5</f>
        <v>6.0728755658413344E-5</v>
      </c>
      <c r="AC11" s="211">
        <f t="shared" si="3"/>
        <v>2.7916516106586242E-4</v>
      </c>
      <c r="AD11" s="211">
        <v>1</v>
      </c>
      <c r="AE11" s="211">
        <f t="shared" si="4"/>
        <v>2</v>
      </c>
      <c r="AF11" s="212" t="b">
        <f t="shared" si="5"/>
        <v>0</v>
      </c>
    </row>
    <row r="12" spans="1:43" x14ac:dyDescent="0.35">
      <c r="A12" s="237">
        <v>5</v>
      </c>
      <c r="B12" s="237">
        <v>5</v>
      </c>
      <c r="C12" s="237">
        <v>0</v>
      </c>
      <c r="J12" s="237">
        <v>145</v>
      </c>
      <c r="K12" s="237">
        <v>6.7</v>
      </c>
      <c r="L12" s="237">
        <v>2</v>
      </c>
      <c r="N12" s="210">
        <f t="shared" si="7"/>
        <v>6.474619483979029E-16</v>
      </c>
      <c r="O12" s="212">
        <f t="shared" si="1"/>
        <v>1.3571936761189485E-5</v>
      </c>
      <c r="Q12" s="210">
        <f t="shared" si="0"/>
        <v>1.9329066809617354E-6</v>
      </c>
      <c r="R12" s="212">
        <f t="shared" si="2"/>
        <v>0.29192604367506286</v>
      </c>
      <c r="T12" s="210">
        <f>EXP(-((J12-$H$2)^2)/(2*$H$3^2))/($H$3*SQRT(2*PI()))</f>
        <v>3.1669651878318233E-3</v>
      </c>
      <c r="U12" s="212">
        <f>EXP(-((K12-$H$7)^2)/(2*$H$8^2))/($H$8*SQRT(2*PI()))</f>
        <v>6.0681220852550823E-2</v>
      </c>
      <c r="Z12" s="210">
        <f>N12*O12*$X$3</f>
        <v>2.9741673479465092E-21</v>
      </c>
      <c r="AA12" s="211">
        <f>Q12*R12*$X$4</f>
        <v>1.9532277698062719E-7</v>
      </c>
      <c r="AB12" s="211">
        <f>T12*U12*$X$5</f>
        <v>6.0609137490782169E-5</v>
      </c>
      <c r="AC12" s="211">
        <f t="shared" si="3"/>
        <v>6.0609137490782169E-5</v>
      </c>
      <c r="AD12" s="211">
        <v>1</v>
      </c>
      <c r="AE12" s="211">
        <f t="shared" si="4"/>
        <v>2</v>
      </c>
      <c r="AF12" s="212" t="b">
        <f t="shared" si="5"/>
        <v>0</v>
      </c>
    </row>
    <row r="13" spans="1:43" x14ac:dyDescent="0.35">
      <c r="A13" s="237">
        <v>2</v>
      </c>
      <c r="B13" s="237">
        <v>4.9000000000000004</v>
      </c>
      <c r="C13" s="237">
        <v>0</v>
      </c>
      <c r="J13" s="237">
        <v>10</v>
      </c>
      <c r="K13" s="237">
        <v>4.9000000000000004</v>
      </c>
      <c r="L13" s="237">
        <v>0</v>
      </c>
      <c r="N13" s="210">
        <f t="shared" si="7"/>
        <v>1.4814518141084707E-2</v>
      </c>
      <c r="O13" s="212">
        <f t="shared" si="1"/>
        <v>1.0645726799246715</v>
      </c>
      <c r="Q13" s="210">
        <f t="shared" si="0"/>
        <v>1.0363147272182373E-5</v>
      </c>
      <c r="R13" s="212">
        <f t="shared" si="2"/>
        <v>0.1113528201108676</v>
      </c>
      <c r="T13" s="210">
        <f>EXP(-((J13-$H$2)^2)/(2*$H$3^2))/($H$3*SQRT(2*PI()))</f>
        <v>2.1043966477672571E-3</v>
      </c>
      <c r="U13" s="212">
        <f>EXP(-((K13-$H$7)^2)/(2*$H$8^2))/($H$8*SQRT(2*PI()))</f>
        <v>5.8757789291318419E-2</v>
      </c>
      <c r="Z13" s="210">
        <f>N13*O13*$X$3</f>
        <v>5.3379213560529023E-3</v>
      </c>
      <c r="AA13" s="211">
        <f>Q13*R13*$X$4</f>
        <v>3.9944965637829875E-7</v>
      </c>
      <c r="AB13" s="211">
        <f>T13*U13*$X$5</f>
        <v>3.8997211441611371E-5</v>
      </c>
      <c r="AC13" s="211">
        <f t="shared" si="3"/>
        <v>5.3379213560529023E-3</v>
      </c>
      <c r="AD13" s="211">
        <v>0</v>
      </c>
      <c r="AE13" s="211">
        <f t="shared" si="4"/>
        <v>0</v>
      </c>
      <c r="AF13" s="212" t="b">
        <f t="shared" si="5"/>
        <v>1</v>
      </c>
    </row>
    <row r="14" spans="1:43" x14ac:dyDescent="0.35">
      <c r="A14" s="237">
        <v>19</v>
      </c>
      <c r="B14" s="237">
        <v>5.7</v>
      </c>
      <c r="C14" s="237">
        <v>0</v>
      </c>
      <c r="J14" s="237">
        <v>56</v>
      </c>
      <c r="K14" s="237">
        <v>5.7</v>
      </c>
      <c r="L14" s="237">
        <v>1</v>
      </c>
      <c r="N14" s="210">
        <f t="shared" si="7"/>
        <v>3.710123881334953E-3</v>
      </c>
      <c r="O14" s="212">
        <f t="shared" si="1"/>
        <v>0.18000209596704306</v>
      </c>
      <c r="Q14" s="210">
        <f t="shared" si="0"/>
        <v>1.3119657905146751E-2</v>
      </c>
      <c r="R14" s="212">
        <f t="shared" si="2"/>
        <v>0.65175223003302407</v>
      </c>
      <c r="T14" s="210">
        <f>EXP(-((J14-$H$2)^2)/(2*$H$3^2))/($H$3*SQRT(2*PI()))</f>
        <v>2.7620255838937645E-3</v>
      </c>
      <c r="U14" s="212">
        <f>EXP(-((K14-$H$7)^2)/(2*$H$8^2))/($H$8*SQRT(2*PI()))</f>
        <v>6.0159380174532949E-2</v>
      </c>
      <c r="Z14" s="210">
        <f>N14*O14*$X$3</f>
        <v>2.2603479459428917E-4</v>
      </c>
      <c r="AA14" s="211">
        <f>Q14*R14*$X$4</f>
        <v>2.9598806412518492E-3</v>
      </c>
      <c r="AB14" s="211">
        <f>T14*U14*$X$5</f>
        <v>5.2404858717563882E-5</v>
      </c>
      <c r="AC14" s="211">
        <f t="shared" si="3"/>
        <v>2.9598806412518492E-3</v>
      </c>
      <c r="AD14" s="211">
        <v>1</v>
      </c>
      <c r="AE14" s="211">
        <f t="shared" si="4"/>
        <v>1</v>
      </c>
      <c r="AF14" s="212" t="b">
        <f t="shared" si="5"/>
        <v>1</v>
      </c>
    </row>
    <row r="15" spans="1:43" x14ac:dyDescent="0.35">
      <c r="A15" s="237">
        <v>25</v>
      </c>
      <c r="B15" s="237">
        <v>4.8</v>
      </c>
      <c r="C15" s="237">
        <v>0</v>
      </c>
      <c r="J15" s="237">
        <v>12</v>
      </c>
      <c r="K15" s="237">
        <v>4.8</v>
      </c>
      <c r="L15" s="237">
        <v>0</v>
      </c>
      <c r="N15" s="210">
        <f t="shared" si="7"/>
        <v>1.6961583910930327E-2</v>
      </c>
      <c r="O15" s="212">
        <f t="shared" si="1"/>
        <v>0.92421786465164679</v>
      </c>
      <c r="Q15" s="210">
        <f t="shared" si="0"/>
        <v>1.6688130955084E-5</v>
      </c>
      <c r="R15" s="212">
        <f t="shared" si="2"/>
        <v>7.6802744830573449E-2</v>
      </c>
      <c r="T15" s="210">
        <f>EXP(-((J15-$H$2)^2)/(2*$H$3^2))/($H$3*SQRT(2*PI()))</f>
        <v>2.1355059107739929E-3</v>
      </c>
      <c r="U15" s="212">
        <f>EXP(-((K15-$H$7)^2)/(2*$H$8^2))/($H$8*SQRT(2*PI()))</f>
        <v>5.8523917312951347E-2</v>
      </c>
      <c r="Z15" s="210">
        <f>N15*O15*$X$3</f>
        <v>5.3057903844913011E-3</v>
      </c>
      <c r="AA15" s="211">
        <f>Q15*R15*$X$4</f>
        <v>4.4366339888394588E-7</v>
      </c>
      <c r="AB15" s="211">
        <f>T15*U15*$X$5</f>
        <v>3.9416192500628431E-5</v>
      </c>
      <c r="AC15" s="211">
        <f t="shared" si="3"/>
        <v>5.3057903844913011E-3</v>
      </c>
      <c r="AD15" s="211">
        <v>1</v>
      </c>
      <c r="AE15" s="211">
        <f t="shared" si="4"/>
        <v>0</v>
      </c>
      <c r="AF15" s="212" t="b">
        <f t="shared" si="5"/>
        <v>0</v>
      </c>
    </row>
    <row r="16" spans="1:43" x14ac:dyDescent="0.35">
      <c r="A16" s="237">
        <v>15</v>
      </c>
      <c r="B16" s="237">
        <v>5.8</v>
      </c>
      <c r="C16" s="237">
        <v>0</v>
      </c>
      <c r="J16" s="237">
        <v>111</v>
      </c>
      <c r="K16" s="237">
        <v>6.5</v>
      </c>
      <c r="L16" s="237">
        <v>2</v>
      </c>
      <c r="N16" s="210">
        <f t="shared" si="7"/>
        <v>3.0883227075035542E-9</v>
      </c>
      <c r="O16" s="212">
        <f t="shared" si="1"/>
        <v>1.7292551067810629E-4</v>
      </c>
      <c r="Q16" s="210">
        <f t="shared" si="0"/>
        <v>1.9080956026180341E-3</v>
      </c>
      <c r="R16" s="212">
        <f t="shared" si="2"/>
        <v>0.44802750131884023</v>
      </c>
      <c r="T16" s="210">
        <f>EXP(-((J16-$H$2)^2)/(2*$H$3^2))/($H$3*SQRT(2*PI()))</f>
        <v>3.1934563194306511E-3</v>
      </c>
      <c r="U16" s="212">
        <f>EXP(-((K16-$H$7)^2)/(2*$H$8^2))/($H$8*SQRT(2*PI()))</f>
        <v>6.0688757362490499E-2</v>
      </c>
      <c r="Z16" s="210">
        <f>N16*O16*$X$3</f>
        <v>1.8075531060530108E-13</v>
      </c>
      <c r="AA16" s="211">
        <f>Q16*R16*$X$4</f>
        <v>2.9591975946406999E-4</v>
      </c>
      <c r="AB16" s="211">
        <f>T16*U16*$X$5</f>
        <v>6.1123713264793749E-5</v>
      </c>
      <c r="AC16" s="211">
        <f t="shared" si="3"/>
        <v>2.9591975946406999E-4</v>
      </c>
      <c r="AD16" s="211">
        <v>1</v>
      </c>
      <c r="AE16" s="211">
        <f t="shared" si="4"/>
        <v>2</v>
      </c>
      <c r="AF16" s="212" t="b">
        <f t="shared" si="5"/>
        <v>0</v>
      </c>
    </row>
    <row r="17" spans="1:32" x14ac:dyDescent="0.35">
      <c r="A17" s="237">
        <v>44</v>
      </c>
      <c r="B17" s="237">
        <v>5</v>
      </c>
      <c r="C17" s="237">
        <v>0</v>
      </c>
      <c r="J17" s="237">
        <v>20</v>
      </c>
      <c r="K17" s="237">
        <v>5.0999999999999996</v>
      </c>
      <c r="L17" s="237">
        <v>0</v>
      </c>
      <c r="N17" s="210">
        <f t="shared" si="7"/>
        <v>2.439943674987903E-2</v>
      </c>
      <c r="O17" s="212">
        <f t="shared" si="1"/>
        <v>1.1084559718023197</v>
      </c>
      <c r="Q17" s="210">
        <f t="shared" si="0"/>
        <v>9.6514387598024739E-5</v>
      </c>
      <c r="R17" s="212">
        <f t="shared" si="2"/>
        <v>0.21171370277623858</v>
      </c>
      <c r="T17" s="210">
        <f>EXP(-((J17-$H$2)^2)/(2*$H$3^2))/($H$3*SQRT(2*PI()))</f>
        <v>2.2587474488075525E-3</v>
      </c>
      <c r="U17" s="212">
        <f>EXP(-((K17-$H$7)^2)/(2*$H$8^2))/($H$8*SQRT(2*PI()))</f>
        <v>5.9187230504207128E-2</v>
      </c>
      <c r="Z17" s="210">
        <f>N17*O17*$X$3</f>
        <v>9.1539296958209337E-3</v>
      </c>
      <c r="AA17" s="211">
        <f>Q17*R17*$X$4</f>
        <v>7.0731063586934638E-6</v>
      </c>
      <c r="AB17" s="211">
        <f>T17*U17*$X$5</f>
        <v>4.2163455707983525E-5</v>
      </c>
      <c r="AC17" s="211">
        <f t="shared" si="3"/>
        <v>9.1539296958209337E-3</v>
      </c>
      <c r="AD17" s="211">
        <v>2</v>
      </c>
      <c r="AE17" s="211">
        <f t="shared" si="4"/>
        <v>0</v>
      </c>
      <c r="AF17" s="212" t="b">
        <f t="shared" si="5"/>
        <v>0</v>
      </c>
    </row>
    <row r="18" spans="1:32" x14ac:dyDescent="0.35">
      <c r="A18" s="237">
        <v>47</v>
      </c>
      <c r="B18" s="237">
        <v>5.0999999999999996</v>
      </c>
      <c r="C18" s="237">
        <v>0</v>
      </c>
      <c r="J18" s="237">
        <v>39</v>
      </c>
      <c r="K18" s="237">
        <v>4.4000000000000004</v>
      </c>
      <c r="L18" s="237">
        <v>0</v>
      </c>
      <c r="N18" s="210">
        <f t="shared" si="7"/>
        <v>1.8508261212300123E-2</v>
      </c>
      <c r="O18" s="212">
        <f t="shared" si="1"/>
        <v>0.23404960484191972</v>
      </c>
      <c r="Q18" s="210">
        <f t="shared" si="0"/>
        <v>2.3707784960739112E-3</v>
      </c>
      <c r="R18" s="212">
        <f t="shared" si="2"/>
        <v>1.2437739514189068E-2</v>
      </c>
      <c r="T18" s="210">
        <f>EXP(-((J18-$H$2)^2)/(2*$H$3^2))/($H$3*SQRT(2*PI()))</f>
        <v>2.5381647398028638E-3</v>
      </c>
      <c r="U18" s="212">
        <f>EXP(-((K18-$H$7)^2)/(2*$H$8^2))/($H$8*SQRT(2*PI()))</f>
        <v>5.7464547584074786E-2</v>
      </c>
      <c r="Z18" s="210">
        <f>N18*O18*$X$3</f>
        <v>1.4661650293399575E-3</v>
      </c>
      <c r="AA18" s="211">
        <f>Q18*R18*$X$4</f>
        <v>1.0207081862310536E-5</v>
      </c>
      <c r="AB18" s="211">
        <f>T18*U18*$X$5</f>
        <v>4.6000261747165541E-5</v>
      </c>
      <c r="AC18" s="211">
        <f t="shared" si="3"/>
        <v>1.4661650293399575E-3</v>
      </c>
      <c r="AD18" s="211">
        <v>2</v>
      </c>
      <c r="AE18" s="211">
        <f t="shared" si="4"/>
        <v>0</v>
      </c>
      <c r="AF18" s="212" t="b">
        <f t="shared" si="5"/>
        <v>0</v>
      </c>
    </row>
    <row r="19" spans="1:32" x14ac:dyDescent="0.35">
      <c r="A19" s="237">
        <v>46</v>
      </c>
      <c r="B19" s="237">
        <v>4.8</v>
      </c>
      <c r="C19" s="237">
        <v>0</v>
      </c>
      <c r="J19" s="237">
        <v>117</v>
      </c>
      <c r="K19" s="237">
        <v>6.5</v>
      </c>
      <c r="L19" s="237">
        <v>2</v>
      </c>
      <c r="N19" s="210">
        <f t="shared" si="7"/>
        <v>2.973629003647976E-10</v>
      </c>
      <c r="O19" s="212">
        <f t="shared" si="1"/>
        <v>1.7292551067810629E-4</v>
      </c>
      <c r="Q19" s="210">
        <f t="shared" si="0"/>
        <v>7.756860607322243E-4</v>
      </c>
      <c r="R19" s="212">
        <f t="shared" si="2"/>
        <v>0.44802750131884023</v>
      </c>
      <c r="T19" s="210">
        <f>EXP(-((J19-$H$2)^2)/(2*$H$3^2))/($H$3*SQRT(2*PI()))</f>
        <v>3.2061715996312096E-3</v>
      </c>
      <c r="U19" s="212">
        <f>EXP(-((K19-$H$7)^2)/(2*$H$8^2))/($H$8*SQRT(2*PI()))</f>
        <v>6.0688757362490499E-2</v>
      </c>
      <c r="Z19" s="210">
        <f>N19*O19*$X$3</f>
        <v>1.7404244474626465E-14</v>
      </c>
      <c r="AA19" s="211">
        <f>Q19*R19*$X$4</f>
        <v>1.2029839186074667E-4</v>
      </c>
      <c r="AB19" s="211">
        <f>T19*U19*$X$5</f>
        <v>6.1367087547489126E-5</v>
      </c>
      <c r="AC19" s="211">
        <f t="shared" si="3"/>
        <v>1.2029839186074667E-4</v>
      </c>
      <c r="AD19" s="211">
        <v>2</v>
      </c>
      <c r="AE19" s="211">
        <f t="shared" si="4"/>
        <v>2</v>
      </c>
      <c r="AF19" s="212" t="b">
        <f t="shared" si="5"/>
        <v>1</v>
      </c>
    </row>
    <row r="20" spans="1:32" x14ac:dyDescent="0.35">
      <c r="A20" s="237">
        <v>48</v>
      </c>
      <c r="B20" s="237">
        <v>4.5999999999999996</v>
      </c>
      <c r="C20" s="237">
        <v>0</v>
      </c>
      <c r="J20" s="237">
        <v>101</v>
      </c>
      <c r="K20" s="237">
        <v>6.3</v>
      </c>
      <c r="L20" s="237">
        <v>2</v>
      </c>
      <c r="N20" s="210">
        <f t="shared" si="7"/>
        <v>1.0699864630270828E-7</v>
      </c>
      <c r="O20" s="212">
        <f t="shared" si="1"/>
        <v>1.5948919284281598E-3</v>
      </c>
      <c r="Q20" s="210">
        <f t="shared" si="0"/>
        <v>6.3265098878611059E-3</v>
      </c>
      <c r="R20" s="212">
        <f t="shared" si="2"/>
        <v>0.60145280880479124</v>
      </c>
      <c r="T20" s="210">
        <f>EXP(-((J20-$H$2)^2)/(2*$H$3^2))/($H$3*SQRT(2*PI()))</f>
        <v>3.155971394265749E-3</v>
      </c>
      <c r="U20" s="212">
        <f>EXP(-((K20-$H$7)^2)/(2*$H$8^2))/($H$8*SQRT(2*PI()))</f>
        <v>6.0640129088521039E-2</v>
      </c>
      <c r="Z20" s="210">
        <f>N20*O20*$X$3</f>
        <v>5.7758893869237516E-11</v>
      </c>
      <c r="AA20" s="211">
        <f>Q20*R20*$X$4</f>
        <v>1.3171490106872355E-3</v>
      </c>
      <c r="AB20" s="211">
        <f>T20*U20*$X$5</f>
        <v>6.0357838635893414E-5</v>
      </c>
      <c r="AC20" s="211">
        <f t="shared" si="3"/>
        <v>1.3171490106872355E-3</v>
      </c>
      <c r="AD20" s="211">
        <v>1</v>
      </c>
      <c r="AE20" s="211">
        <f t="shared" si="4"/>
        <v>2</v>
      </c>
      <c r="AF20" s="212" t="b">
        <f t="shared" si="5"/>
        <v>0</v>
      </c>
    </row>
    <row r="21" spans="1:32" ht="15" thickBot="1" x14ac:dyDescent="0.4">
      <c r="A21" s="237">
        <v>34</v>
      </c>
      <c r="B21" s="237">
        <v>5.5</v>
      </c>
      <c r="C21" s="237">
        <v>0</v>
      </c>
      <c r="J21" s="237">
        <v>133</v>
      </c>
      <c r="K21" s="237">
        <v>6.4</v>
      </c>
      <c r="L21" s="237">
        <v>2</v>
      </c>
      <c r="N21" s="235">
        <f t="shared" si="7"/>
        <v>2.6491211228093208E-13</v>
      </c>
      <c r="O21" s="222">
        <f t="shared" si="1"/>
        <v>5.4681232426634309E-4</v>
      </c>
      <c r="Q21" s="235">
        <f t="shared" si="0"/>
        <v>3.623575749403868E-5</v>
      </c>
      <c r="R21" s="222">
        <f t="shared" si="2"/>
        <v>0.52786149533132876</v>
      </c>
      <c r="T21" s="235">
        <f>EXP(-((J21-$H$2)^2)/(2*$H$3^2))/($H$3*SQRT(2*PI()))</f>
        <v>3.2035779129973145E-3</v>
      </c>
      <c r="U21" s="222">
        <f>EXP(-((K21-$H$7)^2)/(2*$H$8^2))/($H$8*SQRT(2*PI()))</f>
        <v>6.0671459038007552E-2</v>
      </c>
      <c r="Z21" s="235">
        <f>N21*O21*$X$3</f>
        <v>4.9028593423663761E-17</v>
      </c>
      <c r="AA21" s="221">
        <f>Q21*R21*$X$4</f>
        <v>6.6210442391307665E-6</v>
      </c>
      <c r="AB21" s="221">
        <f>T21*U21*$X$5</f>
        <v>6.1299966085098256E-5</v>
      </c>
      <c r="AC21" s="221">
        <f t="shared" si="3"/>
        <v>6.1299966085098256E-5</v>
      </c>
      <c r="AD21" s="221">
        <v>2</v>
      </c>
      <c r="AE21" s="221">
        <f t="shared" si="4"/>
        <v>2</v>
      </c>
      <c r="AF21" s="222" t="b">
        <f t="shared" si="5"/>
        <v>1</v>
      </c>
    </row>
    <row r="22" spans="1:32" x14ac:dyDescent="0.35">
      <c r="A22" s="237">
        <v>4</v>
      </c>
      <c r="B22" s="237">
        <v>4.5999999999999996</v>
      </c>
      <c r="C22" s="237">
        <v>0</v>
      </c>
      <c r="AF22" s="236">
        <f>COUNTIF(AF2:AF21,TRUE) / COUNTA(AF2:AF21) * 100</f>
        <v>30</v>
      </c>
    </row>
    <row r="23" spans="1:32" x14ac:dyDescent="0.35">
      <c r="A23" s="237">
        <v>26</v>
      </c>
      <c r="B23" s="237">
        <v>5</v>
      </c>
      <c r="C23" s="237">
        <v>0</v>
      </c>
    </row>
    <row r="24" spans="1:32" x14ac:dyDescent="0.35">
      <c r="A24" s="237">
        <v>13</v>
      </c>
      <c r="B24" s="237">
        <v>4.8</v>
      </c>
      <c r="C24" s="237">
        <v>0</v>
      </c>
    </row>
    <row r="25" spans="1:32" x14ac:dyDescent="0.35">
      <c r="A25" s="237">
        <v>22</v>
      </c>
      <c r="B25" s="237">
        <v>5.0999999999999996</v>
      </c>
      <c r="C25" s="237">
        <v>0</v>
      </c>
    </row>
    <row r="26" spans="1:32" x14ac:dyDescent="0.35">
      <c r="A26" s="237">
        <v>36</v>
      </c>
      <c r="B26" s="237">
        <v>5</v>
      </c>
      <c r="C26" s="237">
        <v>0</v>
      </c>
    </row>
    <row r="27" spans="1:32" x14ac:dyDescent="0.35">
      <c r="A27" s="237">
        <v>37</v>
      </c>
      <c r="B27" s="237">
        <v>5.5</v>
      </c>
      <c r="C27" s="237">
        <v>0</v>
      </c>
    </row>
    <row r="28" spans="1:32" x14ac:dyDescent="0.35">
      <c r="A28" s="237">
        <v>16</v>
      </c>
      <c r="B28" s="237">
        <v>5.7</v>
      </c>
      <c r="C28" s="237">
        <v>0</v>
      </c>
    </row>
    <row r="29" spans="1:32" x14ac:dyDescent="0.35">
      <c r="A29" s="237">
        <v>21</v>
      </c>
      <c r="B29" s="237">
        <v>5.4</v>
      </c>
      <c r="C29" s="237">
        <v>0</v>
      </c>
    </row>
    <row r="30" spans="1:32" x14ac:dyDescent="0.35">
      <c r="A30" s="237">
        <v>27</v>
      </c>
      <c r="B30" s="237">
        <v>5</v>
      </c>
      <c r="C30" s="237">
        <v>0</v>
      </c>
    </row>
    <row r="31" spans="1:32" x14ac:dyDescent="0.35">
      <c r="A31" s="237">
        <v>9</v>
      </c>
      <c r="B31" s="237">
        <v>4.4000000000000004</v>
      </c>
      <c r="C31" s="237">
        <v>0</v>
      </c>
    </row>
    <row r="32" spans="1:32" x14ac:dyDescent="0.35">
      <c r="A32" s="237">
        <v>50</v>
      </c>
      <c r="B32" s="237">
        <v>5</v>
      </c>
      <c r="C32" s="237">
        <v>0</v>
      </c>
    </row>
    <row r="33" spans="1:3" x14ac:dyDescent="0.35">
      <c r="A33" s="237">
        <v>28</v>
      </c>
      <c r="B33" s="237">
        <v>5.2</v>
      </c>
      <c r="C33" s="237">
        <v>0</v>
      </c>
    </row>
    <row r="34" spans="1:3" x14ac:dyDescent="0.35">
      <c r="A34" s="237">
        <v>14</v>
      </c>
      <c r="B34" s="237">
        <v>4.3</v>
      </c>
      <c r="C34" s="237">
        <v>0</v>
      </c>
    </row>
    <row r="35" spans="1:3" x14ac:dyDescent="0.35">
      <c r="A35" s="237">
        <v>45</v>
      </c>
      <c r="B35" s="237">
        <v>5.0999999999999996</v>
      </c>
      <c r="C35" s="237">
        <v>0</v>
      </c>
    </row>
    <row r="36" spans="1:3" x14ac:dyDescent="0.35">
      <c r="A36" s="237">
        <v>3</v>
      </c>
      <c r="B36" s="237">
        <v>4.7</v>
      </c>
      <c r="C36" s="237">
        <v>0</v>
      </c>
    </row>
    <row r="37" spans="1:3" x14ac:dyDescent="0.35">
      <c r="A37" s="237">
        <v>33</v>
      </c>
      <c r="B37" s="237">
        <v>5.2</v>
      </c>
      <c r="C37" s="237">
        <v>0</v>
      </c>
    </row>
    <row r="38" spans="1:3" x14ac:dyDescent="0.35">
      <c r="A38" s="237">
        <v>31</v>
      </c>
      <c r="B38" s="237">
        <v>4.8</v>
      </c>
      <c r="C38" s="237">
        <v>0</v>
      </c>
    </row>
    <row r="39" spans="1:3" x14ac:dyDescent="0.35">
      <c r="A39" s="237">
        <v>7</v>
      </c>
      <c r="B39" s="237">
        <v>4.5999999999999996</v>
      </c>
      <c r="C39" s="237">
        <v>0</v>
      </c>
    </row>
    <row r="40" spans="1:3" x14ac:dyDescent="0.35">
      <c r="A40" s="237">
        <v>11</v>
      </c>
      <c r="B40" s="237">
        <v>5.4</v>
      </c>
      <c r="C40" s="237">
        <v>0</v>
      </c>
    </row>
    <row r="41" spans="1:3" x14ac:dyDescent="0.35">
      <c r="A41" s="237">
        <v>42</v>
      </c>
      <c r="B41" s="237">
        <v>4.5</v>
      </c>
      <c r="C41" s="237">
        <v>0</v>
      </c>
    </row>
    <row r="42" spans="1:3" x14ac:dyDescent="0.35">
      <c r="A42" s="237">
        <v>18</v>
      </c>
      <c r="B42" s="237">
        <v>5.0999999999999996</v>
      </c>
      <c r="C42" s="237">
        <v>0</v>
      </c>
    </row>
    <row r="43" spans="1:3" x14ac:dyDescent="0.35">
      <c r="A43" s="237">
        <v>8</v>
      </c>
      <c r="B43" s="237">
        <v>5</v>
      </c>
      <c r="C43" s="237">
        <v>0</v>
      </c>
    </row>
    <row r="44" spans="1:3" x14ac:dyDescent="0.35">
      <c r="A44" s="237">
        <v>40</v>
      </c>
      <c r="B44" s="237">
        <v>5.0999999999999996</v>
      </c>
      <c r="C44" s="237">
        <v>0</v>
      </c>
    </row>
    <row r="45" spans="1:3" x14ac:dyDescent="0.35">
      <c r="A45" s="237">
        <v>32</v>
      </c>
      <c r="B45" s="237">
        <v>5.4</v>
      </c>
      <c r="C45" s="237">
        <v>0</v>
      </c>
    </row>
    <row r="46" spans="1:3" x14ac:dyDescent="0.35">
      <c r="A46" s="237">
        <v>23</v>
      </c>
      <c r="B46" s="237">
        <v>4.5999999999999996</v>
      </c>
      <c r="C46" s="237">
        <v>0</v>
      </c>
    </row>
    <row r="47" spans="1:3" x14ac:dyDescent="0.35">
      <c r="A47" s="237">
        <v>70</v>
      </c>
      <c r="B47" s="237">
        <v>5.6</v>
      </c>
      <c r="C47" s="237">
        <v>1</v>
      </c>
    </row>
    <row r="48" spans="1:3" x14ac:dyDescent="0.35">
      <c r="A48" s="237">
        <v>67</v>
      </c>
      <c r="B48" s="237">
        <v>5.6</v>
      </c>
      <c r="C48" s="237">
        <v>1</v>
      </c>
    </row>
    <row r="49" spans="1:3" x14ac:dyDescent="0.35">
      <c r="A49" s="237">
        <v>86</v>
      </c>
      <c r="B49" s="237">
        <v>6</v>
      </c>
      <c r="C49" s="237">
        <v>1</v>
      </c>
    </row>
    <row r="50" spans="1:3" x14ac:dyDescent="0.35">
      <c r="A50" s="237">
        <v>54</v>
      </c>
      <c r="B50" s="237">
        <v>5.5</v>
      </c>
      <c r="C50" s="237">
        <v>1</v>
      </c>
    </row>
    <row r="51" spans="1:3" x14ac:dyDescent="0.35">
      <c r="A51" s="237">
        <v>74</v>
      </c>
      <c r="B51" s="237">
        <v>6.1</v>
      </c>
      <c r="C51" s="237">
        <v>1</v>
      </c>
    </row>
    <row r="52" spans="1:3" x14ac:dyDescent="0.35">
      <c r="A52" s="237">
        <v>93</v>
      </c>
      <c r="B52" s="237">
        <v>5.8</v>
      </c>
      <c r="C52" s="237">
        <v>1</v>
      </c>
    </row>
    <row r="53" spans="1:3" x14ac:dyDescent="0.35">
      <c r="A53" s="237">
        <v>99</v>
      </c>
      <c r="B53" s="237">
        <v>5.0999999999999996</v>
      </c>
      <c r="C53" s="237">
        <v>1</v>
      </c>
    </row>
    <row r="54" spans="1:3" x14ac:dyDescent="0.35">
      <c r="A54" s="237">
        <v>82</v>
      </c>
      <c r="B54" s="237">
        <v>5.5</v>
      </c>
      <c r="C54" s="237">
        <v>1</v>
      </c>
    </row>
    <row r="55" spans="1:3" x14ac:dyDescent="0.35">
      <c r="A55" s="237">
        <v>98</v>
      </c>
      <c r="B55" s="237">
        <v>6.2</v>
      </c>
      <c r="C55" s="237">
        <v>1</v>
      </c>
    </row>
    <row r="56" spans="1:3" x14ac:dyDescent="0.35">
      <c r="A56" s="237">
        <v>97</v>
      </c>
      <c r="B56" s="237">
        <v>5.7</v>
      </c>
      <c r="C56" s="237">
        <v>1</v>
      </c>
    </row>
    <row r="57" spans="1:3" x14ac:dyDescent="0.35">
      <c r="A57" s="237">
        <v>72</v>
      </c>
      <c r="B57" s="237">
        <v>6.1</v>
      </c>
      <c r="C57" s="237">
        <v>1</v>
      </c>
    </row>
    <row r="58" spans="1:3" x14ac:dyDescent="0.35">
      <c r="A58" s="237">
        <v>96</v>
      </c>
      <c r="B58" s="237">
        <v>5.7</v>
      </c>
      <c r="C58" s="237">
        <v>1</v>
      </c>
    </row>
    <row r="59" spans="1:3" x14ac:dyDescent="0.35">
      <c r="A59" s="237">
        <v>76</v>
      </c>
      <c r="B59" s="237">
        <v>6.6</v>
      </c>
      <c r="C59" s="237">
        <v>1</v>
      </c>
    </row>
    <row r="60" spans="1:3" x14ac:dyDescent="0.35">
      <c r="A60" s="237">
        <v>68</v>
      </c>
      <c r="B60" s="237">
        <v>5.8</v>
      </c>
      <c r="C60" s="237">
        <v>1</v>
      </c>
    </row>
    <row r="61" spans="1:3" x14ac:dyDescent="0.35">
      <c r="A61" s="237">
        <v>90</v>
      </c>
      <c r="B61" s="237">
        <v>5.5</v>
      </c>
      <c r="C61" s="237">
        <v>1</v>
      </c>
    </row>
    <row r="62" spans="1:3" x14ac:dyDescent="0.35">
      <c r="A62" s="237">
        <v>71</v>
      </c>
      <c r="B62" s="237">
        <v>5.9</v>
      </c>
      <c r="C62" s="237">
        <v>1</v>
      </c>
    </row>
    <row r="63" spans="1:3" x14ac:dyDescent="0.35">
      <c r="A63" s="237">
        <v>87</v>
      </c>
      <c r="B63" s="237">
        <v>6.7</v>
      </c>
      <c r="C63" s="237">
        <v>1</v>
      </c>
    </row>
    <row r="64" spans="1:3" x14ac:dyDescent="0.35">
      <c r="A64" s="237">
        <v>59</v>
      </c>
      <c r="B64" s="237">
        <v>6.6</v>
      </c>
      <c r="C64" s="237">
        <v>1</v>
      </c>
    </row>
    <row r="65" spans="1:3" x14ac:dyDescent="0.35">
      <c r="A65" s="237">
        <v>83</v>
      </c>
      <c r="B65" s="237">
        <v>5.8</v>
      </c>
      <c r="C65" s="237">
        <v>1</v>
      </c>
    </row>
    <row r="66" spans="1:3" x14ac:dyDescent="0.35">
      <c r="A66" s="237">
        <v>78</v>
      </c>
      <c r="B66" s="237">
        <v>6.7</v>
      </c>
      <c r="C66" s="237">
        <v>1</v>
      </c>
    </row>
    <row r="67" spans="1:3" x14ac:dyDescent="0.35">
      <c r="A67" s="237">
        <v>95</v>
      </c>
      <c r="B67" s="237">
        <v>5.6</v>
      </c>
      <c r="C67" s="237">
        <v>1</v>
      </c>
    </row>
    <row r="68" spans="1:3" x14ac:dyDescent="0.35">
      <c r="A68" s="237">
        <v>53</v>
      </c>
      <c r="B68" s="237">
        <v>6.9</v>
      </c>
      <c r="C68" s="237">
        <v>1</v>
      </c>
    </row>
    <row r="69" spans="1:3" x14ac:dyDescent="0.35">
      <c r="A69" s="237">
        <v>63</v>
      </c>
      <c r="B69" s="237">
        <v>6</v>
      </c>
      <c r="C69" s="237">
        <v>1</v>
      </c>
    </row>
    <row r="70" spans="1:3" x14ac:dyDescent="0.35">
      <c r="A70" s="237">
        <v>66</v>
      </c>
      <c r="B70" s="237">
        <v>6.7</v>
      </c>
      <c r="C70" s="237">
        <v>1</v>
      </c>
    </row>
    <row r="71" spans="1:3" x14ac:dyDescent="0.35">
      <c r="A71" s="237">
        <v>60</v>
      </c>
      <c r="B71" s="237">
        <v>5.2</v>
      </c>
      <c r="C71" s="237">
        <v>1</v>
      </c>
    </row>
    <row r="72" spans="1:3" x14ac:dyDescent="0.35">
      <c r="A72" s="237">
        <v>94</v>
      </c>
      <c r="B72" s="237">
        <v>5</v>
      </c>
      <c r="C72" s="237">
        <v>1</v>
      </c>
    </row>
    <row r="73" spans="1:3" x14ac:dyDescent="0.35">
      <c r="A73" s="237">
        <v>91</v>
      </c>
      <c r="B73" s="237">
        <v>5.5</v>
      </c>
      <c r="C73" s="237">
        <v>1</v>
      </c>
    </row>
    <row r="74" spans="1:3" x14ac:dyDescent="0.35">
      <c r="A74" s="237">
        <v>77</v>
      </c>
      <c r="B74" s="237">
        <v>6.8</v>
      </c>
      <c r="C74" s="237">
        <v>1</v>
      </c>
    </row>
    <row r="75" spans="1:3" x14ac:dyDescent="0.35">
      <c r="A75" s="237">
        <v>65</v>
      </c>
      <c r="B75" s="237">
        <v>5.6</v>
      </c>
      <c r="C75" s="237">
        <v>1</v>
      </c>
    </row>
    <row r="76" spans="1:3" x14ac:dyDescent="0.35">
      <c r="A76" s="237">
        <v>73</v>
      </c>
      <c r="B76" s="237">
        <v>6.3</v>
      </c>
      <c r="C76" s="237">
        <v>1</v>
      </c>
    </row>
    <row r="77" spans="1:3" x14ac:dyDescent="0.35">
      <c r="A77" s="237">
        <v>89</v>
      </c>
      <c r="B77" s="237">
        <v>5.6</v>
      </c>
      <c r="C77" s="237">
        <v>1</v>
      </c>
    </row>
    <row r="78" spans="1:3" x14ac:dyDescent="0.35">
      <c r="A78" s="237">
        <v>75</v>
      </c>
      <c r="B78" s="237">
        <v>6.4</v>
      </c>
      <c r="C78" s="237">
        <v>1</v>
      </c>
    </row>
    <row r="79" spans="1:3" x14ac:dyDescent="0.35">
      <c r="A79" s="237">
        <v>80</v>
      </c>
      <c r="B79" s="237">
        <v>5.7</v>
      </c>
      <c r="C79" s="237">
        <v>1</v>
      </c>
    </row>
    <row r="80" spans="1:3" x14ac:dyDescent="0.35">
      <c r="A80" s="237">
        <v>92</v>
      </c>
      <c r="B80" s="237">
        <v>6.1</v>
      </c>
      <c r="C80" s="237">
        <v>1</v>
      </c>
    </row>
    <row r="81" spans="1:3" x14ac:dyDescent="0.35">
      <c r="A81" s="237">
        <v>88</v>
      </c>
      <c r="B81" s="237">
        <v>6.3</v>
      </c>
      <c r="C81" s="237">
        <v>1</v>
      </c>
    </row>
    <row r="82" spans="1:3" x14ac:dyDescent="0.35">
      <c r="A82" s="237">
        <v>52</v>
      </c>
      <c r="B82" s="237">
        <v>6.4</v>
      </c>
      <c r="C82" s="237">
        <v>1</v>
      </c>
    </row>
    <row r="83" spans="1:3" x14ac:dyDescent="0.35">
      <c r="A83" s="237">
        <v>61</v>
      </c>
      <c r="B83" s="237">
        <v>5</v>
      </c>
      <c r="C83" s="237">
        <v>1</v>
      </c>
    </row>
    <row r="84" spans="1:3" x14ac:dyDescent="0.35">
      <c r="A84" s="237">
        <v>51</v>
      </c>
      <c r="B84" s="237">
        <v>7</v>
      </c>
      <c r="C84" s="237">
        <v>1</v>
      </c>
    </row>
    <row r="85" spans="1:3" x14ac:dyDescent="0.35">
      <c r="A85" s="237">
        <v>84</v>
      </c>
      <c r="B85" s="237">
        <v>6</v>
      </c>
      <c r="C85" s="237">
        <v>1</v>
      </c>
    </row>
    <row r="86" spans="1:3" x14ac:dyDescent="0.35">
      <c r="A86" s="237">
        <v>57</v>
      </c>
      <c r="B86" s="237">
        <v>6.3</v>
      </c>
      <c r="C86" s="237">
        <v>1</v>
      </c>
    </row>
    <row r="87" spans="1:3" x14ac:dyDescent="0.35">
      <c r="A87" s="237">
        <v>55</v>
      </c>
      <c r="B87" s="237">
        <v>6.5</v>
      </c>
      <c r="C87" s="237">
        <v>1</v>
      </c>
    </row>
    <row r="88" spans="1:3" x14ac:dyDescent="0.35">
      <c r="A88" s="237">
        <v>62</v>
      </c>
      <c r="B88" s="237">
        <v>5.9</v>
      </c>
      <c r="C88" s="237">
        <v>1</v>
      </c>
    </row>
    <row r="89" spans="1:3" x14ac:dyDescent="0.35">
      <c r="A89" s="237">
        <v>64</v>
      </c>
      <c r="B89" s="237">
        <v>6.1</v>
      </c>
      <c r="C89" s="237">
        <v>1</v>
      </c>
    </row>
    <row r="90" spans="1:3" x14ac:dyDescent="0.35">
      <c r="A90" s="237">
        <v>69</v>
      </c>
      <c r="B90" s="237">
        <v>6.2</v>
      </c>
      <c r="C90" s="237">
        <v>1</v>
      </c>
    </row>
    <row r="91" spans="1:3" x14ac:dyDescent="0.35">
      <c r="A91" s="237">
        <v>58</v>
      </c>
      <c r="B91" s="237">
        <v>4.9000000000000004</v>
      </c>
      <c r="C91" s="237">
        <v>1</v>
      </c>
    </row>
    <row r="92" spans="1:3" x14ac:dyDescent="0.35">
      <c r="A92" s="237">
        <v>134</v>
      </c>
      <c r="B92" s="237">
        <v>6.3</v>
      </c>
      <c r="C92" s="237">
        <v>2</v>
      </c>
    </row>
    <row r="93" spans="1:3" x14ac:dyDescent="0.35">
      <c r="A93" s="237">
        <v>150</v>
      </c>
      <c r="B93" s="237">
        <v>5.9</v>
      </c>
      <c r="C93" s="237">
        <v>2</v>
      </c>
    </row>
    <row r="94" spans="1:3" x14ac:dyDescent="0.35">
      <c r="A94" s="237">
        <v>126</v>
      </c>
      <c r="B94" s="237">
        <v>7.2</v>
      </c>
      <c r="C94" s="237">
        <v>2</v>
      </c>
    </row>
    <row r="95" spans="1:3" x14ac:dyDescent="0.35">
      <c r="A95" s="237">
        <v>113</v>
      </c>
      <c r="B95" s="237">
        <v>6.8</v>
      </c>
      <c r="C95" s="237">
        <v>2</v>
      </c>
    </row>
    <row r="96" spans="1:3" x14ac:dyDescent="0.35">
      <c r="A96" s="237">
        <v>143</v>
      </c>
      <c r="B96" s="237">
        <v>5.8</v>
      </c>
      <c r="C96" s="237">
        <v>2</v>
      </c>
    </row>
    <row r="97" spans="1:3" x14ac:dyDescent="0.35">
      <c r="A97" s="237">
        <v>149</v>
      </c>
      <c r="B97" s="237">
        <v>6.2</v>
      </c>
      <c r="C97" s="237">
        <v>2</v>
      </c>
    </row>
    <row r="98" spans="1:3" x14ac:dyDescent="0.35">
      <c r="A98" s="237">
        <v>102</v>
      </c>
      <c r="B98" s="237">
        <v>5.8</v>
      </c>
      <c r="C98" s="237">
        <v>2</v>
      </c>
    </row>
    <row r="99" spans="1:3" x14ac:dyDescent="0.35">
      <c r="A99" s="237">
        <v>105</v>
      </c>
      <c r="B99" s="237">
        <v>6.5</v>
      </c>
      <c r="C99" s="237">
        <v>2</v>
      </c>
    </row>
    <row r="100" spans="1:3" x14ac:dyDescent="0.35">
      <c r="A100" s="237">
        <v>131</v>
      </c>
      <c r="B100" s="237">
        <v>7.4</v>
      </c>
      <c r="C100" s="237">
        <v>2</v>
      </c>
    </row>
    <row r="101" spans="1:3" x14ac:dyDescent="0.35">
      <c r="A101" s="237">
        <v>120</v>
      </c>
      <c r="B101" s="237">
        <v>6</v>
      </c>
      <c r="C101" s="237">
        <v>2</v>
      </c>
    </row>
    <row r="102" spans="1:3" x14ac:dyDescent="0.35">
      <c r="A102" s="237">
        <v>109</v>
      </c>
      <c r="B102" s="237">
        <v>6.7</v>
      </c>
      <c r="C102" s="237">
        <v>2</v>
      </c>
    </row>
    <row r="103" spans="1:3" x14ac:dyDescent="0.35">
      <c r="A103" s="237">
        <v>138</v>
      </c>
      <c r="B103" s="237">
        <v>6.4</v>
      </c>
      <c r="C103" s="237">
        <v>2</v>
      </c>
    </row>
    <row r="104" spans="1:3" x14ac:dyDescent="0.35">
      <c r="A104" s="237">
        <v>110</v>
      </c>
      <c r="B104" s="237">
        <v>7.2</v>
      </c>
      <c r="C104" s="237">
        <v>2</v>
      </c>
    </row>
    <row r="105" spans="1:3" x14ac:dyDescent="0.35">
      <c r="A105" s="237">
        <v>148</v>
      </c>
      <c r="B105" s="237">
        <v>6.5</v>
      </c>
      <c r="C105" s="237">
        <v>2</v>
      </c>
    </row>
    <row r="106" spans="1:3" x14ac:dyDescent="0.35">
      <c r="A106" s="237">
        <v>103</v>
      </c>
      <c r="B106" s="237">
        <v>7.1</v>
      </c>
      <c r="C106" s="237">
        <v>2</v>
      </c>
    </row>
    <row r="107" spans="1:3" x14ac:dyDescent="0.35">
      <c r="A107" s="237">
        <v>141</v>
      </c>
      <c r="B107" s="237">
        <v>6.7</v>
      </c>
      <c r="C107" s="237">
        <v>2</v>
      </c>
    </row>
    <row r="108" spans="1:3" x14ac:dyDescent="0.35">
      <c r="A108" s="237">
        <v>106</v>
      </c>
      <c r="B108" s="237">
        <v>7.6</v>
      </c>
      <c r="C108" s="237">
        <v>2</v>
      </c>
    </row>
    <row r="109" spans="1:3" x14ac:dyDescent="0.35">
      <c r="A109" s="237">
        <v>137</v>
      </c>
      <c r="B109" s="237">
        <v>6.3</v>
      </c>
      <c r="C109" s="237">
        <v>2</v>
      </c>
    </row>
    <row r="110" spans="1:3" x14ac:dyDescent="0.35">
      <c r="A110" s="237">
        <v>142</v>
      </c>
      <c r="B110" s="237">
        <v>6.9</v>
      </c>
      <c r="C110" s="237">
        <v>2</v>
      </c>
    </row>
    <row r="111" spans="1:3" x14ac:dyDescent="0.35">
      <c r="A111" s="237">
        <v>125</v>
      </c>
      <c r="B111" s="237">
        <v>6.7</v>
      </c>
      <c r="C111" s="237">
        <v>2</v>
      </c>
    </row>
    <row r="112" spans="1:3" x14ac:dyDescent="0.35">
      <c r="A112" s="237">
        <v>121</v>
      </c>
      <c r="B112" s="237">
        <v>6.9</v>
      </c>
      <c r="C112" s="237">
        <v>2</v>
      </c>
    </row>
    <row r="113" spans="1:3" x14ac:dyDescent="0.35">
      <c r="A113" s="237">
        <v>116</v>
      </c>
      <c r="B113" s="237">
        <v>6.4</v>
      </c>
      <c r="C113" s="237">
        <v>2</v>
      </c>
    </row>
    <row r="114" spans="1:3" x14ac:dyDescent="0.35">
      <c r="A114" s="237">
        <v>115</v>
      </c>
      <c r="B114" s="237">
        <v>5.8</v>
      </c>
      <c r="C114" s="237">
        <v>2</v>
      </c>
    </row>
    <row r="115" spans="1:3" x14ac:dyDescent="0.35">
      <c r="A115" s="237">
        <v>104</v>
      </c>
      <c r="B115" s="237">
        <v>6.3</v>
      </c>
      <c r="C115" s="237">
        <v>2</v>
      </c>
    </row>
    <row r="116" spans="1:3" x14ac:dyDescent="0.35">
      <c r="A116" s="237">
        <v>119</v>
      </c>
      <c r="B116" s="237">
        <v>7.7</v>
      </c>
      <c r="C116" s="237">
        <v>2</v>
      </c>
    </row>
    <row r="117" spans="1:3" x14ac:dyDescent="0.35">
      <c r="A117" s="237">
        <v>129</v>
      </c>
      <c r="B117" s="237">
        <v>6.4</v>
      </c>
      <c r="C117" s="237">
        <v>2</v>
      </c>
    </row>
    <row r="118" spans="1:3" x14ac:dyDescent="0.35">
      <c r="A118" s="237">
        <v>147</v>
      </c>
      <c r="B118" s="237">
        <v>6.3</v>
      </c>
      <c r="C118" s="237">
        <v>2</v>
      </c>
    </row>
    <row r="119" spans="1:3" x14ac:dyDescent="0.35">
      <c r="A119" s="237">
        <v>124</v>
      </c>
      <c r="B119" s="237">
        <v>6.3</v>
      </c>
      <c r="C119" s="237">
        <v>2</v>
      </c>
    </row>
    <row r="120" spans="1:3" x14ac:dyDescent="0.35">
      <c r="A120" s="237">
        <v>108</v>
      </c>
      <c r="B120" s="237">
        <v>7.3</v>
      </c>
      <c r="C120" s="237">
        <v>2</v>
      </c>
    </row>
    <row r="121" spans="1:3" x14ac:dyDescent="0.35">
      <c r="A121" s="237">
        <v>136</v>
      </c>
      <c r="B121" s="237">
        <v>7.7</v>
      </c>
      <c r="C121" s="237">
        <v>2</v>
      </c>
    </row>
    <row r="122" spans="1:3" x14ac:dyDescent="0.35">
      <c r="A122" s="237">
        <v>123</v>
      </c>
      <c r="B122" s="237">
        <v>7.7</v>
      </c>
      <c r="C122" s="237">
        <v>2</v>
      </c>
    </row>
    <row r="123" spans="1:3" x14ac:dyDescent="0.35">
      <c r="A123" s="237">
        <v>107</v>
      </c>
      <c r="B123" s="237">
        <v>4.9000000000000004</v>
      </c>
      <c r="C123" s="237">
        <v>2</v>
      </c>
    </row>
    <row r="124" spans="1:3" x14ac:dyDescent="0.35">
      <c r="A124" s="237">
        <v>122</v>
      </c>
      <c r="B124" s="237">
        <v>5.6</v>
      </c>
      <c r="C124" s="237">
        <v>2</v>
      </c>
    </row>
    <row r="125" spans="1:3" x14ac:dyDescent="0.35">
      <c r="A125" s="237">
        <v>140</v>
      </c>
      <c r="B125" s="237">
        <v>6.9</v>
      </c>
      <c r="C125" s="237">
        <v>2</v>
      </c>
    </row>
    <row r="126" spans="1:3" x14ac:dyDescent="0.35">
      <c r="A126" s="237">
        <v>139</v>
      </c>
      <c r="B126" s="237">
        <v>6</v>
      </c>
      <c r="C126" s="237">
        <v>2</v>
      </c>
    </row>
    <row r="127" spans="1:3" x14ac:dyDescent="0.35">
      <c r="A127" s="237">
        <v>132</v>
      </c>
      <c r="B127" s="237">
        <v>7.9</v>
      </c>
      <c r="C127" s="237">
        <v>2</v>
      </c>
    </row>
    <row r="128" spans="1:3" x14ac:dyDescent="0.35">
      <c r="A128" s="237">
        <v>130</v>
      </c>
      <c r="B128" s="237">
        <v>7.2</v>
      </c>
      <c r="C128" s="237">
        <v>2</v>
      </c>
    </row>
    <row r="129" spans="1:3" x14ac:dyDescent="0.35">
      <c r="A129" s="237">
        <v>135</v>
      </c>
      <c r="B129" s="237">
        <v>6.1</v>
      </c>
      <c r="C129" s="237">
        <v>2</v>
      </c>
    </row>
    <row r="130" spans="1:3" x14ac:dyDescent="0.35">
      <c r="A130" s="237">
        <v>144</v>
      </c>
      <c r="B130" s="237">
        <v>6.8</v>
      </c>
      <c r="C130" s="237">
        <v>2</v>
      </c>
    </row>
    <row r="131" spans="1:3" x14ac:dyDescent="0.35">
      <c r="A131" s="237">
        <v>112</v>
      </c>
      <c r="B131" s="237">
        <v>6.4</v>
      </c>
      <c r="C131" s="237">
        <v>2</v>
      </c>
    </row>
  </sheetData>
  <mergeCells count="7">
    <mergeCell ref="AH1:AL1"/>
    <mergeCell ref="AJ2:AL2"/>
    <mergeCell ref="AH4:AH6"/>
    <mergeCell ref="AH7:AK7"/>
    <mergeCell ref="N1:O1"/>
    <mergeCell ref="Q1:R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1DEC-52B8-4F49-ACA7-0EE7F3AC8095}">
  <sheetPr>
    <tabColor theme="1" tint="0.249977111117893"/>
  </sheetPr>
  <dimension ref="A1:AQ131"/>
  <sheetViews>
    <sheetView topLeftCell="A110" workbookViewId="0">
      <selection activeCell="AJ28" sqref="AJ28"/>
    </sheetView>
  </sheetViews>
  <sheetFormatPr defaultRowHeight="14.5" x14ac:dyDescent="0.35"/>
  <cols>
    <col min="1" max="1" width="14.54296875" style="196" bestFit="1" customWidth="1"/>
    <col min="2" max="2" width="13.81640625" style="196" bestFit="1" customWidth="1"/>
    <col min="3" max="3" width="6.453125" style="196" bestFit="1" customWidth="1"/>
    <col min="4" max="4" width="4.54296875" style="196" customWidth="1"/>
    <col min="5" max="5" width="13.7265625" style="196" bestFit="1" customWidth="1"/>
    <col min="6" max="8" width="8.7265625" style="196"/>
    <col min="9" max="9" width="4.54296875" style="196" customWidth="1"/>
    <col min="10" max="10" width="14.54296875" style="196" bestFit="1" customWidth="1"/>
    <col min="11" max="11" width="13.81640625" style="196" bestFit="1" customWidth="1"/>
    <col min="12" max="12" width="6.453125" style="196" bestFit="1" customWidth="1"/>
    <col min="13" max="13" width="4.54296875" style="196" customWidth="1"/>
    <col min="14" max="14" width="11.81640625" style="196" bestFit="1" customWidth="1"/>
    <col min="15" max="15" width="8.7265625" style="196"/>
    <col min="16" max="16" width="4.54296875" style="196" customWidth="1"/>
    <col min="17" max="18" width="8.7265625" style="196"/>
    <col min="19" max="19" width="4.54296875" style="196" customWidth="1"/>
    <col min="20" max="21" width="8.7265625" style="196"/>
    <col min="22" max="22" width="4.54296875" style="196" customWidth="1"/>
    <col min="23" max="23" width="10.81640625" style="196" bestFit="1" customWidth="1"/>
    <col min="24" max="24" width="12.26953125" style="196" bestFit="1" customWidth="1"/>
    <col min="25" max="25" width="4.54296875" style="196" customWidth="1"/>
    <col min="26" max="26" width="11.26953125" style="196" bestFit="1" customWidth="1"/>
    <col min="27" max="27" width="11.81640625" style="196" bestFit="1" customWidth="1"/>
    <col min="28" max="28" width="12.26953125" style="196" bestFit="1" customWidth="1"/>
    <col min="29" max="16384" width="8.7265625" style="196"/>
  </cols>
  <sheetData>
    <row r="1" spans="1:43" ht="15" thickBot="1" x14ac:dyDescent="0.4">
      <c r="A1" s="193" t="s">
        <v>0</v>
      </c>
      <c r="B1" s="194" t="s">
        <v>1</v>
      </c>
      <c r="C1" s="195" t="s">
        <v>31</v>
      </c>
      <c r="E1" s="193" t="s">
        <v>0</v>
      </c>
      <c r="F1" s="197" t="s">
        <v>138</v>
      </c>
      <c r="G1" s="197" t="s">
        <v>32</v>
      </c>
      <c r="H1" s="198" t="s">
        <v>33</v>
      </c>
      <c r="J1" s="193" t="s">
        <v>0</v>
      </c>
      <c r="K1" s="194" t="s">
        <v>1</v>
      </c>
      <c r="L1" s="195" t="s">
        <v>31</v>
      </c>
      <c r="N1" s="199" t="s">
        <v>139</v>
      </c>
      <c r="O1" s="200"/>
      <c r="P1" s="201"/>
      <c r="Q1" s="199" t="s">
        <v>140</v>
      </c>
      <c r="R1" s="200"/>
      <c r="S1" s="201"/>
      <c r="T1" s="199" t="s">
        <v>141</v>
      </c>
      <c r="U1" s="200"/>
      <c r="Z1" s="202" t="s">
        <v>142</v>
      </c>
      <c r="AA1" s="203" t="s">
        <v>143</v>
      </c>
      <c r="AB1" s="203" t="s">
        <v>144</v>
      </c>
      <c r="AC1" s="203" t="s">
        <v>145</v>
      </c>
      <c r="AD1" s="203" t="s">
        <v>62</v>
      </c>
      <c r="AE1" s="194" t="s">
        <v>31</v>
      </c>
      <c r="AF1" s="204" t="s">
        <v>146</v>
      </c>
      <c r="AH1" s="205" t="s">
        <v>55</v>
      </c>
      <c r="AI1" s="206"/>
      <c r="AJ1" s="206"/>
      <c r="AK1" s="206"/>
      <c r="AL1" s="207"/>
      <c r="AN1" s="208"/>
      <c r="AO1" s="209" t="s">
        <v>28</v>
      </c>
      <c r="AP1" s="209" t="s">
        <v>29</v>
      </c>
      <c r="AQ1" s="204" t="s">
        <v>30</v>
      </c>
    </row>
    <row r="2" spans="1:43" x14ac:dyDescent="0.35">
      <c r="A2" s="210">
        <v>2</v>
      </c>
      <c r="B2" s="211">
        <v>4.9000000000000004</v>
      </c>
      <c r="C2" s="212">
        <v>0</v>
      </c>
      <c r="E2" s="213" t="s">
        <v>112</v>
      </c>
      <c r="F2" s="211">
        <f>AVERAGE(A2:A45)</f>
        <v>25.5</v>
      </c>
      <c r="G2" s="211">
        <f>AVERAGE(A46:A90)</f>
        <v>76.777777777777771</v>
      </c>
      <c r="H2" s="212">
        <f>AVERAGE(A91:A131)</f>
        <v>124</v>
      </c>
      <c r="J2" s="210">
        <v>5</v>
      </c>
      <c r="K2" s="211">
        <v>5</v>
      </c>
      <c r="L2" s="212">
        <v>0</v>
      </c>
      <c r="N2" s="210">
        <f>EXP(-(($J$2-F2)^2)/(2*F3^2))/(F3*SQRT(2*PI()))</f>
        <v>1.0529802696919017E-2</v>
      </c>
      <c r="O2" s="212">
        <f>EXP(-((K2-$F$7)^2)/(2*$F$8^2))/($F$8*SQRT(2*PI()))</f>
        <v>1.0770228862202929</v>
      </c>
      <c r="Q2" s="210">
        <f t="shared" ref="Q2:Q21" si="0">EXP(-((J2-$G$2)^2)/(2*$G$3^2))/($G$3*SQRT(2*PI()))</f>
        <v>1.3727580013129723E-7</v>
      </c>
      <c r="R2" s="212">
        <f>EXP(-((K2-$G$7)^2)/(2*$G$8^2))/($G$8*SQRT(2*PI()))</f>
        <v>0.16823117623619288</v>
      </c>
      <c r="T2" s="210">
        <f>EXP(-((J2-$H$2)^2)/(2*$H$3^2))/($H$3*SQRT(2*PI()))</f>
        <v>2.0300182954756125E-3</v>
      </c>
      <c r="U2" s="212">
        <f>EXP(-((K2-$H$7)^2)/(2*$H$8^2))/($H$8*SQRT(2*PI()))</f>
        <v>5.8210803381560566E-2</v>
      </c>
      <c r="W2" s="202" t="s">
        <v>5</v>
      </c>
      <c r="X2" s="214">
        <f>SUM(X3:X5)</f>
        <v>1</v>
      </c>
      <c r="Z2" s="210">
        <f>N2*O2*$X$3</f>
        <v>3.8384376434346269E-3</v>
      </c>
      <c r="AA2" s="211">
        <f>Q2*R2*$X$4</f>
        <v>7.994100920141303E-9</v>
      </c>
      <c r="AB2" s="211">
        <f>T2*U2*$X$5</f>
        <v>3.726868330934589E-5</v>
      </c>
      <c r="AC2" s="211">
        <f>MAX(Z2:AB2)</f>
        <v>3.8384376434346269E-3</v>
      </c>
      <c r="AD2" s="211">
        <v>0</v>
      </c>
      <c r="AE2" s="211">
        <f>L2</f>
        <v>0</v>
      </c>
      <c r="AF2" s="212" t="b">
        <f>IF(AD2=AE2, TRUE, FALSE)</f>
        <v>1</v>
      </c>
      <c r="AH2" s="215"/>
      <c r="AI2" s="216"/>
      <c r="AJ2" s="217" t="s">
        <v>26</v>
      </c>
      <c r="AK2" s="217"/>
      <c r="AL2" s="218"/>
      <c r="AN2" s="213">
        <v>0</v>
      </c>
      <c r="AO2" s="211">
        <f>AJ4/SUM(AJ4:AK4)</f>
        <v>1</v>
      </c>
      <c r="AP2" s="219">
        <f>AJ4/SUM(AJ4:AJ6)</f>
        <v>1</v>
      </c>
      <c r="AQ2" s="212">
        <f>2*((AO2*AP2)/(AO2+AP2))</f>
        <v>1</v>
      </c>
    </row>
    <row r="3" spans="1:43" ht="15" thickBot="1" x14ac:dyDescent="0.4">
      <c r="A3" s="210">
        <v>1</v>
      </c>
      <c r="B3" s="211">
        <v>5.0999999999999996</v>
      </c>
      <c r="C3" s="212">
        <v>0</v>
      </c>
      <c r="E3" s="220" t="s">
        <v>113</v>
      </c>
      <c r="F3" s="221">
        <f>_xlfn.STDEV.S(A2:A45)</f>
        <v>15.12967206333918</v>
      </c>
      <c r="G3" s="221">
        <f>_xlfn.STDEV.S(A46:A90)</f>
        <v>14.527229744187412</v>
      </c>
      <c r="H3" s="222">
        <f>AVERAGE(A91:A131)</f>
        <v>124</v>
      </c>
      <c r="J3" s="210">
        <v>30</v>
      </c>
      <c r="K3" s="211">
        <v>4.7</v>
      </c>
      <c r="L3" s="212">
        <v>0</v>
      </c>
      <c r="N3" s="210">
        <f>EXP(-((J3-$F$2)^2)/(2*$F$3^2))/($F$3*SQRT(2*PI()))</f>
        <v>2.5227305294195902E-2</v>
      </c>
      <c r="O3" s="212">
        <f t="shared" ref="O3:O21" si="1">EXP(-((K3-$F$7)^2)/(2*$F$8^2))/($F$8*SQRT(2*PI()))</f>
        <v>0.75270838614141555</v>
      </c>
      <c r="Q3" s="210">
        <f t="shared" si="0"/>
        <v>1.539034566097815E-4</v>
      </c>
      <c r="R3" s="212">
        <f t="shared" ref="R3:R21" si="2">EXP(-((K3-$G$7)^2)/(2*$G$8^2))/($G$8*SQRT(2*PI()))</f>
        <v>4.8112640882811905E-2</v>
      </c>
      <c r="T3" s="210">
        <f>EXP(-((J3-$H$2)^2)/(2*$H$3^2))/($H$3*SQRT(2*PI()))</f>
        <v>2.4138048412761237E-3</v>
      </c>
      <c r="U3" s="212">
        <f>EXP(-((K3-$H$7)^2)/(2*$H$8^2))/($H$8*SQRT(2*PI()))</f>
        <v>5.7504970265285435E-2</v>
      </c>
      <c r="W3" s="213" t="s">
        <v>147</v>
      </c>
      <c r="X3" s="212">
        <f>COUNT(C2:C45)/130</f>
        <v>0.33846153846153848</v>
      </c>
      <c r="Z3" s="210">
        <f>N3*O3*$X$3</f>
        <v>6.4269799015877187E-3</v>
      </c>
      <c r="AA3" s="211">
        <f>Q3*R3*$X$4</f>
        <v>2.5631659864003297E-6</v>
      </c>
      <c r="AB3" s="211">
        <f>T3*U3*$X$5</f>
        <v>4.3777206158270818E-5</v>
      </c>
      <c r="AC3" s="211">
        <f t="shared" ref="AC3:AC21" si="3">MAX(Z3:AB3)</f>
        <v>6.4269799015877187E-3</v>
      </c>
      <c r="AD3" s="211">
        <v>0</v>
      </c>
      <c r="AE3" s="211">
        <f t="shared" ref="AE3:AE21" si="4">L3</f>
        <v>0</v>
      </c>
      <c r="AF3" s="212" t="b">
        <f t="shared" ref="AF3:AF21" si="5">IF(AD3=AE3, TRUE, FALSE)</f>
        <v>1</v>
      </c>
      <c r="AH3" s="223"/>
      <c r="AI3" s="224"/>
      <c r="AJ3" s="225">
        <v>0</v>
      </c>
      <c r="AK3" s="225">
        <v>1</v>
      </c>
      <c r="AL3" s="226">
        <v>2</v>
      </c>
      <c r="AN3" s="213">
        <v>1</v>
      </c>
      <c r="AO3" s="211">
        <f>AK5/SUM(AJ5:AL5)</f>
        <v>1</v>
      </c>
      <c r="AP3" s="219">
        <f>AK5/SUM(AK4:AK6)</f>
        <v>0.7142857142857143</v>
      </c>
      <c r="AQ3" s="212">
        <f t="shared" ref="AQ3:AQ4" si="6">2*((AO3*AP3)/(AO3+AP3))</f>
        <v>0.83333333333333326</v>
      </c>
    </row>
    <row r="4" spans="1:43" ht="15" thickBot="1" x14ac:dyDescent="0.4">
      <c r="A4" s="210">
        <v>4</v>
      </c>
      <c r="B4" s="211">
        <v>4.5999999999999996</v>
      </c>
      <c r="C4" s="212">
        <v>0</v>
      </c>
      <c r="J4" s="210">
        <v>28</v>
      </c>
      <c r="K4" s="211">
        <v>5.2</v>
      </c>
      <c r="L4" s="212">
        <v>0</v>
      </c>
      <c r="N4" s="210">
        <f t="shared" ref="N4:N21" si="7">EXP(-((J4-$F$2)^2)/(2*$F$3^2))/($F$3*SQRT(2*PI()))</f>
        <v>2.601067573709601E-2</v>
      </c>
      <c r="O4" s="212">
        <f t="shared" si="1"/>
        <v>0.94946164435798108</v>
      </c>
      <c r="Q4" s="210">
        <f t="shared" si="0"/>
        <v>9.7860429215053014E-5</v>
      </c>
      <c r="R4" s="212">
        <f t="shared" si="2"/>
        <v>0.31635811990401891</v>
      </c>
      <c r="T4" s="210">
        <f>EXP(-((J4-$H$2)^2)/(2*$H$3^2))/($H$3*SQRT(2*PI()))</f>
        <v>2.384161177644947E-3</v>
      </c>
      <c r="U4" s="212">
        <f>EXP(-((K4-$H$7)^2)/(2*$H$8^2))/($H$8*SQRT(2*PI()))</f>
        <v>5.861977659137263E-2</v>
      </c>
      <c r="W4" s="213" t="s">
        <v>148</v>
      </c>
      <c r="X4" s="212">
        <f>COUNT(C46:C90)/130</f>
        <v>0.34615384615384615</v>
      </c>
      <c r="Z4" s="210">
        <f>N4*O4*$X$3</f>
        <v>8.3586931851772194E-3</v>
      </c>
      <c r="AA4" s="211">
        <f>Q4*R4*$X$4</f>
        <v>1.0716556638279634E-5</v>
      </c>
      <c r="AB4" s="211">
        <f>T4*U4*$X$5</f>
        <v>4.4077837071124592E-5</v>
      </c>
      <c r="AC4" s="211">
        <f t="shared" si="3"/>
        <v>8.3586931851772194E-3</v>
      </c>
      <c r="AD4" s="211">
        <v>0</v>
      </c>
      <c r="AE4" s="211">
        <f t="shared" si="4"/>
        <v>0</v>
      </c>
      <c r="AF4" s="212" t="b">
        <f t="shared" si="5"/>
        <v>1</v>
      </c>
      <c r="AH4" s="227" t="s">
        <v>23</v>
      </c>
      <c r="AI4" s="225">
        <v>0</v>
      </c>
      <c r="AJ4" s="225">
        <f>COUNTIFS($AD$2:$AD$21,$AJ$3,$AE$2:$AE$21,$AI$4)</f>
        <v>6</v>
      </c>
      <c r="AK4" s="225">
        <f>COUNTIFS($AD$2:$AD$21,$AK$3,$AE$2:$AE$21,$AI$4)</f>
        <v>0</v>
      </c>
      <c r="AL4" s="226">
        <f>COUNTIFS($AD$2:$AD$21,$AL$3,$AE$2:$AE$21,$AI$4)</f>
        <v>0</v>
      </c>
      <c r="AN4" s="220">
        <v>2</v>
      </c>
      <c r="AO4" s="221">
        <f>AL6/SUM(AJ6:AL6)</f>
        <v>0.77777777777777779</v>
      </c>
      <c r="AP4" s="221">
        <f>AL6/SUM(AL4:AL6)</f>
        <v>1</v>
      </c>
      <c r="AQ4" s="212">
        <f t="shared" si="6"/>
        <v>0.87500000000000011</v>
      </c>
    </row>
    <row r="5" spans="1:43" ht="15" thickBot="1" x14ac:dyDescent="0.4">
      <c r="A5" s="210">
        <v>18</v>
      </c>
      <c r="B5" s="211">
        <v>5.0999999999999996</v>
      </c>
      <c r="C5" s="212">
        <v>0</v>
      </c>
      <c r="J5" s="210">
        <v>142</v>
      </c>
      <c r="K5" s="211">
        <v>6.9</v>
      </c>
      <c r="L5" s="212">
        <v>2</v>
      </c>
      <c r="N5" s="210">
        <f t="shared" si="7"/>
        <v>3.5162807384680064E-15</v>
      </c>
      <c r="O5" s="212">
        <f t="shared" si="1"/>
        <v>2.4730433504248711E-6</v>
      </c>
      <c r="Q5" s="210">
        <f t="shared" si="0"/>
        <v>1.1526396873176336E-6</v>
      </c>
      <c r="R5" s="212">
        <f t="shared" si="2"/>
        <v>9.6373792730437322E-2</v>
      </c>
      <c r="T5" s="210">
        <f>EXP(-((J5-$H$2)^2)/(2*$H$3^2))/($H$3*SQRT(2*PI()))</f>
        <v>3.1835574932348233E-3</v>
      </c>
      <c r="U5" s="212">
        <f>EXP(-((K5-$H$7)^2)/(2*$H$8^2))/($H$8*SQRT(2*PI()))</f>
        <v>5.9980643960315168E-2</v>
      </c>
      <c r="W5" s="220" t="s">
        <v>149</v>
      </c>
      <c r="X5" s="222">
        <f>COUNT(C91:C131)/130</f>
        <v>0.31538461538461537</v>
      </c>
      <c r="Z5" s="210">
        <f>N5*O5*$X$3</f>
        <v>2.9432326671830444E-21</v>
      </c>
      <c r="AA5" s="211">
        <f>Q5*R5*$X$4</f>
        <v>3.8452243264070436E-8</v>
      </c>
      <c r="AB5" s="211">
        <f>T5*U5*$X$5</f>
        <v>6.0223268997579747E-5</v>
      </c>
      <c r="AC5" s="211">
        <f t="shared" si="3"/>
        <v>6.0223268997579747E-5</v>
      </c>
      <c r="AD5" s="211">
        <v>2</v>
      </c>
      <c r="AE5" s="211">
        <f t="shared" si="4"/>
        <v>2</v>
      </c>
      <c r="AF5" s="212" t="b">
        <f t="shared" si="5"/>
        <v>1</v>
      </c>
      <c r="AH5" s="228"/>
      <c r="AI5" s="225">
        <v>1</v>
      </c>
      <c r="AJ5" s="225">
        <f>COUNTIFS($AD$2:$AD$21,$AJ$3,$AE$2:$AE$21,$AI$5)</f>
        <v>0</v>
      </c>
      <c r="AK5" s="225">
        <f>COUNTIFS($AD$2:$AD$21,$AK$3,$AE$2:$AE$21,$AI$5)</f>
        <v>5</v>
      </c>
      <c r="AL5" s="226">
        <f>COUNTIFS($AD$2:$AD$21,$AL$3,$AE$2:$AE$21,$AI$5)</f>
        <v>0</v>
      </c>
    </row>
    <row r="6" spans="1:43" ht="15" thickBot="1" x14ac:dyDescent="0.4">
      <c r="A6" s="210">
        <v>45</v>
      </c>
      <c r="B6" s="211">
        <v>5.0999999999999996</v>
      </c>
      <c r="C6" s="212">
        <v>0</v>
      </c>
      <c r="E6" s="193" t="s">
        <v>1</v>
      </c>
      <c r="F6" s="197" t="s">
        <v>138</v>
      </c>
      <c r="G6" s="197" t="s">
        <v>32</v>
      </c>
      <c r="H6" s="198" t="s">
        <v>33</v>
      </c>
      <c r="J6" s="210">
        <v>66</v>
      </c>
      <c r="K6" s="211">
        <v>6.7</v>
      </c>
      <c r="L6" s="212">
        <v>1</v>
      </c>
      <c r="N6" s="210">
        <f t="shared" si="7"/>
        <v>7.3298622700325943E-4</v>
      </c>
      <c r="O6" s="212">
        <f t="shared" si="1"/>
        <v>3.3545995636920516E-5</v>
      </c>
      <c r="Q6" s="210">
        <f t="shared" si="0"/>
        <v>2.0854772306608156E-2</v>
      </c>
      <c r="R6" s="212">
        <f t="shared" si="2"/>
        <v>0.20378291835046938</v>
      </c>
      <c r="T6" s="210">
        <f>EXP(-((J6-$H$2)^2)/(2*$H$3^2))/($H$3*SQRT(2*PI()))</f>
        <v>2.8839010852394179E-3</v>
      </c>
      <c r="U6" s="212">
        <f>EXP(-((K6-$H$7)^2)/(2*$H$8^2))/($H$8*SQRT(2*PI()))</f>
        <v>6.0022386953847609E-2</v>
      </c>
      <c r="Z6" s="210">
        <f>N6*O6*$X$3</f>
        <v>8.3223470923912584E-9</v>
      </c>
      <c r="AA6" s="211">
        <f>Q6*R6*$X$4</f>
        <v>1.4711006638298632E-3</v>
      </c>
      <c r="AB6" s="211">
        <f>T6*U6*$X$5</f>
        <v>5.459264386053321E-5</v>
      </c>
      <c r="AC6" s="211">
        <f t="shared" si="3"/>
        <v>1.4711006638298632E-3</v>
      </c>
      <c r="AD6" s="211">
        <v>1</v>
      </c>
      <c r="AE6" s="211">
        <f t="shared" si="4"/>
        <v>1</v>
      </c>
      <c r="AF6" s="212" t="b">
        <f t="shared" si="5"/>
        <v>1</v>
      </c>
      <c r="AH6" s="229"/>
      <c r="AI6" s="230">
        <v>2</v>
      </c>
      <c r="AJ6" s="230">
        <f>COUNTIFS($AD$2:$AD$21,$AJ$3,$AE$2:$AE$21,$AI$6)</f>
        <v>0</v>
      </c>
      <c r="AK6" s="230">
        <f>COUNTIFS($AD$2:$AD$21,$AK$3,$AE$2:$AE$21,$AI$6)</f>
        <v>2</v>
      </c>
      <c r="AL6" s="231">
        <f>COUNTIFS($AD$2:$AD$21,$AL$3,$AE$2:$AE$21,$AI$6)</f>
        <v>7</v>
      </c>
    </row>
    <row r="7" spans="1:43" ht="15" thickBot="1" x14ac:dyDescent="0.4">
      <c r="A7" s="210">
        <v>13</v>
      </c>
      <c r="B7" s="211">
        <v>4.8</v>
      </c>
      <c r="C7" s="212">
        <v>0</v>
      </c>
      <c r="E7" s="213" t="s">
        <v>112</v>
      </c>
      <c r="F7" s="211">
        <f>AVERAGE(B2:B45)</f>
        <v>5.0136363636363646</v>
      </c>
      <c r="G7" s="211">
        <f>AVERAGE(B46:B90)</f>
        <v>5.8777777777777764</v>
      </c>
      <c r="H7" s="212">
        <f>AVERAGE(B91:B131)</f>
        <v>6.6463414634146352</v>
      </c>
      <c r="J7" s="210">
        <v>35</v>
      </c>
      <c r="K7" s="211">
        <v>4.9000000000000004</v>
      </c>
      <c r="L7" s="212">
        <v>0</v>
      </c>
      <c r="N7" s="210">
        <f t="shared" si="7"/>
        <v>2.165045375468138E-2</v>
      </c>
      <c r="O7" s="212">
        <f t="shared" si="1"/>
        <v>1.028146018034823</v>
      </c>
      <c r="Q7" s="210">
        <f t="shared" si="0"/>
        <v>4.3937842726149212E-4</v>
      </c>
      <c r="R7" s="212">
        <f t="shared" si="2"/>
        <v>0.11543101737301162</v>
      </c>
      <c r="T7" s="210">
        <f>EXP(-((J7-$H$2)^2)/(2*$H$3^2))/($H$3*SQRT(2*PI()))</f>
        <v>2.486704741924849E-3</v>
      </c>
      <c r="U7" s="212">
        <f>EXP(-((K7-$H$7)^2)/(2*$H$8^2))/($H$8*SQRT(2*PI()))</f>
        <v>5.7987693934320413E-2</v>
      </c>
      <c r="Z7" s="210">
        <f>N7*O7*$X$3</f>
        <v>7.534095568669236E-3</v>
      </c>
      <c r="AA7" s="211">
        <f>Q7*R7*$X$4</f>
        <v>1.7556195762881938E-5</v>
      </c>
      <c r="AB7" s="211">
        <f>T7*U7*$X$5</f>
        <v>4.5477917020540129E-5</v>
      </c>
      <c r="AC7" s="211">
        <f t="shared" si="3"/>
        <v>7.534095568669236E-3</v>
      </c>
      <c r="AD7" s="211">
        <v>0</v>
      </c>
      <c r="AE7" s="211">
        <f t="shared" si="4"/>
        <v>0</v>
      </c>
      <c r="AF7" s="212" t="b">
        <f t="shared" si="5"/>
        <v>1</v>
      </c>
      <c r="AH7" s="232" t="s">
        <v>63</v>
      </c>
      <c r="AI7" s="233"/>
      <c r="AJ7" s="233"/>
      <c r="AK7" s="233"/>
      <c r="AL7" s="234">
        <f>SUM(AJ4,AK5,AL6)/SUM(AJ4:AL6)</f>
        <v>0.9</v>
      </c>
    </row>
    <row r="8" spans="1:43" ht="15" thickBot="1" x14ac:dyDescent="0.4">
      <c r="A8" s="210">
        <v>23</v>
      </c>
      <c r="B8" s="211">
        <v>4.5999999999999996</v>
      </c>
      <c r="C8" s="212">
        <v>0</v>
      </c>
      <c r="E8" s="220" t="s">
        <v>113</v>
      </c>
      <c r="F8" s="221">
        <f>_xlfn.STDEV.S(B2:B45)</f>
        <v>0.37016081300448833</v>
      </c>
      <c r="G8" s="221">
        <f>_xlfn.STDEV.S(B46:B90)</f>
        <v>0.49629943714770736</v>
      </c>
      <c r="H8" s="222">
        <f>AVERAGE(B91:B131)</f>
        <v>6.6463414634146352</v>
      </c>
      <c r="J8" s="210">
        <v>24</v>
      </c>
      <c r="K8" s="211">
        <v>5.0999999999999996</v>
      </c>
      <c r="L8" s="212">
        <v>0</v>
      </c>
      <c r="N8" s="210">
        <f t="shared" si="7"/>
        <v>2.6238931229021392E-2</v>
      </c>
      <c r="O8" s="212">
        <f t="shared" si="1"/>
        <v>1.0488156063852665</v>
      </c>
      <c r="Q8" s="210">
        <f t="shared" si="0"/>
        <v>3.7379209888694318E-5</v>
      </c>
      <c r="R8" s="212">
        <f t="shared" si="2"/>
        <v>0.2354282831667058</v>
      </c>
      <c r="T8" s="210">
        <f>EXP(-((J8-$H$2)^2)/(2*$H$3^2))/($H$3*SQRT(2*PI()))</f>
        <v>2.3241469725611085E-3</v>
      </c>
      <c r="U8" s="212">
        <f>EXP(-((K8-$H$7)^2)/(2*$H$8^2))/($H$8*SQRT(2*PI()))</f>
        <v>5.8421544385185951E-2</v>
      </c>
      <c r="Z8" s="210">
        <f>N8*O8*$X$3</f>
        <v>9.3143940383551126E-3</v>
      </c>
      <c r="AA8" s="211">
        <f>Q8*R8*$X$4</f>
        <v>3.0461964958465114E-6</v>
      </c>
      <c r="AB8" s="211">
        <f>T8*U8*$X$5</f>
        <v>4.2823003662478063E-5</v>
      </c>
      <c r="AC8" s="211">
        <f t="shared" si="3"/>
        <v>9.3143940383551126E-3</v>
      </c>
      <c r="AD8" s="211">
        <v>0</v>
      </c>
      <c r="AE8" s="211">
        <f t="shared" si="4"/>
        <v>0</v>
      </c>
      <c r="AF8" s="212" t="b">
        <f t="shared" si="5"/>
        <v>1</v>
      </c>
    </row>
    <row r="9" spans="1:43" x14ac:dyDescent="0.35">
      <c r="A9" s="210">
        <v>34</v>
      </c>
      <c r="B9" s="211">
        <v>5.5</v>
      </c>
      <c r="C9" s="212">
        <v>0</v>
      </c>
      <c r="J9" s="210">
        <v>146</v>
      </c>
      <c r="K9" s="211">
        <v>6.7</v>
      </c>
      <c r="L9" s="212">
        <v>2</v>
      </c>
      <c r="N9" s="210">
        <f t="shared" si="7"/>
        <v>4.4338964897943009E-16</v>
      </c>
      <c r="O9" s="212">
        <f t="shared" si="1"/>
        <v>3.3545995636920516E-5</v>
      </c>
      <c r="Q9" s="210">
        <f t="shared" si="0"/>
        <v>3.2236970046325944E-7</v>
      </c>
      <c r="R9" s="212">
        <f t="shared" si="2"/>
        <v>0.20378291835046938</v>
      </c>
      <c r="T9" s="210">
        <f>EXP(-((J9-$H$2)^2)/(2*$H$3^2))/($H$3*SQRT(2*PI()))</f>
        <v>3.1670367338667328E-3</v>
      </c>
      <c r="U9" s="212">
        <f>EXP(-((K9-$H$7)^2)/(2*$H$8^2))/($H$8*SQRT(2*PI()))</f>
        <v>6.0022386953847609E-2</v>
      </c>
      <c r="Z9" s="210">
        <f>N9*O9*$X$3</f>
        <v>5.0342590625020459E-21</v>
      </c>
      <c r="AA9" s="211">
        <f>Q9*R9*$X$4</f>
        <v>2.27400363512895E-8</v>
      </c>
      <c r="AB9" s="211">
        <f>T9*U9*$X$5</f>
        <v>5.9952440598654977E-5</v>
      </c>
      <c r="AC9" s="211">
        <f t="shared" si="3"/>
        <v>5.9952440598654977E-5</v>
      </c>
      <c r="AD9" s="211">
        <v>2</v>
      </c>
      <c r="AE9" s="211">
        <f t="shared" si="4"/>
        <v>2</v>
      </c>
      <c r="AF9" s="212" t="b">
        <f t="shared" si="5"/>
        <v>1</v>
      </c>
    </row>
    <row r="10" spans="1:43" x14ac:dyDescent="0.35">
      <c r="A10" s="210">
        <v>42</v>
      </c>
      <c r="B10" s="211">
        <v>4.5</v>
      </c>
      <c r="C10" s="212">
        <v>0</v>
      </c>
      <c r="J10" s="210">
        <v>133</v>
      </c>
      <c r="K10" s="211">
        <v>6.4</v>
      </c>
      <c r="L10" s="212">
        <v>2</v>
      </c>
      <c r="N10" s="210">
        <f t="shared" si="7"/>
        <v>2.8741849663557265E-13</v>
      </c>
      <c r="O10" s="212">
        <f t="shared" si="1"/>
        <v>9.694706908952806E-4</v>
      </c>
      <c r="Q10" s="210">
        <f t="shared" si="0"/>
        <v>1.5357534748970648E-5</v>
      </c>
      <c r="R10" s="212">
        <f t="shared" si="2"/>
        <v>0.46210693754668758</v>
      </c>
      <c r="T10" s="210">
        <f>EXP(-((J10-$H$2)^2)/(2*$H$3^2))/($H$3*SQRT(2*PI()))</f>
        <v>3.2088133796736762E-3</v>
      </c>
      <c r="U10" s="212">
        <f>EXP(-((K10-$H$7)^2)/(2*$H$8^2))/($H$8*SQRT(2*PI()))</f>
        <v>5.9983127849538381E-2</v>
      </c>
      <c r="Z10" s="210">
        <f>N10*O10*$X$3</f>
        <v>9.4310212110864218E-17</v>
      </c>
      <c r="AA10" s="211">
        <f>Q10*R10*$X$4</f>
        <v>2.4565926984624219E-6</v>
      </c>
      <c r="AB10" s="211">
        <f>T10*U10*$X$5</f>
        <v>6.0703547624071495E-5</v>
      </c>
      <c r="AC10" s="211">
        <f t="shared" si="3"/>
        <v>6.0703547624071495E-5</v>
      </c>
      <c r="AD10" s="211">
        <v>2</v>
      </c>
      <c r="AE10" s="211">
        <f t="shared" si="4"/>
        <v>2</v>
      </c>
      <c r="AF10" s="212" t="b">
        <f t="shared" si="5"/>
        <v>1</v>
      </c>
    </row>
    <row r="11" spans="1:43" x14ac:dyDescent="0.35">
      <c r="A11" s="210">
        <v>50</v>
      </c>
      <c r="B11" s="211">
        <v>5</v>
      </c>
      <c r="C11" s="212">
        <v>0</v>
      </c>
      <c r="J11" s="210">
        <v>75</v>
      </c>
      <c r="K11" s="211">
        <v>6.4</v>
      </c>
      <c r="L11" s="212">
        <v>1</v>
      </c>
      <c r="N11" s="210">
        <f t="shared" si="7"/>
        <v>1.2494195288923404E-4</v>
      </c>
      <c r="O11" s="212">
        <f t="shared" si="1"/>
        <v>9.694706908952806E-4</v>
      </c>
      <c r="Q11" s="210">
        <f t="shared" si="0"/>
        <v>2.7256827931370717E-2</v>
      </c>
      <c r="R11" s="212">
        <f t="shared" si="2"/>
        <v>0.46210693754668758</v>
      </c>
      <c r="T11" s="210">
        <f>EXP(-((J11-$H$2)^2)/(2*$H$3^2))/($H$3*SQRT(2*PI()))</f>
        <v>2.9756394512206238E-3</v>
      </c>
      <c r="U11" s="212">
        <f>EXP(-((K11-$H$7)^2)/(2*$H$8^2))/($H$8*SQRT(2*PI()))</f>
        <v>5.9983127849538381E-2</v>
      </c>
      <c r="Z11" s="210">
        <f>N11*O11*$X$3</f>
        <v>4.0997020777927532E-8</v>
      </c>
      <c r="AA11" s="211">
        <f>Q11*R11*$X$4</f>
        <v>4.3600047516701781E-3</v>
      </c>
      <c r="AB11" s="211">
        <f>T11*U11*$X$5</f>
        <v>5.6292420208496711E-5</v>
      </c>
      <c r="AC11" s="211">
        <f t="shared" si="3"/>
        <v>4.3600047516701781E-3</v>
      </c>
      <c r="AD11" s="211">
        <v>1</v>
      </c>
      <c r="AE11" s="211">
        <f t="shared" si="4"/>
        <v>1</v>
      </c>
      <c r="AF11" s="212" t="b">
        <f t="shared" si="5"/>
        <v>1</v>
      </c>
    </row>
    <row r="12" spans="1:43" x14ac:dyDescent="0.35">
      <c r="A12" s="210">
        <v>44</v>
      </c>
      <c r="B12" s="211">
        <v>5</v>
      </c>
      <c r="C12" s="212">
        <v>0</v>
      </c>
      <c r="J12" s="210">
        <v>57</v>
      </c>
      <c r="K12" s="211">
        <v>6.3</v>
      </c>
      <c r="L12" s="212">
        <v>1</v>
      </c>
      <c r="N12" s="210">
        <f t="shared" si="7"/>
        <v>3.0186018488475431E-3</v>
      </c>
      <c r="O12" s="212">
        <f t="shared" si="1"/>
        <v>2.5710321057867366E-3</v>
      </c>
      <c r="Q12" s="210">
        <f t="shared" si="0"/>
        <v>1.0870457657536442E-2</v>
      </c>
      <c r="R12" s="212">
        <f t="shared" si="2"/>
        <v>0.55976247940542989</v>
      </c>
      <c r="T12" s="210">
        <f>EXP(-((J12-$H$2)^2)/(2*$H$3^2))/($H$3*SQRT(2*PI()))</f>
        <v>2.780305835982481E-3</v>
      </c>
      <c r="U12" s="212">
        <f>EXP(-((K12-$H$7)^2)/(2*$H$8^2))/($H$8*SQRT(2*PI()))</f>
        <v>5.9942901505437601E-2</v>
      </c>
      <c r="Z12" s="210">
        <f>N12*O12*$X$3</f>
        <v>2.6267736906989721E-6</v>
      </c>
      <c r="AA12" s="211">
        <f>Q12*R12*$X$4</f>
        <v>2.1063026529188102E-3</v>
      </c>
      <c r="AB12" s="211">
        <f>T12*U12*$X$5</f>
        <v>5.25618734933303E-5</v>
      </c>
      <c r="AC12" s="211">
        <f t="shared" si="3"/>
        <v>2.1063026529188102E-3</v>
      </c>
      <c r="AD12" s="211">
        <v>1</v>
      </c>
      <c r="AE12" s="211">
        <f t="shared" si="4"/>
        <v>1</v>
      </c>
      <c r="AF12" s="212" t="b">
        <f t="shared" si="5"/>
        <v>1</v>
      </c>
    </row>
    <row r="13" spans="1:43" x14ac:dyDescent="0.35">
      <c r="A13" s="210">
        <v>41</v>
      </c>
      <c r="B13" s="211">
        <v>5</v>
      </c>
      <c r="C13" s="212">
        <v>0</v>
      </c>
      <c r="J13" s="210">
        <v>31</v>
      </c>
      <c r="K13" s="211">
        <v>4.8</v>
      </c>
      <c r="L13" s="212">
        <v>0</v>
      </c>
      <c r="N13" s="210">
        <f t="shared" si="7"/>
        <v>2.4682241495609832E-2</v>
      </c>
      <c r="O13" s="212">
        <f t="shared" si="1"/>
        <v>0.91240727359419738</v>
      </c>
      <c r="Q13" s="210">
        <f t="shared" si="0"/>
        <v>1.9163824830114613E-4</v>
      </c>
      <c r="R13" s="212">
        <f t="shared" si="2"/>
        <v>7.6051320903816139E-2</v>
      </c>
      <c r="T13" s="210">
        <f>EXP(-((J13-$H$2)^2)/(2*$H$3^2))/($H$3*SQRT(2*PI()))</f>
        <v>2.4285276786677776E-3</v>
      </c>
      <c r="U13" s="212">
        <f>EXP(-((K13-$H$7)^2)/(2*$H$8^2))/($H$8*SQRT(2*PI()))</f>
        <v>5.7752364258299729E-2</v>
      </c>
      <c r="Z13" s="210">
        <f>N13*O13*$X$3</f>
        <v>7.6222407188071464E-3</v>
      </c>
      <c r="AA13" s="211">
        <f>Q13*R13*$X$4</f>
        <v>5.0449645104215753E-6</v>
      </c>
      <c r="AB13" s="211">
        <f>T13*U13*$X$5</f>
        <v>4.4233706303855132E-5</v>
      </c>
      <c r="AC13" s="211">
        <f t="shared" si="3"/>
        <v>7.6222407188071464E-3</v>
      </c>
      <c r="AD13" s="211">
        <v>0</v>
      </c>
      <c r="AE13" s="211">
        <f t="shared" si="4"/>
        <v>0</v>
      </c>
      <c r="AF13" s="212" t="b">
        <f t="shared" si="5"/>
        <v>1</v>
      </c>
    </row>
    <row r="14" spans="1:43" x14ac:dyDescent="0.35">
      <c r="A14" s="210">
        <v>26</v>
      </c>
      <c r="B14" s="211">
        <v>5</v>
      </c>
      <c r="C14" s="212">
        <v>0</v>
      </c>
      <c r="J14" s="210">
        <v>107</v>
      </c>
      <c r="K14" s="211">
        <v>4.9000000000000004</v>
      </c>
      <c r="L14" s="212">
        <v>2</v>
      </c>
      <c r="N14" s="210">
        <f t="shared" si="7"/>
        <v>1.3184561629311322E-8</v>
      </c>
      <c r="O14" s="212">
        <f t="shared" si="1"/>
        <v>1.028146018034823</v>
      </c>
      <c r="Q14" s="210">
        <f t="shared" si="0"/>
        <v>3.1543810802283122E-3</v>
      </c>
      <c r="R14" s="212">
        <f t="shared" si="2"/>
        <v>0.11543101737301162</v>
      </c>
      <c r="T14" s="210">
        <f>EXP(-((J14-$H$2)^2)/(2*$H$3^2))/($H$3*SQRT(2*PI()))</f>
        <v>3.1871828816494225E-3</v>
      </c>
      <c r="U14" s="212">
        <f>EXP(-((K14-$H$7)^2)/(2*$H$8^2))/($H$8*SQRT(2*PI()))</f>
        <v>5.7987693934320413E-2</v>
      </c>
      <c r="Z14" s="210">
        <f>N14*O14*$X$3</f>
        <v>4.5880676900253131E-9</v>
      </c>
      <c r="AA14" s="211">
        <f>Q14*R14*$X$4</f>
        <v>1.2603925982524619E-4</v>
      </c>
      <c r="AB14" s="211">
        <f>T14*U14*$X$5</f>
        <v>5.8288560027734427E-5</v>
      </c>
      <c r="AC14" s="211">
        <f t="shared" si="3"/>
        <v>1.2603925982524619E-4</v>
      </c>
      <c r="AD14" s="211">
        <v>1</v>
      </c>
      <c r="AE14" s="211">
        <f t="shared" si="4"/>
        <v>2</v>
      </c>
      <c r="AF14" s="212" t="b">
        <f t="shared" si="5"/>
        <v>0</v>
      </c>
    </row>
    <row r="15" spans="1:43" x14ac:dyDescent="0.35">
      <c r="A15" s="210">
        <v>9</v>
      </c>
      <c r="B15" s="211">
        <v>4.4000000000000004</v>
      </c>
      <c r="C15" s="212">
        <v>0</v>
      </c>
      <c r="J15" s="210">
        <v>51</v>
      </c>
      <c r="K15" s="211">
        <v>7</v>
      </c>
      <c r="L15" s="212">
        <v>1</v>
      </c>
      <c r="N15" s="210">
        <f t="shared" si="7"/>
        <v>6.3714183470407601E-3</v>
      </c>
      <c r="O15" s="212">
        <f t="shared" si="1"/>
        <v>6.0184320739908067E-7</v>
      </c>
      <c r="Q15" s="210">
        <f t="shared" si="0"/>
        <v>5.688596104620222E-3</v>
      </c>
      <c r="R15" s="212">
        <f t="shared" si="2"/>
        <v>6.2360104108640652E-2</v>
      </c>
      <c r="T15" s="210">
        <f>EXP(-((J15-$H$2)^2)/(2*$H$3^2))/($H$3*SQRT(2*PI()))</f>
        <v>2.7053888060407311E-3</v>
      </c>
      <c r="U15" s="212">
        <f>EXP(-((K15-$H$7)^2)/(2*$H$8^2))/($H$8*SQRT(2*PI()))</f>
        <v>5.9939426421376799E-2</v>
      </c>
      <c r="Z15" s="210">
        <f>N15*O15*$X$3</f>
        <v>1.2978628735479372E-9</v>
      </c>
      <c r="AA15" s="211">
        <f>Q15*R15*$X$4</f>
        <v>1.2279511568635086E-4</v>
      </c>
      <c r="AB15" s="211">
        <f>T15*U15*$X$5</f>
        <v>5.1142596803974518E-5</v>
      </c>
      <c r="AC15" s="211">
        <f t="shared" si="3"/>
        <v>1.2279511568635086E-4</v>
      </c>
      <c r="AD15" s="211">
        <v>1</v>
      </c>
      <c r="AE15" s="211">
        <f t="shared" si="4"/>
        <v>1</v>
      </c>
      <c r="AF15" s="212" t="b">
        <f t="shared" si="5"/>
        <v>1</v>
      </c>
    </row>
    <row r="16" spans="1:43" x14ac:dyDescent="0.35">
      <c r="A16" s="210">
        <v>12</v>
      </c>
      <c r="B16" s="211">
        <v>4.8</v>
      </c>
      <c r="C16" s="212">
        <v>0</v>
      </c>
      <c r="J16" s="210">
        <v>120</v>
      </c>
      <c r="K16" s="211">
        <v>6</v>
      </c>
      <c r="L16" s="212">
        <v>2</v>
      </c>
      <c r="N16" s="210">
        <f t="shared" si="7"/>
        <v>8.9044704067832298E-11</v>
      </c>
      <c r="O16" s="212">
        <f t="shared" si="1"/>
        <v>3.0949269142087534E-2</v>
      </c>
      <c r="Q16" s="210">
        <f t="shared" si="0"/>
        <v>3.2847941190829595E-4</v>
      </c>
      <c r="R16" s="212">
        <f t="shared" si="2"/>
        <v>0.77982445326488226</v>
      </c>
      <c r="T16" s="210">
        <f>EXP(-((J16-$H$2)^2)/(2*$H$3^2))/($H$3*SQRT(2*PI()))</f>
        <v>3.2156029690857423E-3</v>
      </c>
      <c r="U16" s="212">
        <f>EXP(-((K16-$H$7)^2)/(2*$H$8^2))/($H$8*SQRT(2*PI()))</f>
        <v>5.9741184499922044E-2</v>
      </c>
      <c r="Z16" s="210">
        <f>N16*O16*$X$3</f>
        <v>9.3275549632620513E-13</v>
      </c>
      <c r="AA16" s="211">
        <f>Q16*R16*$X$4</f>
        <v>8.8669480776977407E-5</v>
      </c>
      <c r="AB16" s="211">
        <f>T16*U16*$X$5</f>
        <v>6.0586624157235281E-5</v>
      </c>
      <c r="AC16" s="211">
        <f t="shared" si="3"/>
        <v>8.8669480776977407E-5</v>
      </c>
      <c r="AD16" s="211">
        <v>1</v>
      </c>
      <c r="AE16" s="211">
        <f t="shared" si="4"/>
        <v>2</v>
      </c>
      <c r="AF16" s="212" t="b">
        <f t="shared" si="5"/>
        <v>0</v>
      </c>
    </row>
    <row r="17" spans="1:32" x14ac:dyDescent="0.35">
      <c r="A17" s="210">
        <v>36</v>
      </c>
      <c r="B17" s="211">
        <v>5</v>
      </c>
      <c r="C17" s="212">
        <v>0</v>
      </c>
      <c r="J17" s="210">
        <v>147</v>
      </c>
      <c r="K17" s="211">
        <v>6.3</v>
      </c>
      <c r="L17" s="212">
        <v>2</v>
      </c>
      <c r="N17" s="210">
        <f t="shared" si="7"/>
        <v>2.6134724087099789E-16</v>
      </c>
      <c r="O17" s="212">
        <f t="shared" si="1"/>
        <v>2.5710321057867366E-3</v>
      </c>
      <c r="Q17" s="210">
        <f t="shared" si="0"/>
        <v>2.3167261101215061E-7</v>
      </c>
      <c r="R17" s="212">
        <f t="shared" si="2"/>
        <v>0.55976247940542989</v>
      </c>
      <c r="T17" s="210">
        <f>EXP(-((J17-$H$2)^2)/(2*$H$3^2))/($H$3*SQRT(2*PI()))</f>
        <v>3.1624057365276488E-3</v>
      </c>
      <c r="U17" s="212">
        <f>EXP(-((K17-$H$7)^2)/(2*$H$8^2))/($H$8*SQRT(2*PI()))</f>
        <v>5.9942901505437601E-2</v>
      </c>
      <c r="Z17" s="210">
        <f>N17*O17*$X$3</f>
        <v>2.2742318822828515E-19</v>
      </c>
      <c r="AA17" s="211">
        <f>Q17*R17*$X$4</f>
        <v>4.4889796782862315E-8</v>
      </c>
      <c r="AB17" s="211">
        <f>T17*U17*$X$5</f>
        <v>5.9785498453701658E-5</v>
      </c>
      <c r="AC17" s="211">
        <f t="shared" si="3"/>
        <v>5.9785498453701658E-5</v>
      </c>
      <c r="AD17" s="211">
        <v>2</v>
      </c>
      <c r="AE17" s="211">
        <f t="shared" si="4"/>
        <v>2</v>
      </c>
      <c r="AF17" s="212" t="b">
        <f t="shared" si="5"/>
        <v>1</v>
      </c>
    </row>
    <row r="18" spans="1:32" x14ac:dyDescent="0.35">
      <c r="A18" s="210">
        <v>6</v>
      </c>
      <c r="B18" s="211">
        <v>5.4</v>
      </c>
      <c r="C18" s="212">
        <v>0</v>
      </c>
      <c r="J18" s="210">
        <v>138</v>
      </c>
      <c r="K18" s="211">
        <v>6.4</v>
      </c>
      <c r="L18" s="212">
        <v>2</v>
      </c>
      <c r="N18" s="210">
        <f t="shared" si="7"/>
        <v>2.600312135557667E-14</v>
      </c>
      <c r="O18" s="212">
        <f t="shared" si="1"/>
        <v>9.694706908952806E-4</v>
      </c>
      <c r="Q18" s="210">
        <f t="shared" si="0"/>
        <v>3.8203833550836078E-6</v>
      </c>
      <c r="R18" s="212">
        <f t="shared" si="2"/>
        <v>0.46210693754668758</v>
      </c>
      <c r="T18" s="210">
        <f>EXP(-((J18-$H$2)^2)/(2*$H$3^2))/($H$3*SQRT(2*PI()))</f>
        <v>3.1968361288444019E-3</v>
      </c>
      <c r="U18" s="212">
        <f>EXP(-((K18-$H$7)^2)/(2*$H$8^2))/($H$8*SQRT(2*PI()))</f>
        <v>5.9983127849538381E-2</v>
      </c>
      <c r="Z18" s="210">
        <f>N18*O18*$X$3</f>
        <v>8.5323662857314509E-18</v>
      </c>
      <c r="AA18" s="211">
        <f>Q18*R18*$X$4</f>
        <v>6.1110887970185498E-7</v>
      </c>
      <c r="AB18" s="211">
        <f>T18*U18*$X$5</f>
        <v>6.0476964918849088E-5</v>
      </c>
      <c r="AC18" s="211">
        <f t="shared" si="3"/>
        <v>6.0476964918849088E-5</v>
      </c>
      <c r="AD18" s="211">
        <v>2</v>
      </c>
      <c r="AE18" s="211">
        <f t="shared" si="4"/>
        <v>2</v>
      </c>
      <c r="AF18" s="212" t="b">
        <f t="shared" si="5"/>
        <v>1</v>
      </c>
    </row>
    <row r="19" spans="1:32" x14ac:dyDescent="0.35">
      <c r="A19" s="210">
        <v>25</v>
      </c>
      <c r="B19" s="211">
        <v>4.8</v>
      </c>
      <c r="C19" s="212">
        <v>0</v>
      </c>
      <c r="J19" s="210">
        <v>128</v>
      </c>
      <c r="K19" s="211">
        <v>6.1</v>
      </c>
      <c r="L19" s="212">
        <v>2</v>
      </c>
      <c r="N19" s="210">
        <f t="shared" si="7"/>
        <v>2.8482139906884904E-12</v>
      </c>
      <c r="O19" s="212">
        <f t="shared" si="1"/>
        <v>1.452664611623408E-2</v>
      </c>
      <c r="Q19" s="210">
        <f t="shared" si="0"/>
        <v>5.4838962325357285E-5</v>
      </c>
      <c r="R19" s="212">
        <f t="shared" si="2"/>
        <v>0.72716164758653956</v>
      </c>
      <c r="T19" s="210">
        <f>EXP(-((J19-$H$2)^2)/(2*$H$3^2))/($H$3*SQRT(2*PI()))</f>
        <v>3.2156029690857423E-3</v>
      </c>
      <c r="U19" s="212">
        <f>EXP(-((K19-$H$7)^2)/(2*$H$8^2))/($H$8*SQRT(2*PI()))</f>
        <v>5.9821888807393898E-2</v>
      </c>
      <c r="Z19" s="210">
        <f>N19*O19*$X$3</f>
        <v>1.4003845038966888E-14</v>
      </c>
      <c r="AA19" s="211">
        <f>Q19*R19*$X$4</f>
        <v>1.3803504298768722E-5</v>
      </c>
      <c r="AB19" s="211">
        <f>T19*U19*$X$5</f>
        <v>6.0668470568309927E-5</v>
      </c>
      <c r="AC19" s="211">
        <f t="shared" si="3"/>
        <v>6.0668470568309927E-5</v>
      </c>
      <c r="AD19" s="211">
        <v>2</v>
      </c>
      <c r="AE19" s="211">
        <f t="shared" si="4"/>
        <v>2</v>
      </c>
      <c r="AF19" s="212" t="b">
        <f t="shared" si="5"/>
        <v>1</v>
      </c>
    </row>
    <row r="20" spans="1:32" x14ac:dyDescent="0.35">
      <c r="A20" s="210">
        <v>17</v>
      </c>
      <c r="B20" s="211">
        <v>5.4</v>
      </c>
      <c r="C20" s="212">
        <v>0</v>
      </c>
      <c r="J20" s="210">
        <v>71</v>
      </c>
      <c r="K20" s="211">
        <v>5.9</v>
      </c>
      <c r="L20" s="212">
        <v>1</v>
      </c>
      <c r="N20" s="210">
        <f t="shared" si="7"/>
        <v>2.865407463109294E-4</v>
      </c>
      <c r="O20" s="212">
        <f t="shared" si="1"/>
        <v>6.12970414800083E-2</v>
      </c>
      <c r="Q20" s="210">
        <f t="shared" si="0"/>
        <v>2.5373393545365528E-2</v>
      </c>
      <c r="R20" s="212">
        <f t="shared" si="2"/>
        <v>0.80302844643408222</v>
      </c>
      <c r="T20" s="210">
        <f>EXP(-((J20-$H$2)^2)/(2*$H$3^2))/($H$3*SQRT(2*PI()))</f>
        <v>2.9364211024338772E-3</v>
      </c>
      <c r="U20" s="212">
        <f>EXP(-((K20-$H$7)^2)/(2*$H$8^2))/($H$8*SQRT(2*PI()))</f>
        <v>5.9647084737533787E-2</v>
      </c>
      <c r="Z20" s="210">
        <f>N20*O20*$X$3</f>
        <v>5.9447723118667488E-6</v>
      </c>
      <c r="AA20" s="211">
        <f>Q20*R20*$X$4</f>
        <v>7.0530773536715014E-3</v>
      </c>
      <c r="AB20" s="211">
        <f>T20*U20*$X$5</f>
        <v>5.5239286855386074E-5</v>
      </c>
      <c r="AC20" s="211">
        <f t="shared" si="3"/>
        <v>7.0530773536715014E-3</v>
      </c>
      <c r="AD20" s="211">
        <v>1</v>
      </c>
      <c r="AE20" s="211">
        <f t="shared" si="4"/>
        <v>1</v>
      </c>
      <c r="AF20" s="212" t="b">
        <f t="shared" si="5"/>
        <v>1</v>
      </c>
    </row>
    <row r="21" spans="1:32" ht="15" thickBot="1" x14ac:dyDescent="0.4">
      <c r="A21" s="210">
        <v>20</v>
      </c>
      <c r="B21" s="211">
        <v>5.0999999999999996</v>
      </c>
      <c r="C21" s="212">
        <v>0</v>
      </c>
      <c r="J21" s="235">
        <v>130</v>
      </c>
      <c r="K21" s="221">
        <v>7.2</v>
      </c>
      <c r="L21" s="222">
        <v>2</v>
      </c>
      <c r="N21" s="235">
        <f t="shared" si="7"/>
        <v>1.15303161146949E-12</v>
      </c>
      <c r="O21" s="222">
        <f t="shared" si="1"/>
        <v>2.8635110040607633E-8</v>
      </c>
      <c r="Q21" s="235">
        <f t="shared" si="0"/>
        <v>3.3431492123495267E-5</v>
      </c>
      <c r="R21" s="222">
        <f t="shared" si="2"/>
        <v>2.3115707037444543E-2</v>
      </c>
      <c r="T21" s="235">
        <f>EXP(-((J21-$H$2)^2)/(2*$H$3^2))/($H$3*SQRT(2*PI()))</f>
        <v>3.2135123359306947E-3</v>
      </c>
      <c r="U21" s="222">
        <f>EXP(-((K21-$H$7)^2)/(2*$H$8^2))/($H$8*SQRT(2*PI()))</f>
        <v>5.9816439075636843E-2</v>
      </c>
      <c r="Z21" s="235">
        <f>N21*O21*$X$3</f>
        <v>1.117504793298486E-20</v>
      </c>
      <c r="AA21" s="221">
        <f>Q21*R21*$X$4</f>
        <v>2.6750512306777548E-7</v>
      </c>
      <c r="AB21" s="221">
        <f>T21*U21*$X$5</f>
        <v>6.0623503533086455E-5</v>
      </c>
      <c r="AC21" s="221">
        <f t="shared" si="3"/>
        <v>6.0623503533086455E-5</v>
      </c>
      <c r="AD21" s="221">
        <v>2</v>
      </c>
      <c r="AE21" s="221">
        <f t="shared" si="4"/>
        <v>2</v>
      </c>
      <c r="AF21" s="222" t="b">
        <f t="shared" si="5"/>
        <v>1</v>
      </c>
    </row>
    <row r="22" spans="1:32" x14ac:dyDescent="0.35">
      <c r="A22" s="210">
        <v>33</v>
      </c>
      <c r="B22" s="211">
        <v>5.2</v>
      </c>
      <c r="C22" s="212">
        <v>0</v>
      </c>
      <c r="AF22" s="236">
        <f>COUNTIF(AF2:AF21,TRUE) / COUNTA(AF2:AF21) * 100</f>
        <v>90</v>
      </c>
    </row>
    <row r="23" spans="1:32" x14ac:dyDescent="0.35">
      <c r="A23" s="210">
        <v>7</v>
      </c>
      <c r="B23" s="211">
        <v>4.5999999999999996</v>
      </c>
      <c r="C23" s="212">
        <v>0</v>
      </c>
    </row>
    <row r="24" spans="1:32" x14ac:dyDescent="0.35">
      <c r="A24" s="210">
        <v>47</v>
      </c>
      <c r="B24" s="211">
        <v>5.0999999999999996</v>
      </c>
      <c r="C24" s="212">
        <v>0</v>
      </c>
    </row>
    <row r="25" spans="1:32" x14ac:dyDescent="0.35">
      <c r="A25" s="210">
        <v>40</v>
      </c>
      <c r="B25" s="211">
        <v>5.0999999999999996</v>
      </c>
      <c r="C25" s="212">
        <v>0</v>
      </c>
    </row>
    <row r="26" spans="1:32" x14ac:dyDescent="0.35">
      <c r="A26" s="210">
        <v>38</v>
      </c>
      <c r="B26" s="211">
        <v>4.9000000000000004</v>
      </c>
      <c r="C26" s="212">
        <v>0</v>
      </c>
    </row>
    <row r="27" spans="1:32" x14ac:dyDescent="0.35">
      <c r="A27" s="210">
        <v>37</v>
      </c>
      <c r="B27" s="211">
        <v>5.5</v>
      </c>
      <c r="C27" s="212">
        <v>0</v>
      </c>
    </row>
    <row r="28" spans="1:32" x14ac:dyDescent="0.35">
      <c r="A28" s="210">
        <v>39</v>
      </c>
      <c r="B28" s="211">
        <v>4.4000000000000004</v>
      </c>
      <c r="C28" s="212">
        <v>0</v>
      </c>
    </row>
    <row r="29" spans="1:32" x14ac:dyDescent="0.35">
      <c r="A29" s="210">
        <v>3</v>
      </c>
      <c r="B29" s="211">
        <v>4.7</v>
      </c>
      <c r="C29" s="212">
        <v>0</v>
      </c>
    </row>
    <row r="30" spans="1:32" x14ac:dyDescent="0.35">
      <c r="A30" s="210">
        <v>8</v>
      </c>
      <c r="B30" s="211">
        <v>5</v>
      </c>
      <c r="C30" s="212">
        <v>0</v>
      </c>
    </row>
    <row r="31" spans="1:32" x14ac:dyDescent="0.35">
      <c r="A31" s="210">
        <v>11</v>
      </c>
      <c r="B31" s="211">
        <v>5.4</v>
      </c>
      <c r="C31" s="212">
        <v>0</v>
      </c>
    </row>
    <row r="32" spans="1:32" x14ac:dyDescent="0.35">
      <c r="A32" s="210">
        <v>48</v>
      </c>
      <c r="B32" s="211">
        <v>4.5999999999999996</v>
      </c>
      <c r="C32" s="212">
        <v>0</v>
      </c>
    </row>
    <row r="33" spans="1:3" x14ac:dyDescent="0.35">
      <c r="A33" s="210">
        <v>29</v>
      </c>
      <c r="B33" s="211">
        <v>5.2</v>
      </c>
      <c r="C33" s="212">
        <v>0</v>
      </c>
    </row>
    <row r="34" spans="1:3" x14ac:dyDescent="0.35">
      <c r="A34" s="210">
        <v>22</v>
      </c>
      <c r="B34" s="211">
        <v>5.0999999999999996</v>
      </c>
      <c r="C34" s="212">
        <v>0</v>
      </c>
    </row>
    <row r="35" spans="1:3" x14ac:dyDescent="0.35">
      <c r="A35" s="210">
        <v>46</v>
      </c>
      <c r="B35" s="211">
        <v>4.8</v>
      </c>
      <c r="C35" s="212">
        <v>0</v>
      </c>
    </row>
    <row r="36" spans="1:3" x14ac:dyDescent="0.35">
      <c r="A36" s="210">
        <v>21</v>
      </c>
      <c r="B36" s="211">
        <v>5.4</v>
      </c>
      <c r="C36" s="212">
        <v>0</v>
      </c>
    </row>
    <row r="37" spans="1:3" x14ac:dyDescent="0.35">
      <c r="A37" s="210">
        <v>32</v>
      </c>
      <c r="B37" s="211">
        <v>5.4</v>
      </c>
      <c r="C37" s="212">
        <v>0</v>
      </c>
    </row>
    <row r="38" spans="1:3" x14ac:dyDescent="0.35">
      <c r="A38" s="210">
        <v>16</v>
      </c>
      <c r="B38" s="211">
        <v>5.7</v>
      </c>
      <c r="C38" s="212">
        <v>0</v>
      </c>
    </row>
    <row r="39" spans="1:3" x14ac:dyDescent="0.35">
      <c r="A39" s="210">
        <v>27</v>
      </c>
      <c r="B39" s="211">
        <v>5</v>
      </c>
      <c r="C39" s="212">
        <v>0</v>
      </c>
    </row>
    <row r="40" spans="1:3" x14ac:dyDescent="0.35">
      <c r="A40" s="210">
        <v>43</v>
      </c>
      <c r="B40" s="211">
        <v>4.4000000000000004</v>
      </c>
      <c r="C40" s="212">
        <v>0</v>
      </c>
    </row>
    <row r="41" spans="1:3" x14ac:dyDescent="0.35">
      <c r="A41" s="210">
        <v>10</v>
      </c>
      <c r="B41" s="211">
        <v>4.9000000000000004</v>
      </c>
      <c r="C41" s="212">
        <v>0</v>
      </c>
    </row>
    <row r="42" spans="1:3" x14ac:dyDescent="0.35">
      <c r="A42" s="210">
        <v>15</v>
      </c>
      <c r="B42" s="211">
        <v>5.8</v>
      </c>
      <c r="C42" s="212">
        <v>0</v>
      </c>
    </row>
    <row r="43" spans="1:3" x14ac:dyDescent="0.35">
      <c r="A43" s="210">
        <v>19</v>
      </c>
      <c r="B43" s="211">
        <v>5.7</v>
      </c>
      <c r="C43" s="212">
        <v>0</v>
      </c>
    </row>
    <row r="44" spans="1:3" x14ac:dyDescent="0.35">
      <c r="A44" s="210">
        <v>14</v>
      </c>
      <c r="B44" s="211">
        <v>4.3</v>
      </c>
      <c r="C44" s="212">
        <v>0</v>
      </c>
    </row>
    <row r="45" spans="1:3" x14ac:dyDescent="0.35">
      <c r="A45" s="210">
        <v>49</v>
      </c>
      <c r="B45" s="211">
        <v>5.3</v>
      </c>
      <c r="C45" s="212">
        <v>0</v>
      </c>
    </row>
    <row r="46" spans="1:3" x14ac:dyDescent="0.35">
      <c r="A46" s="210">
        <v>53</v>
      </c>
      <c r="B46" s="211">
        <v>6.9</v>
      </c>
      <c r="C46" s="212">
        <v>1</v>
      </c>
    </row>
    <row r="47" spans="1:3" x14ac:dyDescent="0.35">
      <c r="A47" s="210">
        <v>68</v>
      </c>
      <c r="B47" s="211">
        <v>5.8</v>
      </c>
      <c r="C47" s="212">
        <v>1</v>
      </c>
    </row>
    <row r="48" spans="1:3" x14ac:dyDescent="0.35">
      <c r="A48" s="210">
        <v>90</v>
      </c>
      <c r="B48" s="211">
        <v>5.5</v>
      </c>
      <c r="C48" s="212">
        <v>1</v>
      </c>
    </row>
    <row r="49" spans="1:3" x14ac:dyDescent="0.35">
      <c r="A49" s="210">
        <v>98</v>
      </c>
      <c r="B49" s="211">
        <v>6.2</v>
      </c>
      <c r="C49" s="212">
        <v>1</v>
      </c>
    </row>
    <row r="50" spans="1:3" x14ac:dyDescent="0.35">
      <c r="A50" s="210">
        <v>91</v>
      </c>
      <c r="B50" s="211">
        <v>5.5</v>
      </c>
      <c r="C50" s="212">
        <v>1</v>
      </c>
    </row>
    <row r="51" spans="1:3" x14ac:dyDescent="0.35">
      <c r="A51" s="210">
        <v>77</v>
      </c>
      <c r="B51" s="211">
        <v>6.8</v>
      </c>
      <c r="C51" s="212">
        <v>1</v>
      </c>
    </row>
    <row r="52" spans="1:3" x14ac:dyDescent="0.35">
      <c r="A52" s="210">
        <v>89</v>
      </c>
      <c r="B52" s="211">
        <v>5.6</v>
      </c>
      <c r="C52" s="212">
        <v>1</v>
      </c>
    </row>
    <row r="53" spans="1:3" x14ac:dyDescent="0.35">
      <c r="A53" s="210">
        <v>97</v>
      </c>
      <c r="B53" s="211">
        <v>5.7</v>
      </c>
      <c r="C53" s="212">
        <v>1</v>
      </c>
    </row>
    <row r="54" spans="1:3" x14ac:dyDescent="0.35">
      <c r="A54" s="210">
        <v>70</v>
      </c>
      <c r="B54" s="211">
        <v>5.6</v>
      </c>
      <c r="C54" s="212">
        <v>1</v>
      </c>
    </row>
    <row r="55" spans="1:3" x14ac:dyDescent="0.35">
      <c r="A55" s="210">
        <v>79</v>
      </c>
      <c r="B55" s="211">
        <v>6</v>
      </c>
      <c r="C55" s="212">
        <v>1</v>
      </c>
    </row>
    <row r="56" spans="1:3" x14ac:dyDescent="0.35">
      <c r="A56" s="210">
        <v>59</v>
      </c>
      <c r="B56" s="211">
        <v>6.6</v>
      </c>
      <c r="C56" s="212">
        <v>1</v>
      </c>
    </row>
    <row r="57" spans="1:3" x14ac:dyDescent="0.35">
      <c r="A57" s="210">
        <v>63</v>
      </c>
      <c r="B57" s="211">
        <v>6</v>
      </c>
      <c r="C57" s="212">
        <v>1</v>
      </c>
    </row>
    <row r="58" spans="1:3" x14ac:dyDescent="0.35">
      <c r="A58" s="210">
        <v>81</v>
      </c>
      <c r="B58" s="211">
        <v>5.5</v>
      </c>
      <c r="C58" s="212">
        <v>1</v>
      </c>
    </row>
    <row r="59" spans="1:3" x14ac:dyDescent="0.35">
      <c r="A59" s="210">
        <v>58</v>
      </c>
      <c r="B59" s="211">
        <v>4.9000000000000004</v>
      </c>
      <c r="C59" s="212">
        <v>1</v>
      </c>
    </row>
    <row r="60" spans="1:3" x14ac:dyDescent="0.35">
      <c r="A60" s="210">
        <v>78</v>
      </c>
      <c r="B60" s="211">
        <v>6.7</v>
      </c>
      <c r="C60" s="212">
        <v>1</v>
      </c>
    </row>
    <row r="61" spans="1:3" x14ac:dyDescent="0.35">
      <c r="A61" s="210">
        <v>100</v>
      </c>
      <c r="B61" s="211">
        <v>5.7</v>
      </c>
      <c r="C61" s="212">
        <v>1</v>
      </c>
    </row>
    <row r="62" spans="1:3" x14ac:dyDescent="0.35">
      <c r="A62" s="210">
        <v>80</v>
      </c>
      <c r="B62" s="211">
        <v>5.7</v>
      </c>
      <c r="C62" s="212">
        <v>1</v>
      </c>
    </row>
    <row r="63" spans="1:3" x14ac:dyDescent="0.35">
      <c r="A63" s="210">
        <v>88</v>
      </c>
      <c r="B63" s="211">
        <v>6.3</v>
      </c>
      <c r="C63" s="212">
        <v>1</v>
      </c>
    </row>
    <row r="64" spans="1:3" x14ac:dyDescent="0.35">
      <c r="A64" s="210">
        <v>56</v>
      </c>
      <c r="B64" s="211">
        <v>5.7</v>
      </c>
      <c r="C64" s="212">
        <v>1</v>
      </c>
    </row>
    <row r="65" spans="1:3" x14ac:dyDescent="0.35">
      <c r="A65" s="210">
        <v>76</v>
      </c>
      <c r="B65" s="211">
        <v>6.6</v>
      </c>
      <c r="C65" s="212">
        <v>1</v>
      </c>
    </row>
    <row r="66" spans="1:3" x14ac:dyDescent="0.35">
      <c r="A66" s="210">
        <v>95</v>
      </c>
      <c r="B66" s="211">
        <v>5.6</v>
      </c>
      <c r="C66" s="212">
        <v>1</v>
      </c>
    </row>
    <row r="67" spans="1:3" x14ac:dyDescent="0.35">
      <c r="A67" s="210">
        <v>74</v>
      </c>
      <c r="B67" s="211">
        <v>6.1</v>
      </c>
      <c r="C67" s="212">
        <v>1</v>
      </c>
    </row>
    <row r="68" spans="1:3" x14ac:dyDescent="0.35">
      <c r="A68" s="210">
        <v>55</v>
      </c>
      <c r="B68" s="211">
        <v>6.5</v>
      </c>
      <c r="C68" s="212">
        <v>1</v>
      </c>
    </row>
    <row r="69" spans="1:3" x14ac:dyDescent="0.35">
      <c r="A69" s="210">
        <v>83</v>
      </c>
      <c r="B69" s="211">
        <v>5.8</v>
      </c>
      <c r="C69" s="212">
        <v>1</v>
      </c>
    </row>
    <row r="70" spans="1:3" x14ac:dyDescent="0.35">
      <c r="A70" s="210">
        <v>65</v>
      </c>
      <c r="B70" s="211">
        <v>5.6</v>
      </c>
      <c r="C70" s="212">
        <v>1</v>
      </c>
    </row>
    <row r="71" spans="1:3" x14ac:dyDescent="0.35">
      <c r="A71" s="210">
        <v>96</v>
      </c>
      <c r="B71" s="211">
        <v>5.7</v>
      </c>
      <c r="C71" s="212">
        <v>1</v>
      </c>
    </row>
    <row r="72" spans="1:3" x14ac:dyDescent="0.35">
      <c r="A72" s="210">
        <v>73</v>
      </c>
      <c r="B72" s="211">
        <v>6.3</v>
      </c>
      <c r="C72" s="212">
        <v>1</v>
      </c>
    </row>
    <row r="73" spans="1:3" x14ac:dyDescent="0.35">
      <c r="A73" s="210">
        <v>87</v>
      </c>
      <c r="B73" s="211">
        <v>6.7</v>
      </c>
      <c r="C73" s="212">
        <v>1</v>
      </c>
    </row>
    <row r="74" spans="1:3" x14ac:dyDescent="0.35">
      <c r="A74" s="210">
        <v>64</v>
      </c>
      <c r="B74" s="211">
        <v>6.1</v>
      </c>
      <c r="C74" s="212">
        <v>1</v>
      </c>
    </row>
    <row r="75" spans="1:3" x14ac:dyDescent="0.35">
      <c r="A75" s="210">
        <v>92</v>
      </c>
      <c r="B75" s="211">
        <v>6.1</v>
      </c>
      <c r="C75" s="212">
        <v>1</v>
      </c>
    </row>
    <row r="76" spans="1:3" x14ac:dyDescent="0.35">
      <c r="A76" s="210">
        <v>93</v>
      </c>
      <c r="B76" s="211">
        <v>5.8</v>
      </c>
      <c r="C76" s="212">
        <v>1</v>
      </c>
    </row>
    <row r="77" spans="1:3" x14ac:dyDescent="0.35">
      <c r="A77" s="210">
        <v>82</v>
      </c>
      <c r="B77" s="211">
        <v>5.5</v>
      </c>
      <c r="C77" s="212">
        <v>1</v>
      </c>
    </row>
    <row r="78" spans="1:3" x14ac:dyDescent="0.35">
      <c r="A78" s="210">
        <v>67</v>
      </c>
      <c r="B78" s="211">
        <v>5.6</v>
      </c>
      <c r="C78" s="212">
        <v>1</v>
      </c>
    </row>
    <row r="79" spans="1:3" x14ac:dyDescent="0.35">
      <c r="A79" s="210">
        <v>72</v>
      </c>
      <c r="B79" s="211">
        <v>6.1</v>
      </c>
      <c r="C79" s="212">
        <v>1</v>
      </c>
    </row>
    <row r="80" spans="1:3" x14ac:dyDescent="0.35">
      <c r="A80" s="210">
        <v>54</v>
      </c>
      <c r="B80" s="211">
        <v>5.5</v>
      </c>
      <c r="C80" s="212">
        <v>1</v>
      </c>
    </row>
    <row r="81" spans="1:3" x14ac:dyDescent="0.35">
      <c r="A81" s="210">
        <v>69</v>
      </c>
      <c r="B81" s="211">
        <v>6.2</v>
      </c>
      <c r="C81" s="212">
        <v>1</v>
      </c>
    </row>
    <row r="82" spans="1:3" x14ac:dyDescent="0.35">
      <c r="A82" s="210">
        <v>52</v>
      </c>
      <c r="B82" s="211">
        <v>6.4</v>
      </c>
      <c r="C82" s="212">
        <v>1</v>
      </c>
    </row>
    <row r="83" spans="1:3" x14ac:dyDescent="0.35">
      <c r="A83" s="210">
        <v>60</v>
      </c>
      <c r="B83" s="211">
        <v>5.2</v>
      </c>
      <c r="C83" s="212">
        <v>1</v>
      </c>
    </row>
    <row r="84" spans="1:3" x14ac:dyDescent="0.35">
      <c r="A84" s="210">
        <v>99</v>
      </c>
      <c r="B84" s="211">
        <v>5.0999999999999996</v>
      </c>
      <c r="C84" s="212">
        <v>1</v>
      </c>
    </row>
    <row r="85" spans="1:3" x14ac:dyDescent="0.35">
      <c r="A85" s="210">
        <v>94</v>
      </c>
      <c r="B85" s="211">
        <v>5</v>
      </c>
      <c r="C85" s="212">
        <v>1</v>
      </c>
    </row>
    <row r="86" spans="1:3" x14ac:dyDescent="0.35">
      <c r="A86" s="210">
        <v>62</v>
      </c>
      <c r="B86" s="211">
        <v>5.9</v>
      </c>
      <c r="C86" s="212">
        <v>1</v>
      </c>
    </row>
    <row r="87" spans="1:3" x14ac:dyDescent="0.35">
      <c r="A87" s="210">
        <v>61</v>
      </c>
      <c r="B87" s="211">
        <v>5</v>
      </c>
      <c r="C87" s="212">
        <v>1</v>
      </c>
    </row>
    <row r="88" spans="1:3" x14ac:dyDescent="0.35">
      <c r="A88" s="210">
        <v>86</v>
      </c>
      <c r="B88" s="211">
        <v>6</v>
      </c>
      <c r="C88" s="212">
        <v>1</v>
      </c>
    </row>
    <row r="89" spans="1:3" x14ac:dyDescent="0.35">
      <c r="A89" s="210">
        <v>84</v>
      </c>
      <c r="B89" s="211">
        <v>6</v>
      </c>
      <c r="C89" s="212">
        <v>1</v>
      </c>
    </row>
    <row r="90" spans="1:3" x14ac:dyDescent="0.35">
      <c r="A90" s="210">
        <v>85</v>
      </c>
      <c r="B90" s="211">
        <v>5.4</v>
      </c>
      <c r="C90" s="212">
        <v>1</v>
      </c>
    </row>
    <row r="91" spans="1:3" x14ac:dyDescent="0.35">
      <c r="A91" s="210">
        <v>121</v>
      </c>
      <c r="B91" s="211">
        <v>6.9</v>
      </c>
      <c r="C91" s="212">
        <v>2</v>
      </c>
    </row>
    <row r="92" spans="1:3" x14ac:dyDescent="0.35">
      <c r="A92" s="210">
        <v>118</v>
      </c>
      <c r="B92" s="211">
        <v>7.7</v>
      </c>
      <c r="C92" s="212">
        <v>2</v>
      </c>
    </row>
    <row r="93" spans="1:3" x14ac:dyDescent="0.35">
      <c r="A93" s="210">
        <v>125</v>
      </c>
      <c r="B93" s="211">
        <v>6.7</v>
      </c>
      <c r="C93" s="212">
        <v>2</v>
      </c>
    </row>
    <row r="94" spans="1:3" x14ac:dyDescent="0.35">
      <c r="A94" s="210">
        <v>135</v>
      </c>
      <c r="B94" s="211">
        <v>6.1</v>
      </c>
      <c r="C94" s="212">
        <v>2</v>
      </c>
    </row>
    <row r="95" spans="1:3" x14ac:dyDescent="0.35">
      <c r="A95" s="210">
        <v>150</v>
      </c>
      <c r="B95" s="211">
        <v>5.9</v>
      </c>
      <c r="C95" s="212">
        <v>2</v>
      </c>
    </row>
    <row r="96" spans="1:3" x14ac:dyDescent="0.35">
      <c r="A96" s="210">
        <v>140</v>
      </c>
      <c r="B96" s="211">
        <v>6.9</v>
      </c>
      <c r="C96" s="212">
        <v>2</v>
      </c>
    </row>
    <row r="97" spans="1:3" x14ac:dyDescent="0.35">
      <c r="A97" s="210">
        <v>112</v>
      </c>
      <c r="B97" s="211">
        <v>6.4</v>
      </c>
      <c r="C97" s="212">
        <v>2</v>
      </c>
    </row>
    <row r="98" spans="1:3" x14ac:dyDescent="0.35">
      <c r="A98" s="210">
        <v>114</v>
      </c>
      <c r="B98" s="211">
        <v>5.7</v>
      </c>
      <c r="C98" s="212">
        <v>2</v>
      </c>
    </row>
    <row r="99" spans="1:3" x14ac:dyDescent="0.35">
      <c r="A99" s="210">
        <v>132</v>
      </c>
      <c r="B99" s="211">
        <v>7.9</v>
      </c>
      <c r="C99" s="212">
        <v>2</v>
      </c>
    </row>
    <row r="100" spans="1:3" x14ac:dyDescent="0.35">
      <c r="A100" s="210">
        <v>101</v>
      </c>
      <c r="B100" s="211">
        <v>6.3</v>
      </c>
      <c r="C100" s="212">
        <v>2</v>
      </c>
    </row>
    <row r="101" spans="1:3" x14ac:dyDescent="0.35">
      <c r="A101" s="210">
        <v>139</v>
      </c>
      <c r="B101" s="211">
        <v>6</v>
      </c>
      <c r="C101" s="212">
        <v>2</v>
      </c>
    </row>
    <row r="102" spans="1:3" x14ac:dyDescent="0.35">
      <c r="A102" s="210">
        <v>145</v>
      </c>
      <c r="B102" s="211">
        <v>6.7</v>
      </c>
      <c r="C102" s="212">
        <v>2</v>
      </c>
    </row>
    <row r="103" spans="1:3" x14ac:dyDescent="0.35">
      <c r="A103" s="210">
        <v>144</v>
      </c>
      <c r="B103" s="211">
        <v>6.8</v>
      </c>
      <c r="C103" s="212">
        <v>2</v>
      </c>
    </row>
    <row r="104" spans="1:3" x14ac:dyDescent="0.35">
      <c r="A104" s="210">
        <v>123</v>
      </c>
      <c r="B104" s="211">
        <v>7.7</v>
      </c>
      <c r="C104" s="212">
        <v>2</v>
      </c>
    </row>
    <row r="105" spans="1:3" x14ac:dyDescent="0.35">
      <c r="A105" s="210">
        <v>122</v>
      </c>
      <c r="B105" s="211">
        <v>5.6</v>
      </c>
      <c r="C105" s="212">
        <v>2</v>
      </c>
    </row>
    <row r="106" spans="1:3" x14ac:dyDescent="0.35">
      <c r="A106" s="210">
        <v>117</v>
      </c>
      <c r="B106" s="211">
        <v>6.5</v>
      </c>
      <c r="C106" s="212">
        <v>2</v>
      </c>
    </row>
    <row r="107" spans="1:3" x14ac:dyDescent="0.35">
      <c r="A107" s="210">
        <v>143</v>
      </c>
      <c r="B107" s="211">
        <v>5.8</v>
      </c>
      <c r="C107" s="212">
        <v>2</v>
      </c>
    </row>
    <row r="108" spans="1:3" x14ac:dyDescent="0.35">
      <c r="A108" s="210">
        <v>119</v>
      </c>
      <c r="B108" s="211">
        <v>7.7</v>
      </c>
      <c r="C108" s="212">
        <v>2</v>
      </c>
    </row>
    <row r="109" spans="1:3" x14ac:dyDescent="0.35">
      <c r="A109" s="210">
        <v>127</v>
      </c>
      <c r="B109" s="211">
        <v>6.2</v>
      </c>
      <c r="C109" s="212">
        <v>2</v>
      </c>
    </row>
    <row r="110" spans="1:3" x14ac:dyDescent="0.35">
      <c r="A110" s="210">
        <v>141</v>
      </c>
      <c r="B110" s="211">
        <v>6.7</v>
      </c>
      <c r="C110" s="212">
        <v>2</v>
      </c>
    </row>
    <row r="111" spans="1:3" x14ac:dyDescent="0.35">
      <c r="A111" s="210">
        <v>124</v>
      </c>
      <c r="B111" s="211">
        <v>6.3</v>
      </c>
      <c r="C111" s="212">
        <v>2</v>
      </c>
    </row>
    <row r="112" spans="1:3" x14ac:dyDescent="0.35">
      <c r="A112" s="210">
        <v>104</v>
      </c>
      <c r="B112" s="211">
        <v>6.3</v>
      </c>
      <c r="C112" s="212">
        <v>2</v>
      </c>
    </row>
    <row r="113" spans="1:3" x14ac:dyDescent="0.35">
      <c r="A113" s="210">
        <v>115</v>
      </c>
      <c r="B113" s="211">
        <v>5.8</v>
      </c>
      <c r="C113" s="212">
        <v>2</v>
      </c>
    </row>
    <row r="114" spans="1:3" x14ac:dyDescent="0.35">
      <c r="A114" s="210">
        <v>113</v>
      </c>
      <c r="B114" s="211">
        <v>6.8</v>
      </c>
      <c r="C114" s="212">
        <v>2</v>
      </c>
    </row>
    <row r="115" spans="1:3" x14ac:dyDescent="0.35">
      <c r="A115" s="210">
        <v>108</v>
      </c>
      <c r="B115" s="211">
        <v>7.3</v>
      </c>
      <c r="C115" s="212">
        <v>2</v>
      </c>
    </row>
    <row r="116" spans="1:3" x14ac:dyDescent="0.35">
      <c r="A116" s="210">
        <v>111</v>
      </c>
      <c r="B116" s="211">
        <v>6.5</v>
      </c>
      <c r="C116" s="212">
        <v>2</v>
      </c>
    </row>
    <row r="117" spans="1:3" x14ac:dyDescent="0.35">
      <c r="A117" s="210">
        <v>102</v>
      </c>
      <c r="B117" s="211">
        <v>5.8</v>
      </c>
      <c r="C117" s="212">
        <v>2</v>
      </c>
    </row>
    <row r="118" spans="1:3" x14ac:dyDescent="0.35">
      <c r="A118" s="210">
        <v>129</v>
      </c>
      <c r="B118" s="211">
        <v>6.4</v>
      </c>
      <c r="C118" s="212">
        <v>2</v>
      </c>
    </row>
    <row r="119" spans="1:3" x14ac:dyDescent="0.35">
      <c r="A119" s="210">
        <v>131</v>
      </c>
      <c r="B119" s="211">
        <v>7.4</v>
      </c>
      <c r="C119" s="212">
        <v>2</v>
      </c>
    </row>
    <row r="120" spans="1:3" x14ac:dyDescent="0.35">
      <c r="A120" s="210">
        <v>149</v>
      </c>
      <c r="B120" s="211">
        <v>6.2</v>
      </c>
      <c r="C120" s="212">
        <v>2</v>
      </c>
    </row>
    <row r="121" spans="1:3" x14ac:dyDescent="0.35">
      <c r="A121" s="210">
        <v>148</v>
      </c>
      <c r="B121" s="211">
        <v>6.5</v>
      </c>
      <c r="C121" s="212">
        <v>2</v>
      </c>
    </row>
    <row r="122" spans="1:3" x14ac:dyDescent="0.35">
      <c r="A122" s="210">
        <v>126</v>
      </c>
      <c r="B122" s="211">
        <v>7.2</v>
      </c>
      <c r="C122" s="212">
        <v>2</v>
      </c>
    </row>
    <row r="123" spans="1:3" x14ac:dyDescent="0.35">
      <c r="A123" s="210">
        <v>136</v>
      </c>
      <c r="B123" s="211">
        <v>7.7</v>
      </c>
      <c r="C123" s="212">
        <v>2</v>
      </c>
    </row>
    <row r="124" spans="1:3" x14ac:dyDescent="0.35">
      <c r="A124" s="210">
        <v>103</v>
      </c>
      <c r="B124" s="211">
        <v>7.1</v>
      </c>
      <c r="C124" s="212">
        <v>2</v>
      </c>
    </row>
    <row r="125" spans="1:3" x14ac:dyDescent="0.35">
      <c r="A125" s="210">
        <v>109</v>
      </c>
      <c r="B125" s="211">
        <v>6.7</v>
      </c>
      <c r="C125" s="212">
        <v>2</v>
      </c>
    </row>
    <row r="126" spans="1:3" x14ac:dyDescent="0.35">
      <c r="A126" s="210">
        <v>116</v>
      </c>
      <c r="B126" s="211">
        <v>6.4</v>
      </c>
      <c r="C126" s="212">
        <v>2</v>
      </c>
    </row>
    <row r="127" spans="1:3" x14ac:dyDescent="0.35">
      <c r="A127" s="210">
        <v>110</v>
      </c>
      <c r="B127" s="211">
        <v>7.2</v>
      </c>
      <c r="C127" s="212">
        <v>2</v>
      </c>
    </row>
    <row r="128" spans="1:3" x14ac:dyDescent="0.35">
      <c r="A128" s="210">
        <v>105</v>
      </c>
      <c r="B128" s="211">
        <v>6.5</v>
      </c>
      <c r="C128" s="212">
        <v>2</v>
      </c>
    </row>
    <row r="129" spans="1:3" x14ac:dyDescent="0.35">
      <c r="A129" s="210">
        <v>137</v>
      </c>
      <c r="B129" s="211">
        <v>6.3</v>
      </c>
      <c r="C129" s="212">
        <v>2</v>
      </c>
    </row>
    <row r="130" spans="1:3" x14ac:dyDescent="0.35">
      <c r="A130" s="210">
        <v>134</v>
      </c>
      <c r="B130" s="211">
        <v>6.3</v>
      </c>
      <c r="C130" s="212">
        <v>2</v>
      </c>
    </row>
    <row r="131" spans="1:3" ht="15" thickBot="1" x14ac:dyDescent="0.4">
      <c r="A131" s="235">
        <v>106</v>
      </c>
      <c r="B131" s="221">
        <v>7.6</v>
      </c>
      <c r="C131" s="222">
        <v>2</v>
      </c>
    </row>
  </sheetData>
  <mergeCells count="7">
    <mergeCell ref="N1:O1"/>
    <mergeCell ref="Q1:R1"/>
    <mergeCell ref="T1:U1"/>
    <mergeCell ref="AH1:AL1"/>
    <mergeCell ref="AJ2:AL2"/>
    <mergeCell ref="AH4:AH6"/>
    <mergeCell ref="AH7:A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3D81-4D46-44F7-AC3E-3CA84CD7730D}">
  <sheetPr>
    <tabColor theme="1" tint="0.249977111117893"/>
  </sheetPr>
  <dimension ref="A1:M155"/>
  <sheetViews>
    <sheetView workbookViewId="0">
      <selection activeCell="AJ28" sqref="AJ28"/>
    </sheetView>
  </sheetViews>
  <sheetFormatPr defaultRowHeight="14.5" x14ac:dyDescent="0.35"/>
  <cols>
    <col min="1" max="1" width="8.7265625" style="75"/>
    <col min="2" max="4" width="12" style="75" bestFit="1" customWidth="1"/>
    <col min="5" max="5" width="8.7265625" style="75"/>
    <col min="6" max="8" width="12" style="75" bestFit="1" customWidth="1"/>
    <col min="9" max="16384" width="8.7265625" style="75"/>
  </cols>
  <sheetData>
    <row r="1" spans="1:13" x14ac:dyDescent="0.35">
      <c r="A1" s="76" t="s">
        <v>0</v>
      </c>
      <c r="B1" s="76" t="s">
        <v>1</v>
      </c>
      <c r="C1" s="76" t="s">
        <v>31</v>
      </c>
      <c r="E1" s="76" t="s">
        <v>0</v>
      </c>
      <c r="F1" s="76" t="s">
        <v>1</v>
      </c>
      <c r="G1" s="76" t="s">
        <v>31</v>
      </c>
      <c r="I1" s="152" t="s">
        <v>55</v>
      </c>
      <c r="J1" s="152"/>
      <c r="K1" s="152"/>
      <c r="L1" s="152"/>
      <c r="M1" s="152"/>
    </row>
    <row r="2" spans="1:13" x14ac:dyDescent="0.35">
      <c r="A2" s="75">
        <v>5.4</v>
      </c>
      <c r="B2" s="75">
        <v>3.9</v>
      </c>
      <c r="C2" s="75">
        <v>0</v>
      </c>
      <c r="E2" s="75">
        <v>4.5999999999999996</v>
      </c>
      <c r="F2" s="75">
        <v>3.2</v>
      </c>
      <c r="G2" s="75">
        <v>0</v>
      </c>
      <c r="I2" s="152"/>
      <c r="J2" s="152"/>
      <c r="K2" s="152" t="s">
        <v>26</v>
      </c>
      <c r="L2" s="152"/>
      <c r="M2" s="152"/>
    </row>
    <row r="3" spans="1:13" x14ac:dyDescent="0.35">
      <c r="A3" s="75">
        <v>5.8</v>
      </c>
      <c r="B3" s="75">
        <v>4</v>
      </c>
      <c r="C3" s="75">
        <v>0</v>
      </c>
      <c r="E3" s="75">
        <v>4.5999999999999996</v>
      </c>
      <c r="F3" s="75">
        <v>3.1</v>
      </c>
      <c r="G3" s="75">
        <v>0</v>
      </c>
      <c r="I3" s="152"/>
      <c r="J3" s="152"/>
      <c r="K3" s="77">
        <v>0</v>
      </c>
      <c r="L3" s="77">
        <v>1</v>
      </c>
      <c r="M3" s="77">
        <v>2</v>
      </c>
    </row>
    <row r="4" spans="1:13" x14ac:dyDescent="0.35">
      <c r="A4" s="75">
        <v>4.8</v>
      </c>
      <c r="B4" s="75">
        <v>3.4</v>
      </c>
      <c r="C4" s="75">
        <v>0</v>
      </c>
      <c r="E4" s="75">
        <v>5.4</v>
      </c>
      <c r="F4" s="75">
        <v>3.4</v>
      </c>
      <c r="G4" s="75">
        <v>0</v>
      </c>
      <c r="I4" s="153" t="s">
        <v>23</v>
      </c>
      <c r="J4" s="77">
        <v>0</v>
      </c>
      <c r="K4" s="75">
        <f>COUNTIFS($I$24:$I$43,$J4,$G$2:$G$21,K$3)</f>
        <v>9</v>
      </c>
      <c r="L4" s="75">
        <f t="shared" ref="L4:M6" si="0">COUNTIFS($I$24:$I$43,$J4,$G$2:$G$21,L$3)</f>
        <v>0</v>
      </c>
      <c r="M4" s="75">
        <f t="shared" si="0"/>
        <v>0</v>
      </c>
    </row>
    <row r="5" spans="1:13" x14ac:dyDescent="0.35">
      <c r="A5" s="75">
        <v>4.4000000000000004</v>
      </c>
      <c r="B5" s="75">
        <v>2.9</v>
      </c>
      <c r="C5" s="75">
        <v>0</v>
      </c>
      <c r="E5" s="75">
        <v>5</v>
      </c>
      <c r="F5" s="75">
        <v>3</v>
      </c>
      <c r="G5" s="75">
        <v>0</v>
      </c>
      <c r="I5" s="153"/>
      <c r="J5" s="77">
        <v>1</v>
      </c>
      <c r="K5" s="75">
        <f t="shared" ref="K5:K6" si="1">COUNTIFS($I$24:$I$43,$J5,$G$2:$G$21,K$3)</f>
        <v>0</v>
      </c>
      <c r="L5" s="75">
        <f t="shared" si="0"/>
        <v>5</v>
      </c>
      <c r="M5" s="75">
        <f t="shared" si="0"/>
        <v>1</v>
      </c>
    </row>
    <row r="6" spans="1:13" x14ac:dyDescent="0.35">
      <c r="A6" s="75">
        <v>5.2</v>
      </c>
      <c r="B6" s="75">
        <v>3.5</v>
      </c>
      <c r="C6" s="75">
        <v>0</v>
      </c>
      <c r="E6" s="75">
        <v>5.7</v>
      </c>
      <c r="F6" s="75">
        <v>4.4000000000000004</v>
      </c>
      <c r="G6" s="75">
        <v>0</v>
      </c>
      <c r="I6" s="153"/>
      <c r="J6" s="77">
        <v>2</v>
      </c>
      <c r="K6" s="75">
        <f t="shared" si="1"/>
        <v>0</v>
      </c>
      <c r="L6" s="75">
        <f t="shared" si="0"/>
        <v>1</v>
      </c>
      <c r="M6" s="75">
        <f t="shared" si="0"/>
        <v>4</v>
      </c>
    </row>
    <row r="7" spans="1:13" x14ac:dyDescent="0.35">
      <c r="A7" s="75">
        <v>4.5</v>
      </c>
      <c r="B7" s="75">
        <v>2.2999999999999998</v>
      </c>
      <c r="C7" s="75">
        <v>0</v>
      </c>
      <c r="E7" s="75">
        <v>7.7</v>
      </c>
      <c r="F7" s="75">
        <v>2.6</v>
      </c>
      <c r="G7" s="75">
        <v>2</v>
      </c>
    </row>
    <row r="8" spans="1:13" x14ac:dyDescent="0.35">
      <c r="A8" s="75">
        <v>4.5999999999999996</v>
      </c>
      <c r="B8" s="75">
        <v>3.6</v>
      </c>
      <c r="C8" s="75">
        <v>0</v>
      </c>
      <c r="E8" s="75">
        <v>5.5</v>
      </c>
      <c r="F8" s="75">
        <v>2.5</v>
      </c>
      <c r="G8" s="75">
        <v>1</v>
      </c>
      <c r="I8" s="152" t="s">
        <v>27</v>
      </c>
      <c r="J8" s="152"/>
      <c r="K8" s="152"/>
      <c r="L8" s="152"/>
      <c r="M8" s="77">
        <f>SUM(K4,L5,M6)/SUM(K4:M6)</f>
        <v>0.9</v>
      </c>
    </row>
    <row r="9" spans="1:13" x14ac:dyDescent="0.35">
      <c r="A9" s="75">
        <v>5.0999999999999996</v>
      </c>
      <c r="B9" s="75">
        <v>3.5</v>
      </c>
      <c r="C9" s="75">
        <v>0</v>
      </c>
      <c r="E9" s="75">
        <v>4.5999999999999996</v>
      </c>
      <c r="F9" s="75">
        <v>3.4</v>
      </c>
      <c r="G9" s="75">
        <v>0</v>
      </c>
    </row>
    <row r="10" spans="1:13" x14ac:dyDescent="0.35">
      <c r="A10" s="75">
        <v>5.0999999999999996</v>
      </c>
      <c r="B10" s="75">
        <v>3.3</v>
      </c>
      <c r="C10" s="75">
        <v>0</v>
      </c>
      <c r="E10" s="75">
        <v>6.3</v>
      </c>
      <c r="F10" s="75">
        <v>2.9</v>
      </c>
      <c r="G10" s="75">
        <v>2</v>
      </c>
      <c r="I10" s="152" t="s">
        <v>28</v>
      </c>
      <c r="J10" s="152"/>
      <c r="K10" s="152"/>
      <c r="L10" s="77">
        <v>0</v>
      </c>
      <c r="M10" s="77">
        <f>K4/SUM(K4:M4)</f>
        <v>1</v>
      </c>
    </row>
    <row r="11" spans="1:13" x14ac:dyDescent="0.35">
      <c r="A11" s="75">
        <v>4.8</v>
      </c>
      <c r="B11" s="75">
        <v>3</v>
      </c>
      <c r="C11" s="75">
        <v>0</v>
      </c>
      <c r="E11" s="75">
        <v>6.7</v>
      </c>
      <c r="F11" s="75">
        <v>3.1</v>
      </c>
      <c r="G11" s="75">
        <v>1</v>
      </c>
      <c r="L11" s="77">
        <v>1</v>
      </c>
      <c r="M11" s="77">
        <f>L5/SUM(K5:M5)</f>
        <v>0.83333333333333337</v>
      </c>
    </row>
    <row r="12" spans="1:13" x14ac:dyDescent="0.35">
      <c r="A12" s="75">
        <v>5</v>
      </c>
      <c r="B12" s="75">
        <v>3.2</v>
      </c>
      <c r="C12" s="75">
        <v>0</v>
      </c>
      <c r="E12" s="75">
        <v>5.6</v>
      </c>
      <c r="F12" s="75">
        <v>3</v>
      </c>
      <c r="G12" s="75">
        <v>1</v>
      </c>
      <c r="L12" s="77">
        <v>2</v>
      </c>
      <c r="M12" s="77">
        <f>M6/SUM(K6:M6)</f>
        <v>0.8</v>
      </c>
    </row>
    <row r="13" spans="1:13" x14ac:dyDescent="0.35">
      <c r="A13" s="75">
        <v>4.9000000000000004</v>
      </c>
      <c r="B13" s="75">
        <v>3.1</v>
      </c>
      <c r="C13" s="75">
        <v>0</v>
      </c>
      <c r="E13" s="75">
        <v>4.4000000000000004</v>
      </c>
      <c r="F13" s="75">
        <v>3</v>
      </c>
      <c r="G13" s="75">
        <v>0</v>
      </c>
    </row>
    <row r="14" spans="1:13" x14ac:dyDescent="0.35">
      <c r="A14" s="75">
        <v>5.0999999999999996</v>
      </c>
      <c r="B14" s="75">
        <v>3.8</v>
      </c>
      <c r="C14" s="75">
        <v>0</v>
      </c>
      <c r="E14" s="75">
        <v>5.8</v>
      </c>
      <c r="F14" s="75">
        <v>2.6</v>
      </c>
      <c r="G14" s="75">
        <v>1</v>
      </c>
      <c r="I14" s="152" t="s">
        <v>29</v>
      </c>
      <c r="J14" s="152"/>
      <c r="K14" s="152"/>
      <c r="L14" s="77">
        <v>0</v>
      </c>
      <c r="M14" s="77">
        <f>K4/SUM(K4:K6)</f>
        <v>1</v>
      </c>
    </row>
    <row r="15" spans="1:13" x14ac:dyDescent="0.35">
      <c r="A15" s="75">
        <v>5</v>
      </c>
      <c r="B15" s="75">
        <v>3.6</v>
      </c>
      <c r="C15" s="75">
        <v>0</v>
      </c>
      <c r="E15" s="75">
        <v>5.5</v>
      </c>
      <c r="F15" s="75">
        <v>2.2999999999999998</v>
      </c>
      <c r="G15" s="75">
        <v>1</v>
      </c>
      <c r="L15" s="77">
        <v>1</v>
      </c>
      <c r="M15" s="77">
        <f>L5/SUM(L4:L6)</f>
        <v>0.83333333333333337</v>
      </c>
    </row>
    <row r="16" spans="1:13" x14ac:dyDescent="0.35">
      <c r="A16" s="75">
        <v>4.8</v>
      </c>
      <c r="B16" s="75">
        <v>3</v>
      </c>
      <c r="C16" s="75">
        <v>0</v>
      </c>
      <c r="E16" s="75">
        <v>6.7</v>
      </c>
      <c r="F16" s="75">
        <v>3.1</v>
      </c>
      <c r="G16" s="75">
        <v>2</v>
      </c>
      <c r="L16" s="77">
        <v>2</v>
      </c>
      <c r="M16" s="77">
        <f>M6/SUM(M4:M6)</f>
        <v>0.8</v>
      </c>
    </row>
    <row r="17" spans="1:13" x14ac:dyDescent="0.35">
      <c r="A17" s="75">
        <v>5.4</v>
      </c>
      <c r="B17" s="75">
        <v>3.7</v>
      </c>
      <c r="C17" s="75">
        <v>0</v>
      </c>
      <c r="E17" s="75">
        <v>5</v>
      </c>
      <c r="F17" s="75">
        <v>3.5</v>
      </c>
      <c r="G17" s="75">
        <v>0</v>
      </c>
    </row>
    <row r="18" spans="1:13" x14ac:dyDescent="0.35">
      <c r="A18" s="75">
        <v>4.8</v>
      </c>
      <c r="B18" s="75">
        <v>3.4</v>
      </c>
      <c r="C18" s="75">
        <v>0</v>
      </c>
      <c r="E18" s="75">
        <v>6.3</v>
      </c>
      <c r="F18" s="75">
        <v>2.5</v>
      </c>
      <c r="G18" s="75">
        <v>1</v>
      </c>
      <c r="I18" s="152" t="s">
        <v>103</v>
      </c>
      <c r="J18" s="152"/>
      <c r="K18" s="152"/>
      <c r="L18" s="77">
        <v>0</v>
      </c>
      <c r="M18" s="77">
        <f>2*(K4/SUM(K4:M4))*(K4/SUM(K4:K6))/((K4/SUM(K4:M4)) + (K4/SUM(K4:K6)))</f>
        <v>1</v>
      </c>
    </row>
    <row r="19" spans="1:13" x14ac:dyDescent="0.35">
      <c r="A19" s="75">
        <v>4.9000000000000004</v>
      </c>
      <c r="B19" s="75">
        <v>3.1</v>
      </c>
      <c r="C19" s="75">
        <v>0</v>
      </c>
      <c r="E19" s="75">
        <v>7.7</v>
      </c>
      <c r="F19" s="75">
        <v>3</v>
      </c>
      <c r="G19" s="75">
        <v>2</v>
      </c>
      <c r="L19" s="77">
        <v>1</v>
      </c>
      <c r="M19" s="77">
        <f>2*(L5/SUM(K5:M5))*(L5/SUM(L4:L6))/((L5/SUM(K5:M5)) + (L5/SUM(L4:L6)))</f>
        <v>0.83333333333333337</v>
      </c>
    </row>
    <row r="20" spans="1:13" x14ac:dyDescent="0.35">
      <c r="A20" s="75">
        <v>4.7</v>
      </c>
      <c r="B20" s="75">
        <v>3.2</v>
      </c>
      <c r="C20" s="75">
        <v>0</v>
      </c>
      <c r="E20" s="75">
        <v>5.7</v>
      </c>
      <c r="F20" s="75">
        <v>2.5</v>
      </c>
      <c r="G20" s="75">
        <v>2</v>
      </c>
      <c r="L20" s="77">
        <v>2</v>
      </c>
      <c r="M20" s="77">
        <f>2*(M6/SUM(K6:M6))*(M6/SUM(M4:M6))/((M6/SUM(K6:M6)) + (M6/SUM(M4:M6)))</f>
        <v>0.80000000000000016</v>
      </c>
    </row>
    <row r="21" spans="1:13" x14ac:dyDescent="0.35">
      <c r="A21" s="75">
        <v>5.0999999999999996</v>
      </c>
      <c r="B21" s="75">
        <v>3.4</v>
      </c>
      <c r="C21" s="75">
        <v>0</v>
      </c>
      <c r="E21" s="75">
        <v>4.4000000000000004</v>
      </c>
      <c r="F21" s="75">
        <v>3.2</v>
      </c>
      <c r="G21" s="75">
        <v>0</v>
      </c>
    </row>
    <row r="22" spans="1:13" x14ac:dyDescent="0.35">
      <c r="A22" s="75">
        <v>5.0999999999999996</v>
      </c>
      <c r="B22" s="75">
        <v>3.8</v>
      </c>
      <c r="C22" s="75">
        <v>0</v>
      </c>
    </row>
    <row r="23" spans="1:13" x14ac:dyDescent="0.35">
      <c r="A23" s="75">
        <v>5.5</v>
      </c>
      <c r="B23" s="75">
        <v>3.5</v>
      </c>
      <c r="C23" s="75">
        <v>0</v>
      </c>
      <c r="E23" s="75" t="s">
        <v>104</v>
      </c>
      <c r="F23" s="75" t="s">
        <v>105</v>
      </c>
      <c r="G23" s="75" t="s">
        <v>106</v>
      </c>
      <c r="H23" s="75" t="s">
        <v>22</v>
      </c>
      <c r="I23" s="75" t="s">
        <v>23</v>
      </c>
    </row>
    <row r="24" spans="1:13" x14ac:dyDescent="0.35">
      <c r="A24" s="75">
        <v>4.8</v>
      </c>
      <c r="B24" s="75">
        <v>3.1</v>
      </c>
      <c r="C24" s="75">
        <v>0</v>
      </c>
      <c r="E24" s="75">
        <f>B136*G136*$G$129</f>
        <v>0.16112821791062487</v>
      </c>
      <c r="F24" s="75">
        <f>C136*H136*$G$130</f>
        <v>2.3670068721354374E-5</v>
      </c>
      <c r="G24" s="75">
        <f>D136*I136*$G$131</f>
        <v>6.6935297607688246E-9</v>
      </c>
      <c r="H24" s="75">
        <f>MAX(E24:G24)</f>
        <v>0.16112821791062487</v>
      </c>
      <c r="I24" s="75" cm="1">
        <f t="array" ref="I24">_xlfn.IFS(H24=G24,2,H24=F24,1,H24=E24,0)</f>
        <v>0</v>
      </c>
      <c r="J24" s="154">
        <f>IF(I24=G2,1,0)</f>
        <v>1</v>
      </c>
    </row>
    <row r="25" spans="1:13" x14ac:dyDescent="0.35">
      <c r="A25" s="75">
        <v>4.3</v>
      </c>
      <c r="B25" s="75">
        <v>3</v>
      </c>
      <c r="C25" s="75">
        <v>0</v>
      </c>
      <c r="E25" s="75">
        <f t="shared" ref="E25:E43" si="2">B137*G137*$G$129</f>
        <v>0.13170663286720594</v>
      </c>
      <c r="F25" s="75">
        <f t="shared" ref="F25:F43" si="3">C137*H137*$G$130</f>
        <v>3.4248909802943068E-5</v>
      </c>
      <c r="G25" s="75">
        <f t="shared" ref="G25:G43" si="4">D137*I137*$G$131</f>
        <v>7.7679089509375931E-9</v>
      </c>
      <c r="H25" s="75">
        <f t="shared" ref="H25:H43" si="5">MAX(E25:G25)</f>
        <v>0.13170663286720594</v>
      </c>
      <c r="I25" s="75" cm="1">
        <f t="array" ref="I25">_xlfn.IFS(H25=G25,2,H25=F25,1,H25=E25,0)</f>
        <v>0</v>
      </c>
      <c r="J25" s="154">
        <f t="shared" ref="J25:J43" si="6">IF(I25=G3,1,0)</f>
        <v>1</v>
      </c>
    </row>
    <row r="26" spans="1:13" x14ac:dyDescent="0.35">
      <c r="A26" s="75">
        <v>5.2</v>
      </c>
      <c r="B26" s="75">
        <v>4.0999999999999996</v>
      </c>
      <c r="C26" s="75">
        <v>0</v>
      </c>
      <c r="E26" s="75">
        <f t="shared" si="2"/>
        <v>0.24327090170942184</v>
      </c>
      <c r="F26" s="75">
        <f t="shared" si="3"/>
        <v>1.668733733524826E-2</v>
      </c>
      <c r="G26" s="75">
        <f t="shared" si="4"/>
        <v>4.5646323113821723E-4</v>
      </c>
      <c r="H26" s="75">
        <f t="shared" si="5"/>
        <v>0.24327090170942184</v>
      </c>
      <c r="I26" s="75" cm="1">
        <f t="array" ref="I26">_xlfn.IFS(H26=G26,2,H26=F26,1,H26=E26,0)</f>
        <v>0</v>
      </c>
      <c r="J26" s="154">
        <f t="shared" si="6"/>
        <v>1</v>
      </c>
    </row>
    <row r="27" spans="1:13" x14ac:dyDescent="0.35">
      <c r="A27" s="75">
        <v>5.4</v>
      </c>
      <c r="B27" s="75">
        <v>3.9</v>
      </c>
      <c r="C27" s="75">
        <v>0</v>
      </c>
      <c r="E27" s="75">
        <f t="shared" si="2"/>
        <v>0.19867679403022109</v>
      </c>
      <c r="F27" s="75">
        <f t="shared" si="3"/>
        <v>4.4910812625787661E-3</v>
      </c>
      <c r="G27" s="75">
        <f t="shared" si="4"/>
        <v>6.0579605662424849E-6</v>
      </c>
      <c r="H27" s="75">
        <f t="shared" si="5"/>
        <v>0.19867679403022109</v>
      </c>
      <c r="I27" s="75" cm="1">
        <f t="array" ref="I27">_xlfn.IFS(H27=G27,2,H27=F27,1,H27=E27,0)</f>
        <v>0</v>
      </c>
      <c r="J27" s="154">
        <f t="shared" si="6"/>
        <v>1</v>
      </c>
    </row>
    <row r="28" spans="1:13" x14ac:dyDescent="0.35">
      <c r="A28" s="75">
        <v>4.9000000000000004</v>
      </c>
      <c r="B28" s="75">
        <v>3</v>
      </c>
      <c r="C28" s="75">
        <v>0</v>
      </c>
      <c r="E28" s="75">
        <f t="shared" si="2"/>
        <v>2.8444424005765203E-3</v>
      </c>
      <c r="F28" s="75">
        <f t="shared" si="3"/>
        <v>6.9738583590838117E-7</v>
      </c>
      <c r="G28" s="75">
        <f t="shared" si="4"/>
        <v>1.5735094974751777E-6</v>
      </c>
      <c r="H28" s="75">
        <f t="shared" si="5"/>
        <v>2.8444424005765203E-3</v>
      </c>
      <c r="I28" s="75" cm="1">
        <f t="array" ref="I28">_xlfn.IFS(H28=G28,2,H28=F28,1,H28=E28,0)</f>
        <v>0</v>
      </c>
      <c r="J28" s="154">
        <f t="shared" si="6"/>
        <v>1</v>
      </c>
    </row>
    <row r="29" spans="1:13" x14ac:dyDescent="0.35">
      <c r="A29" s="75">
        <v>5.0999999999999996</v>
      </c>
      <c r="B29" s="75">
        <v>3.8</v>
      </c>
      <c r="C29" s="75">
        <v>0</v>
      </c>
      <c r="E29" s="75">
        <f t="shared" si="2"/>
        <v>3.2386996290352135E-13</v>
      </c>
      <c r="F29" s="75">
        <f t="shared" si="3"/>
        <v>6.8697477668586497E-8</v>
      </c>
      <c r="G29" s="75">
        <f t="shared" si="4"/>
        <v>6.3491919693401408E-4</v>
      </c>
      <c r="H29" s="75">
        <f t="shared" si="5"/>
        <v>6.3491919693401408E-4</v>
      </c>
      <c r="I29" s="75" cm="1">
        <f t="array" ref="I29">_xlfn.IFS(H29=G29,2,H29=F29,1,H29=E29,0)</f>
        <v>2</v>
      </c>
      <c r="J29" s="154">
        <f t="shared" si="6"/>
        <v>1</v>
      </c>
    </row>
    <row r="30" spans="1:13" x14ac:dyDescent="0.35">
      <c r="A30" s="75">
        <v>5.7</v>
      </c>
      <c r="B30" s="75">
        <v>3.8</v>
      </c>
      <c r="C30" s="75">
        <v>0</v>
      </c>
      <c r="E30" s="75">
        <f t="shared" si="2"/>
        <v>8.1427324516835601E-3</v>
      </c>
      <c r="F30" s="75">
        <f t="shared" si="3"/>
        <v>0.12370570914527969</v>
      </c>
      <c r="G30" s="75">
        <f t="shared" si="4"/>
        <v>9.1496017283186951E-4</v>
      </c>
      <c r="H30" s="75">
        <f t="shared" si="5"/>
        <v>0.12370570914527969</v>
      </c>
      <c r="I30" s="75" cm="1">
        <f t="array" ref="I30">_xlfn.IFS(H30=G30,2,H30=F30,1,H30=E30,0)</f>
        <v>1</v>
      </c>
      <c r="J30" s="154">
        <f t="shared" si="6"/>
        <v>1</v>
      </c>
    </row>
    <row r="31" spans="1:13" x14ac:dyDescent="0.35">
      <c r="A31" s="75">
        <v>5.2</v>
      </c>
      <c r="B31" s="75">
        <v>3.4</v>
      </c>
      <c r="C31" s="75">
        <v>0</v>
      </c>
      <c r="E31" s="75">
        <f t="shared" si="2"/>
        <v>0.19455822228694247</v>
      </c>
      <c r="F31" s="75">
        <f t="shared" si="3"/>
        <v>8.3513801551877011E-6</v>
      </c>
      <c r="G31" s="75">
        <f t="shared" si="4"/>
        <v>3.7522600887188418E-9</v>
      </c>
      <c r="H31" s="75">
        <f t="shared" si="5"/>
        <v>0.19455822228694247</v>
      </c>
      <c r="I31" s="75" cm="1">
        <f t="array" ref="I31">_xlfn.IFS(H31=G31,2,H31=F31,1,H31=E31,0)</f>
        <v>0</v>
      </c>
      <c r="J31" s="154">
        <f t="shared" si="6"/>
        <v>1</v>
      </c>
    </row>
    <row r="32" spans="1:13" x14ac:dyDescent="0.35">
      <c r="A32" s="75">
        <v>5</v>
      </c>
      <c r="B32" s="75">
        <v>3.3</v>
      </c>
      <c r="C32" s="75">
        <v>0</v>
      </c>
      <c r="E32" s="75">
        <f t="shared" si="2"/>
        <v>4.7815407730439493E-4</v>
      </c>
      <c r="F32" s="75">
        <f t="shared" si="3"/>
        <v>0.24176153764717301</v>
      </c>
      <c r="G32" s="75">
        <f t="shared" si="4"/>
        <v>0.38972653909837041</v>
      </c>
      <c r="H32" s="75">
        <f t="shared" si="5"/>
        <v>0.38972653909837041</v>
      </c>
      <c r="I32" s="75" cm="1">
        <f t="array" ref="I32">_xlfn.IFS(H32=G32,2,H32=F32,1,H32=E32,0)</f>
        <v>2</v>
      </c>
      <c r="J32" s="154">
        <f t="shared" si="6"/>
        <v>1</v>
      </c>
    </row>
    <row r="33" spans="1:10" x14ac:dyDescent="0.35">
      <c r="A33" s="75">
        <v>5.4</v>
      </c>
      <c r="B33" s="75">
        <v>3.4</v>
      </c>
      <c r="C33" s="75">
        <v>0</v>
      </c>
      <c r="E33" s="75">
        <f t="shared" si="2"/>
        <v>1.3535285855030454E-5</v>
      </c>
      <c r="F33" s="75">
        <f t="shared" si="3"/>
        <v>1.6346242795651715E-2</v>
      </c>
      <c r="G33" s="75">
        <f t="shared" si="4"/>
        <v>0.48394363796638351</v>
      </c>
      <c r="H33" s="75">
        <f t="shared" si="5"/>
        <v>0.48394363796638351</v>
      </c>
      <c r="I33" s="75" cm="1">
        <f t="array" ref="I33">_xlfn.IFS(H33=G33,2,H33=F33,1,H33=E33,0)</f>
        <v>2</v>
      </c>
      <c r="J33" s="154">
        <f t="shared" si="6"/>
        <v>0</v>
      </c>
    </row>
    <row r="34" spans="1:10" x14ac:dyDescent="0.35">
      <c r="A34" s="75">
        <v>4.9000000000000004</v>
      </c>
      <c r="B34" s="75">
        <v>3.1</v>
      </c>
      <c r="C34" s="75">
        <v>0</v>
      </c>
      <c r="E34" s="75">
        <f t="shared" si="2"/>
        <v>6.4778070341690142E-2</v>
      </c>
      <c r="F34" s="75">
        <f t="shared" si="3"/>
        <v>0.21804277937135305</v>
      </c>
      <c r="G34" s="75">
        <f t="shared" si="4"/>
        <v>7.307597808384329E-3</v>
      </c>
      <c r="H34" s="75">
        <f t="shared" si="5"/>
        <v>0.21804277937135305</v>
      </c>
      <c r="I34" s="75" cm="1">
        <f t="array" ref="I34">_xlfn.IFS(H34=G34,2,H34=F34,1,H34=E34,0)</f>
        <v>1</v>
      </c>
      <c r="J34" s="154">
        <f t="shared" si="6"/>
        <v>1</v>
      </c>
    </row>
    <row r="35" spans="1:10" x14ac:dyDescent="0.35">
      <c r="A35" s="75">
        <v>5.3</v>
      </c>
      <c r="B35" s="75">
        <v>3.7</v>
      </c>
      <c r="C35" s="75">
        <v>0</v>
      </c>
      <c r="E35" s="75">
        <f t="shared" si="2"/>
        <v>4.6330516679945512E-2</v>
      </c>
      <c r="F35" s="75">
        <f t="shared" si="3"/>
        <v>2.4411727936215273E-6</v>
      </c>
      <c r="G35" s="75">
        <f t="shared" si="4"/>
        <v>1.7222862627857983E-10</v>
      </c>
      <c r="H35" s="75">
        <f t="shared" si="5"/>
        <v>4.6330516679945512E-2</v>
      </c>
      <c r="I35" s="75" cm="1">
        <f t="array" ref="I35">_xlfn.IFS(H35=G35,2,H35=F35,1,H35=E35,0)</f>
        <v>0</v>
      </c>
      <c r="J35" s="154">
        <f t="shared" si="6"/>
        <v>1</v>
      </c>
    </row>
    <row r="36" spans="1:10" x14ac:dyDescent="0.35">
      <c r="A36" s="75">
        <v>5.5</v>
      </c>
      <c r="B36" s="75">
        <v>4.2</v>
      </c>
      <c r="C36" s="75">
        <v>0</v>
      </c>
      <c r="E36" s="75">
        <f t="shared" si="2"/>
        <v>4.1219209795277899E-3</v>
      </c>
      <c r="F36" s="75">
        <f t="shared" si="3"/>
        <v>0.37819667708943083</v>
      </c>
      <c r="G36" s="75">
        <f t="shared" si="4"/>
        <v>1.7963077601780199E-2</v>
      </c>
      <c r="H36" s="75">
        <f t="shared" si="5"/>
        <v>0.37819667708943083</v>
      </c>
      <c r="I36" s="75" cm="1">
        <f t="array" ref="I36">_xlfn.IFS(H36=G36,2,H36=F36,1,H36=E36,0)</f>
        <v>1</v>
      </c>
      <c r="J36" s="154">
        <f t="shared" si="6"/>
        <v>1</v>
      </c>
    </row>
    <row r="37" spans="1:10" x14ac:dyDescent="0.35">
      <c r="A37" s="75">
        <v>5</v>
      </c>
      <c r="B37" s="75">
        <v>3.5</v>
      </c>
      <c r="C37" s="75">
        <v>0</v>
      </c>
      <c r="E37" s="75">
        <f t="shared" si="2"/>
        <v>1.8594847093641618E-3</v>
      </c>
      <c r="F37" s="75">
        <f t="shared" si="3"/>
        <v>5.6957407129432834E-2</v>
      </c>
      <c r="G37" s="75">
        <f t="shared" si="4"/>
        <v>3.022581362287155E-4</v>
      </c>
      <c r="H37" s="75">
        <f t="shared" si="5"/>
        <v>5.6957407129432834E-2</v>
      </c>
      <c r="I37" s="75" cm="1">
        <f t="array" ref="I37">_xlfn.IFS(H37=G37,2,H37=F37,1,H37=E37,0)</f>
        <v>1</v>
      </c>
      <c r="J37" s="154">
        <f t="shared" si="6"/>
        <v>1</v>
      </c>
    </row>
    <row r="38" spans="1:10" x14ac:dyDescent="0.35">
      <c r="A38" s="75">
        <v>5</v>
      </c>
      <c r="B38" s="75">
        <v>3.4</v>
      </c>
      <c r="C38" s="75">
        <v>0</v>
      </c>
      <c r="E38" s="75">
        <f t="shared" si="2"/>
        <v>1.3535285855030454E-5</v>
      </c>
      <c r="F38" s="75">
        <f t="shared" si="3"/>
        <v>1.6346242795651715E-2</v>
      </c>
      <c r="G38" s="75">
        <f t="shared" si="4"/>
        <v>0.48394363796638351</v>
      </c>
      <c r="H38" s="75">
        <f t="shared" si="5"/>
        <v>0.48394363796638351</v>
      </c>
      <c r="I38" s="75" cm="1">
        <f t="array" ref="I38">_xlfn.IFS(H38=G38,2,H38=F38,1,H38=E38,0)</f>
        <v>2</v>
      </c>
      <c r="J38" s="154">
        <f t="shared" si="6"/>
        <v>1</v>
      </c>
    </row>
    <row r="39" spans="1:10" x14ac:dyDescent="0.35">
      <c r="A39" s="75">
        <v>4.7</v>
      </c>
      <c r="B39" s="75">
        <v>3.2</v>
      </c>
      <c r="C39" s="75">
        <v>0</v>
      </c>
      <c r="E39" s="75">
        <f t="shared" si="2"/>
        <v>0.3806715151421457</v>
      </c>
      <c r="F39" s="75">
        <f t="shared" si="3"/>
        <v>4.2743500148080017E-4</v>
      </c>
      <c r="G39" s="75">
        <f t="shared" si="4"/>
        <v>1.8015284341710749E-6</v>
      </c>
      <c r="H39" s="75">
        <f t="shared" si="5"/>
        <v>0.3806715151421457</v>
      </c>
      <c r="I39" s="75" cm="1">
        <f t="array" ref="I39">_xlfn.IFS(H39=G39,2,H39=F39,1,H39=E39,0)</f>
        <v>0</v>
      </c>
      <c r="J39" s="154">
        <f t="shared" si="6"/>
        <v>1</v>
      </c>
    </row>
    <row r="40" spans="1:10" x14ac:dyDescent="0.35">
      <c r="A40" s="75">
        <v>5</v>
      </c>
      <c r="B40" s="75">
        <v>3.4</v>
      </c>
      <c r="C40" s="75">
        <v>0</v>
      </c>
      <c r="E40" s="75">
        <f>B152*G152*$G$129</f>
        <v>5.8858944259300136E-5</v>
      </c>
      <c r="F40" s="75">
        <f t="shared" si="3"/>
        <v>0.17214536857862864</v>
      </c>
      <c r="G40" s="75">
        <f t="shared" si="4"/>
        <v>0.13090891918926684</v>
      </c>
      <c r="H40" s="75">
        <f t="shared" si="5"/>
        <v>0.17214536857862864</v>
      </c>
      <c r="I40" s="75" cm="1">
        <f t="array" ref="I40">_xlfn.IFS(H40=G40,2,H40=F40,1,H40=E40,0)</f>
        <v>1</v>
      </c>
      <c r="J40" s="154">
        <f t="shared" si="6"/>
        <v>1</v>
      </c>
    </row>
    <row r="41" spans="1:10" x14ac:dyDescent="0.35">
      <c r="A41" s="75">
        <v>5.0999999999999996</v>
      </c>
      <c r="B41" s="75">
        <v>3.7</v>
      </c>
      <c r="C41" s="75">
        <v>0</v>
      </c>
      <c r="E41" s="75">
        <f t="shared" ref="E41:E59" si="7">B153*G153*$G$129</f>
        <v>1.9760267962117594E-12</v>
      </c>
      <c r="F41" s="75">
        <f t="shared" si="3"/>
        <v>6.4422403698251887E-8</v>
      </c>
      <c r="G41" s="75">
        <f t="shared" si="4"/>
        <v>1.2994412717598853E-3</v>
      </c>
      <c r="H41" s="75">
        <f t="shared" si="5"/>
        <v>1.2994412717598853E-3</v>
      </c>
      <c r="I41" s="75" cm="1">
        <f t="array" ref="I41">_xlfn.IFS(H41=G41,2,H41=F41,1,H41=E41,0)</f>
        <v>2</v>
      </c>
      <c r="J41" s="154">
        <f t="shared" si="6"/>
        <v>1</v>
      </c>
    </row>
    <row r="42" spans="1:10" x14ac:dyDescent="0.35">
      <c r="A42" s="75">
        <v>5.0999999999999996</v>
      </c>
      <c r="B42" s="75">
        <v>3.5</v>
      </c>
      <c r="C42" s="75">
        <v>0</v>
      </c>
      <c r="E42" s="75">
        <f t="shared" si="7"/>
        <v>3.6477964556512776E-3</v>
      </c>
      <c r="F42" s="75">
        <f t="shared" si="3"/>
        <v>0.2462406463803305</v>
      </c>
      <c r="G42" s="75">
        <f t="shared" si="4"/>
        <v>5.5516588416148717E-3</v>
      </c>
      <c r="H42" s="75">
        <f t="shared" si="5"/>
        <v>0.2462406463803305</v>
      </c>
      <c r="I42" s="75" cm="1">
        <f t="array" ref="I42">_xlfn.IFS(H42=G42,2,H42=F42,1,H42=E42,0)</f>
        <v>1</v>
      </c>
      <c r="J42" s="154">
        <f t="shared" si="6"/>
        <v>0</v>
      </c>
    </row>
    <row r="43" spans="1:10" x14ac:dyDescent="0.35">
      <c r="A43" s="75">
        <v>6.8</v>
      </c>
      <c r="B43" s="75">
        <v>2.8</v>
      </c>
      <c r="C43" s="75">
        <v>1</v>
      </c>
      <c r="E43" s="75">
        <f t="shared" si="7"/>
        <v>7.4486636953897109E-2</v>
      </c>
      <c r="F43" s="75">
        <f t="shared" si="3"/>
        <v>1.2898909286300234E-6</v>
      </c>
      <c r="G43" s="75">
        <f t="shared" si="4"/>
        <v>1.4044155142981587E-10</v>
      </c>
      <c r="H43" s="75">
        <f t="shared" si="5"/>
        <v>7.4486636953897109E-2</v>
      </c>
      <c r="I43" s="75" cm="1">
        <f t="array" ref="I43">_xlfn.IFS(H43=G43,2,H43=F43,1,H43=E43,0)</f>
        <v>0</v>
      </c>
      <c r="J43" s="154">
        <f t="shared" si="6"/>
        <v>1</v>
      </c>
    </row>
    <row r="44" spans="1:10" x14ac:dyDescent="0.35">
      <c r="A44" s="75">
        <v>5.8</v>
      </c>
      <c r="B44" s="75">
        <v>2.7</v>
      </c>
      <c r="C44" s="75">
        <v>1</v>
      </c>
      <c r="J44" s="75">
        <f>SUM(J24:J43)</f>
        <v>18</v>
      </c>
    </row>
    <row r="45" spans="1:10" x14ac:dyDescent="0.35">
      <c r="A45" s="75">
        <v>4.9000000000000004</v>
      </c>
      <c r="B45" s="75">
        <v>2.4</v>
      </c>
      <c r="C45" s="75">
        <v>1</v>
      </c>
      <c r="J45" s="155">
        <f>J44/20</f>
        <v>0.9</v>
      </c>
    </row>
    <row r="46" spans="1:10" x14ac:dyDescent="0.35">
      <c r="A46" s="75">
        <v>6.7</v>
      </c>
      <c r="B46" s="75">
        <v>3.1</v>
      </c>
      <c r="C46" s="75">
        <v>1</v>
      </c>
    </row>
    <row r="47" spans="1:10" x14ac:dyDescent="0.35">
      <c r="A47" s="75">
        <v>6.6</v>
      </c>
      <c r="B47" s="75">
        <v>2.9</v>
      </c>
      <c r="C47" s="75">
        <v>1</v>
      </c>
    </row>
    <row r="48" spans="1:10" x14ac:dyDescent="0.35">
      <c r="A48" s="75">
        <v>6.7</v>
      </c>
      <c r="B48" s="75">
        <v>3</v>
      </c>
      <c r="C48" s="75">
        <v>1</v>
      </c>
    </row>
    <row r="49" spans="1:3" x14ac:dyDescent="0.35">
      <c r="A49" s="75">
        <v>6.2</v>
      </c>
      <c r="B49" s="75">
        <v>2.2000000000000002</v>
      </c>
      <c r="C49" s="75">
        <v>1</v>
      </c>
    </row>
    <row r="50" spans="1:3" x14ac:dyDescent="0.35">
      <c r="A50" s="75">
        <v>5.8</v>
      </c>
      <c r="B50" s="75">
        <v>2.7</v>
      </c>
      <c r="C50" s="75">
        <v>1</v>
      </c>
    </row>
    <row r="51" spans="1:3" x14ac:dyDescent="0.35">
      <c r="A51" s="75">
        <v>6.4</v>
      </c>
      <c r="B51" s="75">
        <v>3.2</v>
      </c>
      <c r="C51" s="75">
        <v>1</v>
      </c>
    </row>
    <row r="52" spans="1:3" x14ac:dyDescent="0.35">
      <c r="A52" s="75">
        <v>6</v>
      </c>
      <c r="B52" s="75">
        <v>2.7</v>
      </c>
      <c r="C52" s="75">
        <v>1</v>
      </c>
    </row>
    <row r="53" spans="1:3" x14ac:dyDescent="0.35">
      <c r="A53" s="75">
        <v>5.4</v>
      </c>
      <c r="B53" s="75">
        <v>3</v>
      </c>
      <c r="C53" s="75">
        <v>1</v>
      </c>
    </row>
    <row r="54" spans="1:3" x14ac:dyDescent="0.35">
      <c r="A54" s="75">
        <v>7</v>
      </c>
      <c r="B54" s="75">
        <v>3.2</v>
      </c>
      <c r="C54" s="75">
        <v>1</v>
      </c>
    </row>
    <row r="55" spans="1:3" x14ac:dyDescent="0.35">
      <c r="A55" s="75">
        <v>6.1</v>
      </c>
      <c r="B55" s="75">
        <v>2.8</v>
      </c>
      <c r="C55" s="75">
        <v>1</v>
      </c>
    </row>
    <row r="56" spans="1:3" x14ac:dyDescent="0.35">
      <c r="A56" s="75">
        <v>5.7</v>
      </c>
      <c r="B56" s="75">
        <v>2.9</v>
      </c>
      <c r="C56" s="75">
        <v>1</v>
      </c>
    </row>
    <row r="57" spans="1:3" x14ac:dyDescent="0.35">
      <c r="A57" s="75">
        <v>5.9</v>
      </c>
      <c r="B57" s="75">
        <v>3.2</v>
      </c>
      <c r="C57" s="75">
        <v>1</v>
      </c>
    </row>
    <row r="58" spans="1:3" x14ac:dyDescent="0.35">
      <c r="A58" s="75">
        <v>5.0999999999999996</v>
      </c>
      <c r="B58" s="75">
        <v>2.5</v>
      </c>
      <c r="C58" s="75">
        <v>1</v>
      </c>
    </row>
    <row r="59" spans="1:3" x14ac:dyDescent="0.35">
      <c r="A59" s="75">
        <v>5.7</v>
      </c>
      <c r="B59" s="75">
        <v>3</v>
      </c>
      <c r="C59" s="75">
        <v>1</v>
      </c>
    </row>
    <row r="60" spans="1:3" x14ac:dyDescent="0.35">
      <c r="A60" s="75">
        <v>5.7</v>
      </c>
      <c r="B60" s="75">
        <v>2.8</v>
      </c>
      <c r="C60" s="75">
        <v>1</v>
      </c>
    </row>
    <row r="61" spans="1:3" x14ac:dyDescent="0.35">
      <c r="A61" s="75">
        <v>5.2</v>
      </c>
      <c r="B61" s="75">
        <v>2.7</v>
      </c>
      <c r="C61" s="75">
        <v>1</v>
      </c>
    </row>
    <row r="62" spans="1:3" x14ac:dyDescent="0.35">
      <c r="A62" s="75">
        <v>6.3</v>
      </c>
      <c r="B62" s="75">
        <v>2.2999999999999998</v>
      </c>
      <c r="C62" s="75">
        <v>1</v>
      </c>
    </row>
    <row r="63" spans="1:3" x14ac:dyDescent="0.35">
      <c r="A63" s="75">
        <v>6.9</v>
      </c>
      <c r="B63" s="75">
        <v>3.1</v>
      </c>
      <c r="C63" s="75">
        <v>1</v>
      </c>
    </row>
    <row r="64" spans="1:3" x14ac:dyDescent="0.35">
      <c r="A64" s="75">
        <v>5.9</v>
      </c>
      <c r="B64" s="75">
        <v>3</v>
      </c>
      <c r="C64" s="75">
        <v>1</v>
      </c>
    </row>
    <row r="65" spans="1:3" x14ac:dyDescent="0.35">
      <c r="A65" s="75">
        <v>5.7</v>
      </c>
      <c r="B65" s="75">
        <v>2.8</v>
      </c>
      <c r="C65" s="75">
        <v>1</v>
      </c>
    </row>
    <row r="66" spans="1:3" x14ac:dyDescent="0.35">
      <c r="A66" s="75">
        <v>6.6</v>
      </c>
      <c r="B66" s="75">
        <v>3</v>
      </c>
      <c r="C66" s="75">
        <v>1</v>
      </c>
    </row>
    <row r="67" spans="1:3" x14ac:dyDescent="0.35">
      <c r="A67" s="75">
        <v>5.5</v>
      </c>
      <c r="B67" s="75">
        <v>2.4</v>
      </c>
      <c r="C67" s="75">
        <v>1</v>
      </c>
    </row>
    <row r="68" spans="1:3" x14ac:dyDescent="0.35">
      <c r="A68" s="75">
        <v>6.1</v>
      </c>
      <c r="B68" s="75">
        <v>3</v>
      </c>
      <c r="C68" s="75">
        <v>1</v>
      </c>
    </row>
    <row r="69" spans="1:3" x14ac:dyDescent="0.35">
      <c r="A69" s="75">
        <v>6.4</v>
      </c>
      <c r="B69" s="75">
        <v>2.9</v>
      </c>
      <c r="C69" s="75">
        <v>1</v>
      </c>
    </row>
    <row r="70" spans="1:3" x14ac:dyDescent="0.35">
      <c r="A70" s="75">
        <v>6</v>
      </c>
      <c r="B70" s="75">
        <v>3.4</v>
      </c>
      <c r="C70" s="75">
        <v>1</v>
      </c>
    </row>
    <row r="71" spans="1:3" x14ac:dyDescent="0.35">
      <c r="A71" s="75">
        <v>6.1</v>
      </c>
      <c r="B71" s="75">
        <v>2.8</v>
      </c>
      <c r="C71" s="75">
        <v>1</v>
      </c>
    </row>
    <row r="72" spans="1:3" x14ac:dyDescent="0.35">
      <c r="A72" s="75">
        <v>6.3</v>
      </c>
      <c r="B72" s="75">
        <v>3.3</v>
      </c>
      <c r="C72" s="75">
        <v>1</v>
      </c>
    </row>
    <row r="73" spans="1:3" x14ac:dyDescent="0.35">
      <c r="A73" s="75">
        <v>6.1</v>
      </c>
      <c r="B73" s="75">
        <v>2.9</v>
      </c>
      <c r="C73" s="75">
        <v>1</v>
      </c>
    </row>
    <row r="74" spans="1:3" x14ac:dyDescent="0.35">
      <c r="A74" s="75">
        <v>5.6</v>
      </c>
      <c r="B74" s="75">
        <v>2.9</v>
      </c>
      <c r="C74" s="75">
        <v>1</v>
      </c>
    </row>
    <row r="75" spans="1:3" x14ac:dyDescent="0.35">
      <c r="A75" s="75">
        <v>6.5</v>
      </c>
      <c r="B75" s="75">
        <v>2.8</v>
      </c>
      <c r="C75" s="75">
        <v>1</v>
      </c>
    </row>
    <row r="76" spans="1:3" x14ac:dyDescent="0.35">
      <c r="A76" s="75">
        <v>6</v>
      </c>
      <c r="B76" s="75">
        <v>2.9</v>
      </c>
      <c r="C76" s="75">
        <v>1</v>
      </c>
    </row>
    <row r="77" spans="1:3" x14ac:dyDescent="0.35">
      <c r="A77" s="75">
        <v>5.6</v>
      </c>
      <c r="B77" s="75">
        <v>2.7</v>
      </c>
      <c r="C77" s="75">
        <v>1</v>
      </c>
    </row>
    <row r="78" spans="1:3" x14ac:dyDescent="0.35">
      <c r="A78" s="75">
        <v>5.7</v>
      </c>
      <c r="B78" s="75">
        <v>2.6</v>
      </c>
      <c r="C78" s="75">
        <v>1</v>
      </c>
    </row>
    <row r="79" spans="1:3" x14ac:dyDescent="0.35">
      <c r="A79" s="75">
        <v>6</v>
      </c>
      <c r="B79" s="75">
        <v>2.2000000000000002</v>
      </c>
      <c r="C79" s="75">
        <v>1</v>
      </c>
    </row>
    <row r="80" spans="1:3" x14ac:dyDescent="0.35">
      <c r="A80" s="75">
        <v>6.2</v>
      </c>
      <c r="B80" s="75">
        <v>2.9</v>
      </c>
      <c r="C80" s="75">
        <v>1</v>
      </c>
    </row>
    <row r="81" spans="1:3" x14ac:dyDescent="0.35">
      <c r="A81" s="75">
        <v>5.6</v>
      </c>
      <c r="B81" s="75">
        <v>2.5</v>
      </c>
      <c r="C81" s="75">
        <v>1</v>
      </c>
    </row>
    <row r="82" spans="1:3" x14ac:dyDescent="0.35">
      <c r="A82" s="75">
        <v>5.5</v>
      </c>
      <c r="B82" s="75">
        <v>2.6</v>
      </c>
      <c r="C82" s="75">
        <v>1</v>
      </c>
    </row>
    <row r="83" spans="1:3" x14ac:dyDescent="0.35">
      <c r="A83" s="75">
        <v>5</v>
      </c>
      <c r="B83" s="75">
        <v>2</v>
      </c>
      <c r="C83" s="75">
        <v>1</v>
      </c>
    </row>
    <row r="84" spans="1:3" x14ac:dyDescent="0.35">
      <c r="A84" s="75">
        <v>5.6</v>
      </c>
      <c r="B84" s="75">
        <v>3</v>
      </c>
      <c r="C84" s="75">
        <v>1</v>
      </c>
    </row>
    <row r="85" spans="1:3" x14ac:dyDescent="0.35">
      <c r="A85" s="75">
        <v>5.5</v>
      </c>
      <c r="B85" s="75">
        <v>2.4</v>
      </c>
      <c r="C85" s="75">
        <v>1</v>
      </c>
    </row>
    <row r="86" spans="1:3" x14ac:dyDescent="0.35">
      <c r="A86" s="75">
        <v>5</v>
      </c>
      <c r="B86" s="75">
        <v>2.2999999999999998</v>
      </c>
      <c r="C86" s="75">
        <v>1</v>
      </c>
    </row>
    <row r="87" spans="1:3" x14ac:dyDescent="0.35">
      <c r="A87" s="75">
        <v>6.2</v>
      </c>
      <c r="B87" s="75">
        <v>2.8</v>
      </c>
      <c r="C87" s="75">
        <v>2</v>
      </c>
    </row>
    <row r="88" spans="1:3" x14ac:dyDescent="0.35">
      <c r="A88" s="75">
        <v>6.8</v>
      </c>
      <c r="B88" s="75">
        <v>3</v>
      </c>
      <c r="C88" s="75">
        <v>2</v>
      </c>
    </row>
    <row r="89" spans="1:3" x14ac:dyDescent="0.35">
      <c r="A89" s="75">
        <v>6.9</v>
      </c>
      <c r="B89" s="75">
        <v>3.1</v>
      </c>
      <c r="C89" s="75">
        <v>2</v>
      </c>
    </row>
    <row r="90" spans="1:3" x14ac:dyDescent="0.35">
      <c r="A90" s="75">
        <v>7.2</v>
      </c>
      <c r="B90" s="75">
        <v>3.6</v>
      </c>
      <c r="C90" s="75">
        <v>2</v>
      </c>
    </row>
    <row r="91" spans="1:3" x14ac:dyDescent="0.35">
      <c r="A91" s="75">
        <v>6.1</v>
      </c>
      <c r="B91" s="75">
        <v>2.6</v>
      </c>
      <c r="C91" s="75">
        <v>2</v>
      </c>
    </row>
    <row r="92" spans="1:3" x14ac:dyDescent="0.35">
      <c r="A92" s="75">
        <v>6.9</v>
      </c>
      <c r="B92" s="75">
        <v>3.1</v>
      </c>
      <c r="C92" s="75">
        <v>2</v>
      </c>
    </row>
    <row r="93" spans="1:3" x14ac:dyDescent="0.35">
      <c r="A93" s="75">
        <v>6.4</v>
      </c>
      <c r="B93" s="75">
        <v>2.7</v>
      </c>
      <c r="C93" s="75">
        <v>2</v>
      </c>
    </row>
    <row r="94" spans="1:3" x14ac:dyDescent="0.35">
      <c r="A94" s="75">
        <v>6.4</v>
      </c>
      <c r="B94" s="75">
        <v>2.8</v>
      </c>
      <c r="C94" s="75">
        <v>2</v>
      </c>
    </row>
    <row r="95" spans="1:3" x14ac:dyDescent="0.35">
      <c r="A95" s="75">
        <v>6.1</v>
      </c>
      <c r="B95" s="75">
        <v>3</v>
      </c>
      <c r="C95" s="75">
        <v>2</v>
      </c>
    </row>
    <row r="96" spans="1:3" x14ac:dyDescent="0.35">
      <c r="A96" s="75">
        <v>5.8</v>
      </c>
      <c r="B96" s="75">
        <v>2.7</v>
      </c>
      <c r="C96" s="75">
        <v>2</v>
      </c>
    </row>
    <row r="97" spans="1:3" x14ac:dyDescent="0.35">
      <c r="A97" s="75">
        <v>5.8</v>
      </c>
      <c r="B97" s="75">
        <v>2.7</v>
      </c>
      <c r="C97" s="75">
        <v>2</v>
      </c>
    </row>
    <row r="98" spans="1:3" x14ac:dyDescent="0.35">
      <c r="A98" s="75">
        <v>6.3</v>
      </c>
      <c r="B98" s="75">
        <v>3.4</v>
      </c>
      <c r="C98" s="75">
        <v>2</v>
      </c>
    </row>
    <row r="99" spans="1:3" x14ac:dyDescent="0.35">
      <c r="A99" s="75">
        <v>6.5</v>
      </c>
      <c r="B99" s="75">
        <v>3</v>
      </c>
      <c r="C99" s="75">
        <v>2</v>
      </c>
    </row>
    <row r="100" spans="1:3" x14ac:dyDescent="0.35">
      <c r="A100" s="75">
        <v>6.8</v>
      </c>
      <c r="B100" s="75">
        <v>3.2</v>
      </c>
      <c r="C100" s="75">
        <v>2</v>
      </c>
    </row>
    <row r="101" spans="1:3" x14ac:dyDescent="0.35">
      <c r="A101" s="75">
        <v>6.4</v>
      </c>
      <c r="B101" s="75">
        <v>3.1</v>
      </c>
      <c r="C101" s="75">
        <v>2</v>
      </c>
    </row>
    <row r="102" spans="1:3" x14ac:dyDescent="0.35">
      <c r="A102" s="75">
        <v>6.3</v>
      </c>
      <c r="B102" s="75">
        <v>3.3</v>
      </c>
      <c r="C102" s="75">
        <v>2</v>
      </c>
    </row>
    <row r="103" spans="1:3" x14ac:dyDescent="0.35">
      <c r="A103" s="75">
        <v>6.7</v>
      </c>
      <c r="B103" s="75">
        <v>3.3</v>
      </c>
      <c r="C103" s="75">
        <v>2</v>
      </c>
    </row>
    <row r="104" spans="1:3" x14ac:dyDescent="0.35">
      <c r="A104" s="75">
        <v>7.4</v>
      </c>
      <c r="B104" s="75">
        <v>2.8</v>
      </c>
      <c r="C104" s="75">
        <v>2</v>
      </c>
    </row>
    <row r="105" spans="1:3" x14ac:dyDescent="0.35">
      <c r="A105" s="75">
        <v>7.7</v>
      </c>
      <c r="B105" s="75">
        <v>3.8</v>
      </c>
      <c r="C105" s="75">
        <v>2</v>
      </c>
    </row>
    <row r="106" spans="1:3" x14ac:dyDescent="0.35">
      <c r="A106" s="75">
        <v>5.8</v>
      </c>
      <c r="B106" s="75">
        <v>2.8</v>
      </c>
      <c r="C106" s="75">
        <v>2</v>
      </c>
    </row>
    <row r="107" spans="1:3" x14ac:dyDescent="0.35">
      <c r="A107" s="75">
        <v>6.4</v>
      </c>
      <c r="B107" s="75">
        <v>3.2</v>
      </c>
      <c r="C107" s="75">
        <v>2</v>
      </c>
    </row>
    <row r="108" spans="1:3" x14ac:dyDescent="0.35">
      <c r="A108" s="75">
        <v>6.7</v>
      </c>
      <c r="B108" s="75">
        <v>3.3</v>
      </c>
      <c r="C108" s="75">
        <v>2</v>
      </c>
    </row>
    <row r="109" spans="1:3" x14ac:dyDescent="0.35">
      <c r="A109" s="75">
        <v>7.1</v>
      </c>
      <c r="B109" s="75">
        <v>3</v>
      </c>
      <c r="C109" s="75">
        <v>2</v>
      </c>
    </row>
    <row r="110" spans="1:3" x14ac:dyDescent="0.35">
      <c r="A110" s="75">
        <v>7.7</v>
      </c>
      <c r="B110" s="75">
        <v>2.8</v>
      </c>
      <c r="C110" s="75">
        <v>2</v>
      </c>
    </row>
    <row r="111" spans="1:3" x14ac:dyDescent="0.35">
      <c r="A111" s="75">
        <v>6.3</v>
      </c>
      <c r="B111" s="75">
        <v>2.8</v>
      </c>
      <c r="C111" s="75">
        <v>2</v>
      </c>
    </row>
    <row r="112" spans="1:3" x14ac:dyDescent="0.35">
      <c r="A112" s="75">
        <v>6.4</v>
      </c>
      <c r="B112" s="75">
        <v>2.8</v>
      </c>
      <c r="C112" s="75">
        <v>2</v>
      </c>
    </row>
    <row r="113" spans="1:3" x14ac:dyDescent="0.35">
      <c r="A113" s="75">
        <v>6.2</v>
      </c>
      <c r="B113" s="75">
        <v>3.4</v>
      </c>
      <c r="C113" s="75">
        <v>2</v>
      </c>
    </row>
    <row r="114" spans="1:3" x14ac:dyDescent="0.35">
      <c r="A114" s="75">
        <v>7.2</v>
      </c>
      <c r="B114" s="75">
        <v>3.2</v>
      </c>
      <c r="C114" s="75">
        <v>2</v>
      </c>
    </row>
    <row r="115" spans="1:3" x14ac:dyDescent="0.35">
      <c r="A115" s="75">
        <v>6.7</v>
      </c>
      <c r="B115" s="75">
        <v>2.5</v>
      </c>
      <c r="C115" s="75">
        <v>2</v>
      </c>
    </row>
    <row r="116" spans="1:3" x14ac:dyDescent="0.35">
      <c r="A116" s="75">
        <v>6.7</v>
      </c>
      <c r="B116" s="75">
        <v>3</v>
      </c>
      <c r="C116" s="75">
        <v>2</v>
      </c>
    </row>
    <row r="117" spans="1:3" x14ac:dyDescent="0.35">
      <c r="A117" s="75">
        <v>5.6</v>
      </c>
      <c r="B117" s="75">
        <v>2.8</v>
      </c>
      <c r="C117" s="75">
        <v>2</v>
      </c>
    </row>
    <row r="118" spans="1:3" x14ac:dyDescent="0.35">
      <c r="A118" s="75">
        <v>7.6</v>
      </c>
      <c r="B118" s="75">
        <v>3</v>
      </c>
      <c r="C118" s="75">
        <v>2</v>
      </c>
    </row>
    <row r="119" spans="1:3" x14ac:dyDescent="0.35">
      <c r="A119" s="75">
        <v>6.5</v>
      </c>
      <c r="B119" s="75">
        <v>3</v>
      </c>
      <c r="C119" s="75">
        <v>2</v>
      </c>
    </row>
    <row r="120" spans="1:3" x14ac:dyDescent="0.35">
      <c r="A120" s="75">
        <v>6.3</v>
      </c>
      <c r="B120" s="75">
        <v>2.5</v>
      </c>
      <c r="C120" s="75">
        <v>2</v>
      </c>
    </row>
    <row r="121" spans="1:3" x14ac:dyDescent="0.35">
      <c r="A121" s="75">
        <v>6.3</v>
      </c>
      <c r="B121" s="75">
        <v>2.7</v>
      </c>
      <c r="C121" s="75">
        <v>2</v>
      </c>
    </row>
    <row r="122" spans="1:3" x14ac:dyDescent="0.35">
      <c r="A122" s="75">
        <v>6.9</v>
      </c>
      <c r="B122" s="75">
        <v>3.2</v>
      </c>
      <c r="C122" s="75">
        <v>2</v>
      </c>
    </row>
    <row r="123" spans="1:3" x14ac:dyDescent="0.35">
      <c r="A123" s="75">
        <v>5.9</v>
      </c>
      <c r="B123" s="75">
        <v>3</v>
      </c>
      <c r="C123" s="75">
        <v>2</v>
      </c>
    </row>
    <row r="124" spans="1:3" x14ac:dyDescent="0.35">
      <c r="A124" s="75">
        <v>6.5</v>
      </c>
      <c r="B124" s="75">
        <v>3.2</v>
      </c>
      <c r="C124" s="75">
        <v>2</v>
      </c>
    </row>
    <row r="125" spans="1:3" x14ac:dyDescent="0.35">
      <c r="A125" s="75">
        <v>6.5</v>
      </c>
      <c r="B125" s="75">
        <v>3</v>
      </c>
      <c r="C125" s="75">
        <v>2</v>
      </c>
    </row>
    <row r="126" spans="1:3" x14ac:dyDescent="0.35">
      <c r="A126" s="75">
        <v>7.2</v>
      </c>
      <c r="B126" s="75">
        <v>3</v>
      </c>
      <c r="C126" s="75">
        <v>2</v>
      </c>
    </row>
    <row r="127" spans="1:3" x14ac:dyDescent="0.35">
      <c r="A127" s="75">
        <v>6</v>
      </c>
      <c r="B127" s="75">
        <v>2.2000000000000002</v>
      </c>
      <c r="C127" s="75">
        <v>2</v>
      </c>
    </row>
    <row r="128" spans="1:3" x14ac:dyDescent="0.35">
      <c r="A128" s="75">
        <v>6</v>
      </c>
      <c r="B128" s="75">
        <v>3</v>
      </c>
      <c r="C128" s="75">
        <v>2</v>
      </c>
    </row>
    <row r="129" spans="1:9" x14ac:dyDescent="0.35">
      <c r="A129" s="75">
        <v>7.3</v>
      </c>
      <c r="B129" s="75">
        <v>2.9</v>
      </c>
      <c r="C129" s="75">
        <v>2</v>
      </c>
      <c r="F129" s="75">
        <v>0</v>
      </c>
      <c r="G129" s="75">
        <f>41/120</f>
        <v>0.34166666666666667</v>
      </c>
    </row>
    <row r="130" spans="1:9" x14ac:dyDescent="0.35">
      <c r="A130" s="75">
        <v>7.9</v>
      </c>
      <c r="B130" s="75">
        <v>3.8</v>
      </c>
      <c r="C130" s="75">
        <v>2</v>
      </c>
      <c r="F130" s="75">
        <v>1</v>
      </c>
      <c r="G130" s="75">
        <f>44/120</f>
        <v>0.36666666666666664</v>
      </c>
    </row>
    <row r="131" spans="1:9" x14ac:dyDescent="0.35">
      <c r="A131" s="75">
        <v>4.9000000000000004</v>
      </c>
      <c r="B131" s="75">
        <v>2.5</v>
      </c>
      <c r="C131" s="75">
        <v>2</v>
      </c>
      <c r="F131" s="75">
        <v>2</v>
      </c>
      <c r="G131" s="75">
        <f>45/120</f>
        <v>0.375</v>
      </c>
    </row>
    <row r="133" spans="1:9" x14ac:dyDescent="0.35">
      <c r="A133" s="75" t="s">
        <v>107</v>
      </c>
      <c r="B133" s="75" t="s">
        <v>108</v>
      </c>
      <c r="C133" s="75" t="s">
        <v>109</v>
      </c>
      <c r="D133" s="75" t="s">
        <v>110</v>
      </c>
      <c r="F133" s="75" t="s">
        <v>111</v>
      </c>
      <c r="G133" s="75" t="s">
        <v>108</v>
      </c>
      <c r="H133" s="75" t="s">
        <v>109</v>
      </c>
      <c r="I133" s="75" t="s">
        <v>110</v>
      </c>
    </row>
    <row r="134" spans="1:9" x14ac:dyDescent="0.35">
      <c r="A134" s="75" t="s">
        <v>112</v>
      </c>
      <c r="B134" s="75">
        <f>AVERAGE(A2:A42)</f>
        <v>5.0390243902439016</v>
      </c>
      <c r="C134" s="75">
        <f>AVERAGE(A43:A86)</f>
        <v>5.9409090909090905</v>
      </c>
      <c r="D134" s="75">
        <f>AVERAGE(A87:A131)</f>
        <v>6.5622222222222213</v>
      </c>
      <c r="F134" s="75" t="s">
        <v>112</v>
      </c>
      <c r="G134" s="75">
        <f>AVERAGE(B2:B42)</f>
        <v>3.4317073170731711</v>
      </c>
      <c r="H134" s="75">
        <f>AVERAGE(B43:B86)</f>
        <v>2.7840909090909096</v>
      </c>
      <c r="I134" s="75">
        <f>AVERAGE(B87:B131)</f>
        <v>2.9911111111111115</v>
      </c>
    </row>
    <row r="135" spans="1:9" x14ac:dyDescent="0.35">
      <c r="A135" s="75" t="s">
        <v>113</v>
      </c>
      <c r="B135" s="75">
        <f>_xlfn.STDEV.S(B2:B42)</f>
        <v>0.37379073315843253</v>
      </c>
      <c r="C135" s="75">
        <f>_xlfn.STDEV.S(B43:B86)</f>
        <v>0.31471151930068725</v>
      </c>
      <c r="D135" s="75">
        <f>_xlfn.STDEV.S(B87:B131)</f>
        <v>0.32670686209103472</v>
      </c>
      <c r="F135" s="75" t="s">
        <v>113</v>
      </c>
      <c r="G135" s="75">
        <f>_xlfn.STDEV.S(B2:B42)</f>
        <v>0.37379073315843253</v>
      </c>
      <c r="H135" s="75">
        <f>_xlfn.STDEV.S(B43:B86)</f>
        <v>0.31471151930068725</v>
      </c>
      <c r="I135" s="75">
        <f>_xlfn.STDEV.S(B87:B131)</f>
        <v>0.32670686209103472</v>
      </c>
    </row>
    <row r="136" spans="1:9" x14ac:dyDescent="0.35">
      <c r="B136" s="75">
        <f>EXP(-((E2-$B$134)^2)/(2*$B$135^2))/($B$135*SQRT(2*PI()))</f>
        <v>0.53546110470306585</v>
      </c>
      <c r="C136" s="75">
        <f>EXP(-((E2-$C$134)^2)/(2*$C$135^2))/($B$135*SQRT(2*PI()))</f>
        <v>1.2194974625222837E-4</v>
      </c>
      <c r="D136" s="75">
        <f>EXP(-((E2-$D$134)^2)/(2*$D$135^2))/($D$135*SQRT(2*PI()))</f>
        <v>1.7932572033255792E-8</v>
      </c>
      <c r="G136" s="75">
        <f>EXP(-((F2-$G$134)^2)/(2*$G$135^2))/($G$135*SQRT(2*PI()))</f>
        <v>0.88072649906135747</v>
      </c>
      <c r="H136" s="75">
        <f>EXP(-((F2-$H$134)^2)/(2*$H$135^2))/($H$135*SQRT(2*PI()))</f>
        <v>0.52935520458486751</v>
      </c>
      <c r="I136" s="75">
        <f>EXP(-((F2-$I$134)^2)/(2*$I$135^2))/($I$135*SQRT(2*PI()))</f>
        <v>0.99536266533779749</v>
      </c>
    </row>
    <row r="137" spans="1:9" x14ac:dyDescent="0.35">
      <c r="B137" s="75">
        <f t="shared" ref="B137:B155" si="8">EXP(-((E3-$B$134)^2)/(2*$B$135^2))/($B$135*SQRT(2*PI()))</f>
        <v>0.53546110470306585</v>
      </c>
      <c r="C137" s="75">
        <f t="shared" ref="C137:C155" si="9">EXP(-((E3-$C$134)^2)/(2*$C$135^2))/($B$135*SQRT(2*PI()))</f>
        <v>1.2194974625222837E-4</v>
      </c>
      <c r="D137" s="75">
        <f t="shared" ref="D137:D155" si="10">EXP(-((E3-$D$134)^2)/(2*$D$135^2))/($D$135*SQRT(2*PI()))</f>
        <v>1.7932572033255792E-8</v>
      </c>
      <c r="G137" s="75">
        <f t="shared" ref="G137:G155" si="11">EXP(-((F3-$G$134)^2)/(2*$G$135^2))/($G$135*SQRT(2*PI()))</f>
        <v>0.71990817730408763</v>
      </c>
      <c r="H137" s="75">
        <f t="shared" ref="H137:H155" si="12">EXP(-((F3-$H$134)^2)/(2*$H$135^2))/($H$135*SQRT(2*PI()))</f>
        <v>0.76593941779262542</v>
      </c>
      <c r="I137" s="75">
        <f t="shared" ref="I137:I155" si="13">EXP(-((F3-$I$134)^2)/(2*$I$135^2))/($I$135*SQRT(2*PI()))</f>
        <v>1.1551284350483693</v>
      </c>
    </row>
    <row r="138" spans="1:9" x14ac:dyDescent="0.35">
      <c r="B138" s="75">
        <f t="shared" si="8"/>
        <v>0.6695276315761256</v>
      </c>
      <c r="C138" s="75">
        <f t="shared" si="9"/>
        <v>0.24367428087856269</v>
      </c>
      <c r="D138" s="75">
        <f t="shared" si="10"/>
        <v>2.1815011697959396E-3</v>
      </c>
      <c r="G138" s="75">
        <f t="shared" si="11"/>
        <v>1.0634548324330542</v>
      </c>
      <c r="H138" s="75">
        <f t="shared" si="12"/>
        <v>0.18676948523715278</v>
      </c>
      <c r="I138" s="75">
        <f t="shared" si="13"/>
        <v>0.5579805777271748</v>
      </c>
    </row>
    <row r="139" spans="1:9" x14ac:dyDescent="0.35">
      <c r="B139" s="75">
        <f t="shared" si="8"/>
        <v>1.0614870303521444</v>
      </c>
      <c r="C139" s="75">
        <f t="shared" si="9"/>
        <v>1.22260667583955E-2</v>
      </c>
      <c r="D139" s="75">
        <f t="shared" si="10"/>
        <v>1.323439547125594E-5</v>
      </c>
      <c r="G139" s="75">
        <f t="shared" si="11"/>
        <v>0.54780985454461928</v>
      </c>
      <c r="H139" s="75">
        <f t="shared" si="12"/>
        <v>1.0018269722751021</v>
      </c>
      <c r="I139" s="75">
        <f t="shared" si="13"/>
        <v>1.2206497489867512</v>
      </c>
    </row>
    <row r="140" spans="1:9" x14ac:dyDescent="0.35">
      <c r="B140" s="75">
        <f t="shared" si="8"/>
        <v>0.22350339107621292</v>
      </c>
      <c r="C140" s="75">
        <f t="shared" si="9"/>
        <v>0.79622918436594159</v>
      </c>
      <c r="D140" s="75">
        <f t="shared" si="10"/>
        <v>3.7524811976173869E-2</v>
      </c>
      <c r="G140" s="75">
        <f t="shared" si="11"/>
        <v>3.7248639628654365E-2</v>
      </c>
      <c r="H140" s="75">
        <f t="shared" si="12"/>
        <v>2.3887109490639983E-6</v>
      </c>
      <c r="I140" s="75">
        <f t="shared" si="13"/>
        <v>1.1182002268964633E-4</v>
      </c>
    </row>
    <row r="141" spans="1:9" x14ac:dyDescent="0.35">
      <c r="B141" s="75">
        <f t="shared" si="8"/>
        <v>1.0557482699705853E-11</v>
      </c>
      <c r="C141" s="75">
        <f t="shared" si="9"/>
        <v>1.7537705561330155E-7</v>
      </c>
      <c r="D141" s="75">
        <f t="shared" si="10"/>
        <v>2.8387969010516207E-3</v>
      </c>
      <c r="G141" s="75">
        <f t="shared" si="11"/>
        <v>8.9785805339117633E-2</v>
      </c>
      <c r="H141" s="75">
        <f t="shared" si="12"/>
        <v>1.0683082608655281</v>
      </c>
      <c r="I141" s="75">
        <f t="shared" si="13"/>
        <v>0.59642091967322342</v>
      </c>
    </row>
    <row r="142" spans="1:9" x14ac:dyDescent="0.35">
      <c r="B142" s="75">
        <f t="shared" si="8"/>
        <v>0.49891169578777123</v>
      </c>
      <c r="C142" s="75">
        <f t="shared" si="9"/>
        <v>0.40000746157083023</v>
      </c>
      <c r="D142" s="75">
        <f t="shared" si="10"/>
        <v>6.1844053157301768E-3</v>
      </c>
      <c r="G142" s="75">
        <f t="shared" si="11"/>
        <v>4.7768749188838375E-2</v>
      </c>
      <c r="H142" s="75">
        <f t="shared" si="12"/>
        <v>0.84343228357532329</v>
      </c>
      <c r="I142" s="75">
        <f t="shared" si="13"/>
        <v>0.39452359113856794</v>
      </c>
    </row>
    <row r="143" spans="1:9" x14ac:dyDescent="0.35">
      <c r="B143" s="75">
        <f t="shared" si="8"/>
        <v>0.53546110470306585</v>
      </c>
      <c r="C143" s="75">
        <f t="shared" si="9"/>
        <v>1.2194974625222837E-4</v>
      </c>
      <c r="D143" s="75">
        <f t="shared" si="10"/>
        <v>1.7932572033255792E-8</v>
      </c>
      <c r="G143" s="75">
        <f t="shared" si="11"/>
        <v>1.0634548324330542</v>
      </c>
      <c r="H143" s="75">
        <f t="shared" si="12"/>
        <v>0.18676948523715278</v>
      </c>
      <c r="I143" s="75">
        <f t="shared" si="13"/>
        <v>0.5579805777271748</v>
      </c>
    </row>
    <row r="144" spans="1:9" x14ac:dyDescent="0.35">
      <c r="B144" s="75">
        <f t="shared" si="8"/>
        <v>3.6063343437759466E-3</v>
      </c>
      <c r="C144" s="75">
        <f t="shared" si="9"/>
        <v>0.55663907819681835</v>
      </c>
      <c r="D144" s="75">
        <f t="shared" si="10"/>
        <v>0.8848404987998999</v>
      </c>
      <c r="G144" s="75">
        <f t="shared" si="11"/>
        <v>0.38806034460540062</v>
      </c>
      <c r="H144" s="75">
        <f t="shared" si="12"/>
        <v>1.1845191506578319</v>
      </c>
      <c r="I144" s="75">
        <f t="shared" si="13"/>
        <v>1.174528937518728</v>
      </c>
    </row>
    <row r="145" spans="2:9" x14ac:dyDescent="0.35">
      <c r="B145" s="75">
        <f t="shared" si="8"/>
        <v>5.5028505084583304E-5</v>
      </c>
      <c r="C145" s="75">
        <f t="shared" si="9"/>
        <v>5.8203901162884444E-2</v>
      </c>
      <c r="D145" s="75">
        <f t="shared" si="10"/>
        <v>1.1172059562851273</v>
      </c>
      <c r="G145" s="75">
        <f t="shared" si="11"/>
        <v>0.71990817730408763</v>
      </c>
      <c r="H145" s="75">
        <f t="shared" si="12"/>
        <v>0.76593941779262542</v>
      </c>
      <c r="I145" s="75">
        <f t="shared" si="13"/>
        <v>1.1551284350483693</v>
      </c>
    </row>
    <row r="146" spans="2:9" x14ac:dyDescent="0.35">
      <c r="B146" s="75">
        <f t="shared" si="8"/>
        <v>0.34609518366037056</v>
      </c>
      <c r="C146" s="75">
        <f t="shared" si="9"/>
        <v>0.59357767560179164</v>
      </c>
      <c r="D146" s="75">
        <f t="shared" si="10"/>
        <v>1.5964389051978896E-2</v>
      </c>
      <c r="G146" s="75">
        <f t="shared" si="11"/>
        <v>0.54780985454461928</v>
      </c>
      <c r="H146" s="75">
        <f t="shared" si="12"/>
        <v>1.0018269722751021</v>
      </c>
      <c r="I146" s="75">
        <f t="shared" si="13"/>
        <v>1.2206497489867512</v>
      </c>
    </row>
    <row r="147" spans="2:9" x14ac:dyDescent="0.35">
      <c r="B147" s="75">
        <f t="shared" si="8"/>
        <v>0.24753390452734561</v>
      </c>
      <c r="C147" s="75">
        <f t="shared" si="9"/>
        <v>6.6456026508097911E-6</v>
      </c>
      <c r="D147" s="75">
        <f t="shared" si="10"/>
        <v>3.7625562707412189E-10</v>
      </c>
      <c r="G147" s="75">
        <f t="shared" si="11"/>
        <v>0.54780985454461928</v>
      </c>
      <c r="H147" s="75">
        <f t="shared" si="12"/>
        <v>1.0018269722751021</v>
      </c>
      <c r="I147" s="75">
        <f t="shared" si="13"/>
        <v>1.2206497489867512</v>
      </c>
    </row>
    <row r="148" spans="2:9" x14ac:dyDescent="0.35">
      <c r="B148" s="75">
        <f t="shared" si="8"/>
        <v>0.13436599381055503</v>
      </c>
      <c r="C148" s="75">
        <f t="shared" si="9"/>
        <v>0.96549424988580779</v>
      </c>
      <c r="D148" s="75">
        <f t="shared" si="10"/>
        <v>8.0314990120834331E-2</v>
      </c>
      <c r="G148" s="75">
        <f t="shared" si="11"/>
        <v>8.9785805339117633E-2</v>
      </c>
      <c r="H148" s="75">
        <f t="shared" si="12"/>
        <v>1.0683082608655281</v>
      </c>
      <c r="I148" s="75">
        <f t="shared" si="13"/>
        <v>0.59642091967322342</v>
      </c>
    </row>
    <row r="149" spans="2:9" x14ac:dyDescent="0.35">
      <c r="B149" s="75">
        <f>EXP(-((E15-$B$134)^2)/(2*$B$135^2))/($B$135*SQRT(2*PI()))</f>
        <v>0.49891169578777123</v>
      </c>
      <c r="C149" s="75">
        <f t="shared" si="9"/>
        <v>0.40000746157083023</v>
      </c>
      <c r="D149" s="75">
        <f t="shared" si="10"/>
        <v>6.1844053157301768E-3</v>
      </c>
      <c r="G149" s="75">
        <f t="shared" si="11"/>
        <v>1.0908532145586031E-2</v>
      </c>
      <c r="H149" s="75">
        <f t="shared" si="12"/>
        <v>0.38833871365863321</v>
      </c>
      <c r="I149" s="75">
        <f t="shared" si="13"/>
        <v>0.13033131812363161</v>
      </c>
    </row>
    <row r="150" spans="2:9" x14ac:dyDescent="0.35">
      <c r="B150" s="75">
        <f t="shared" si="8"/>
        <v>5.5028505084583304E-5</v>
      </c>
      <c r="C150" s="75">
        <f t="shared" si="9"/>
        <v>5.8203901162884444E-2</v>
      </c>
      <c r="D150" s="75">
        <f t="shared" si="10"/>
        <v>1.1172059562851273</v>
      </c>
      <c r="G150" s="75">
        <f t="shared" si="11"/>
        <v>0.71990817730408763</v>
      </c>
      <c r="H150" s="75">
        <f t="shared" si="12"/>
        <v>0.76593941779262542</v>
      </c>
      <c r="I150" s="75">
        <f t="shared" si="13"/>
        <v>1.1551284350483693</v>
      </c>
    </row>
    <row r="151" spans="2:9" x14ac:dyDescent="0.35">
      <c r="B151" s="75">
        <f t="shared" si="8"/>
        <v>1.0614870303521444</v>
      </c>
      <c r="C151" s="75">
        <f t="shared" si="9"/>
        <v>1.22260667583955E-2</v>
      </c>
      <c r="D151" s="75">
        <f t="shared" si="10"/>
        <v>1.323439547125594E-5</v>
      </c>
      <c r="G151" s="75">
        <f t="shared" si="11"/>
        <v>1.049622369623993</v>
      </c>
      <c r="H151" s="75">
        <f t="shared" si="12"/>
        <v>9.5348066165258719E-2</v>
      </c>
      <c r="I151" s="75">
        <f t="shared" si="13"/>
        <v>0.36299926467289517</v>
      </c>
    </row>
    <row r="152" spans="2:9" x14ac:dyDescent="0.35">
      <c r="B152" s="75">
        <f t="shared" si="8"/>
        <v>3.6063343437759466E-3</v>
      </c>
      <c r="C152" s="75">
        <f t="shared" si="9"/>
        <v>0.55663907819681835</v>
      </c>
      <c r="D152" s="75">
        <f t="shared" si="10"/>
        <v>0.8848404987998999</v>
      </c>
      <c r="G152" s="75">
        <f t="shared" si="11"/>
        <v>4.7768749188838375E-2</v>
      </c>
      <c r="H152" s="75">
        <f t="shared" si="12"/>
        <v>0.84343228357532329</v>
      </c>
      <c r="I152" s="75">
        <f t="shared" si="13"/>
        <v>0.39452359113856794</v>
      </c>
    </row>
    <row r="153" spans="2:9" x14ac:dyDescent="0.35">
      <c r="B153" s="75">
        <f t="shared" si="8"/>
        <v>1.0557482699705853E-11</v>
      </c>
      <c r="C153" s="75">
        <f t="shared" si="9"/>
        <v>1.7537705561330155E-7</v>
      </c>
      <c r="D153" s="75">
        <f t="shared" si="10"/>
        <v>2.8387969010516207E-3</v>
      </c>
      <c r="G153" s="75">
        <f t="shared" si="11"/>
        <v>0.54780985454461928</v>
      </c>
      <c r="H153" s="75">
        <f t="shared" si="12"/>
        <v>1.0018269722751021</v>
      </c>
      <c r="I153" s="75">
        <f t="shared" si="13"/>
        <v>1.2206497489867512</v>
      </c>
    </row>
    <row r="154" spans="2:9" x14ac:dyDescent="0.35">
      <c r="B154" s="75">
        <f t="shared" si="8"/>
        <v>0.22350339107621292</v>
      </c>
      <c r="C154" s="75">
        <f t="shared" si="9"/>
        <v>0.79622918436594159</v>
      </c>
      <c r="D154" s="75">
        <f t="shared" si="10"/>
        <v>3.7524811976173869E-2</v>
      </c>
      <c r="G154" s="75">
        <f t="shared" si="11"/>
        <v>4.7768749188838375E-2</v>
      </c>
      <c r="H154" s="75">
        <f t="shared" si="12"/>
        <v>0.84343228357532329</v>
      </c>
      <c r="I154" s="75">
        <f t="shared" si="13"/>
        <v>0.39452359113856794</v>
      </c>
    </row>
    <row r="155" spans="2:9" x14ac:dyDescent="0.35">
      <c r="B155" s="75">
        <f t="shared" si="8"/>
        <v>0.24753390452734561</v>
      </c>
      <c r="C155" s="75">
        <f t="shared" si="9"/>
        <v>6.6456026508097911E-6</v>
      </c>
      <c r="D155" s="75">
        <f t="shared" si="10"/>
        <v>3.7625562707412189E-10</v>
      </c>
      <c r="G155" s="75">
        <f t="shared" si="11"/>
        <v>0.88072649906135747</v>
      </c>
      <c r="H155" s="75">
        <f t="shared" si="12"/>
        <v>0.52935520458486751</v>
      </c>
      <c r="I155" s="75">
        <f t="shared" si="13"/>
        <v>0.99536266533779749</v>
      </c>
    </row>
  </sheetData>
  <mergeCells count="8">
    <mergeCell ref="I14:K14"/>
    <mergeCell ref="I18:K18"/>
    <mergeCell ref="I1:M1"/>
    <mergeCell ref="I2:J3"/>
    <mergeCell ref="K2:M2"/>
    <mergeCell ref="I4:I6"/>
    <mergeCell ref="I8:L8"/>
    <mergeCell ref="I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3264-7CA6-466B-9D9B-0DD3B9006C4B}">
  <sheetPr>
    <tabColor theme="1" tint="0.249977111117893"/>
  </sheetPr>
  <dimension ref="A1:AI131"/>
  <sheetViews>
    <sheetView topLeftCell="AB8" zoomScale="85" zoomScaleNormal="85" workbookViewId="0">
      <selection activeCell="AI19" sqref="AI19"/>
    </sheetView>
  </sheetViews>
  <sheetFormatPr defaultRowHeight="14.5" x14ac:dyDescent="0.35"/>
  <cols>
    <col min="1" max="2" width="15.26953125" style="75" customWidth="1"/>
    <col min="3" max="3" width="11.1796875" style="75" customWidth="1"/>
    <col min="4" max="4" width="8.7265625" style="75"/>
    <col min="5" max="5" width="13.7265625" style="75" customWidth="1"/>
    <col min="6" max="8" width="8.7265625" style="75"/>
    <col min="9" max="10" width="14.1796875" style="75" customWidth="1"/>
    <col min="11" max="13" width="8.7265625" style="75"/>
    <col min="14" max="14" width="12.54296875" style="75" bestFit="1" customWidth="1"/>
    <col min="15" max="21" width="8.7265625" style="75"/>
    <col min="22" max="22" width="12.7265625" style="75" customWidth="1"/>
    <col min="23" max="24" width="8.7265625" style="75"/>
    <col min="25" max="28" width="15.7265625" style="75" customWidth="1"/>
    <col min="29" max="30" width="14.81640625" style="75" customWidth="1"/>
    <col min="31" max="31" width="8.7265625" style="75"/>
    <col min="32" max="34" width="6.26953125" style="75" customWidth="1"/>
    <col min="35" max="35" width="8.453125" style="75" customWidth="1"/>
    <col min="36" max="16384" width="8.7265625" style="75"/>
  </cols>
  <sheetData>
    <row r="1" spans="1:35" ht="15" thickBot="1" x14ac:dyDescent="0.4">
      <c r="A1" s="33" t="s">
        <v>0</v>
      </c>
      <c r="B1" s="33" t="s">
        <v>1</v>
      </c>
      <c r="C1" s="33" t="s">
        <v>31</v>
      </c>
      <c r="F1" s="35" t="s">
        <v>32</v>
      </c>
      <c r="G1" s="35" t="s">
        <v>33</v>
      </c>
      <c r="I1" s="34" t="s">
        <v>0</v>
      </c>
      <c r="J1" s="34" t="s">
        <v>1</v>
      </c>
      <c r="K1" s="34" t="s">
        <v>31</v>
      </c>
      <c r="M1" s="57" t="s">
        <v>34</v>
      </c>
      <c r="N1" s="58"/>
      <c r="P1" s="57" t="s">
        <v>35</v>
      </c>
      <c r="Q1" s="58"/>
      <c r="S1" s="57" t="s">
        <v>36</v>
      </c>
      <c r="T1" s="58"/>
      <c r="V1" s="37" t="s">
        <v>37</v>
      </c>
      <c r="W1" s="81">
        <f>COUNTIF(C:C,0)/130</f>
        <v>0.34615384615384615</v>
      </c>
      <c r="Y1" s="38" t="s">
        <v>34</v>
      </c>
      <c r="Z1" s="38" t="s">
        <v>35</v>
      </c>
      <c r="AA1" s="38" t="s">
        <v>36</v>
      </c>
      <c r="AB1" s="38" t="s">
        <v>38</v>
      </c>
      <c r="AC1" s="38" t="s">
        <v>23</v>
      </c>
      <c r="AD1" s="39" t="s">
        <v>24</v>
      </c>
      <c r="AE1" s="61" t="s">
        <v>39</v>
      </c>
      <c r="AF1" s="62"/>
      <c r="AG1" s="62"/>
      <c r="AH1" s="62"/>
      <c r="AI1" s="63"/>
    </row>
    <row r="2" spans="1:35" x14ac:dyDescent="0.35">
      <c r="A2" s="84">
        <v>4.9000000000000004</v>
      </c>
      <c r="B2" s="84">
        <v>3.1</v>
      </c>
      <c r="C2" s="84">
        <v>0</v>
      </c>
      <c r="E2" s="36" t="s">
        <v>40</v>
      </c>
      <c r="F2" s="78">
        <f>AVERAGEIF(C:C,0,A:A)</f>
        <v>5.0044444444444451</v>
      </c>
      <c r="G2" s="78">
        <f>AVERAGEIF(C:C,0,B:B)</f>
        <v>3.4066666666666681</v>
      </c>
      <c r="I2" s="78">
        <v>5</v>
      </c>
      <c r="J2" s="78">
        <v>3.6</v>
      </c>
      <c r="K2" s="78">
        <v>0</v>
      </c>
      <c r="M2" s="98">
        <f>EXP(-((I2-$F$2)^2)/(2*$F$3^2))/($F$3*SQRT(2*PI()))</f>
        <v>12.026189863811286</v>
      </c>
      <c r="N2" s="98">
        <f>EXP(-((J2-$G$2)^2)/(2*$G$3^2))/($G$3*SQRT(2*PI()))</f>
        <v>1.4303883595247764E-15</v>
      </c>
      <c r="P2" s="98">
        <f>EXP(-((I2-$F$4)^2)/(2*$F$5^2))/($F$5*SQRT(2*PI()))</f>
        <v>0.15573590279172744</v>
      </c>
      <c r="Q2" s="98">
        <f>EXP(-((J2-$G$4)^2)/(2*$G$5^2))/($G$5*SQRT(2*PI()))</f>
        <v>4.0408180161556943E-2</v>
      </c>
      <c r="S2" s="98">
        <f>EXP(-((I2-$F$6)^2)/(2*$F$7^2))/($F$7*SQRT(2*PI()))</f>
        <v>2.900288917815258E-2</v>
      </c>
      <c r="T2" s="98">
        <f>EXP(-((J2-$G$6)^2)/(2*$G$7^2))/($G$7*SQRT(2*PI()))</f>
        <v>0.21799199334344557</v>
      </c>
      <c r="V2" s="37" t="s">
        <v>41</v>
      </c>
      <c r="W2" s="81">
        <f>COUNTIF(C:C,1)/130</f>
        <v>0.33846153846153848</v>
      </c>
      <c r="Y2" s="82">
        <f>M2*N2*$W$1</f>
        <v>5.9545806890644107E-15</v>
      </c>
      <c r="Z2" s="82">
        <f>P2*Q2*$W$2</f>
        <v>2.1299399567365927E-3</v>
      </c>
      <c r="AA2" s="82">
        <f>S2*T2*$W$3</f>
        <v>1.9939869431634277E-3</v>
      </c>
      <c r="AB2" s="82">
        <f>MAX(Y2:AA2)</f>
        <v>2.1299399567365927E-3</v>
      </c>
      <c r="AC2" s="82" cm="1">
        <f t="array" ref="AC2">_xlfn.IFS(AB2=AA2,2,AB2=Z2,1,AB2=Y2,0)</f>
        <v>1</v>
      </c>
      <c r="AD2" s="42">
        <f>IF(AC2=K2,1,0)</f>
        <v>0</v>
      </c>
      <c r="AE2" s="29"/>
      <c r="AF2" s="30"/>
      <c r="AG2" s="59" t="s">
        <v>26</v>
      </c>
      <c r="AH2" s="59"/>
      <c r="AI2" s="60"/>
    </row>
    <row r="3" spans="1:35" x14ac:dyDescent="0.35">
      <c r="A3" s="84">
        <v>6.9</v>
      </c>
      <c r="B3" s="84">
        <v>3.2</v>
      </c>
      <c r="C3" s="84">
        <v>2</v>
      </c>
      <c r="E3" s="36" t="s">
        <v>42</v>
      </c>
      <c r="F3" s="78" cm="1">
        <f t="array" ref="F3">_xlfn.STDEV.S(IF(C:C=0,A:A))</f>
        <v>3.2870949177827596E-2</v>
      </c>
      <c r="G3" s="78" cm="1">
        <f t="array" ref="G3">_xlfn.STDEV.S(IF(C:C=0,B:B))</f>
        <v>2.2456934537926319E-2</v>
      </c>
      <c r="I3" s="78">
        <v>6.5</v>
      </c>
      <c r="J3" s="78">
        <v>3</v>
      </c>
      <c r="K3" s="78">
        <v>2</v>
      </c>
      <c r="M3" s="82">
        <f>EXP(-((I3-$F$2)^2)/(2*$F$3^2))/($F$3*SQRT(2*PI()))</f>
        <v>0</v>
      </c>
      <c r="N3" s="82">
        <f t="shared" ref="N3:N21" si="0">EXP(-((J3-$G$2)^2)/(2*$G$3^2))/($G$3*SQRT(2*PI()))</f>
        <v>1.0997028945771498E-70</v>
      </c>
      <c r="P3" s="82">
        <f t="shared" ref="P3:P21" si="1">EXP(-((I3-$F$4)^2)/(2*$F$5^2))/($F$5*SQRT(2*PI()))</f>
        <v>0.43362561135702016</v>
      </c>
      <c r="Q3" s="82">
        <f>EXP(-((J3-$G$4)^2)/(2*$G$5^2))/($G$5*SQRT(2*PI()))</f>
        <v>0.98922293369993053</v>
      </c>
      <c r="S3" s="82">
        <f t="shared" ref="S3:S21" si="2">EXP(-((I3-$F$6)^2)/(2*$F$7^2))/($F$7*SQRT(2*PI()))</f>
        <v>0.61348519979347915</v>
      </c>
      <c r="T3" s="82">
        <f t="shared" ref="T3:T21" si="3">EXP(-((J3-$G$6)^2)/(2*$G$7^2))/($G$7*SQRT(2*PI()))</f>
        <v>1.232631772423358</v>
      </c>
      <c r="V3" s="37" t="s">
        <v>43</v>
      </c>
      <c r="W3" s="81">
        <f>COUNTIF(C:C,2)/130</f>
        <v>0.31538461538461537</v>
      </c>
      <c r="Y3" s="82">
        <f t="shared" ref="Y3:Y21" si="4">M3*N3*$W$1</f>
        <v>0</v>
      </c>
      <c r="Z3" s="82">
        <f t="shared" ref="Z3:Z21" si="5">P3*Q3*$W$2</f>
        <v>0.14518388902566745</v>
      </c>
      <c r="AA3" s="82">
        <f t="shared" ref="AA3:AA21" si="6">S3*T3*$W$3</f>
        <v>0.23849427166349457</v>
      </c>
      <c r="AB3" s="82">
        <f t="shared" ref="AB3:AB21" si="7">MAX(Y3:AA3)</f>
        <v>0.23849427166349457</v>
      </c>
      <c r="AC3" s="82" cm="1">
        <f t="array" ref="AC3">_xlfn.IFS(AB3=AA3,2,AB3=Z3,1,AB3=Y3,0)</f>
        <v>2</v>
      </c>
      <c r="AD3" s="42">
        <f t="shared" ref="AD3:AD21" si="8">IF(AC3=K3,1,0)</f>
        <v>1</v>
      </c>
      <c r="AE3" s="29"/>
      <c r="AF3" s="30"/>
      <c r="AG3" s="44">
        <v>0</v>
      </c>
      <c r="AH3" s="44">
        <v>1</v>
      </c>
      <c r="AI3" s="45">
        <v>2</v>
      </c>
    </row>
    <row r="4" spans="1:35" x14ac:dyDescent="0.35">
      <c r="A4" s="84">
        <v>5.0999999999999996</v>
      </c>
      <c r="B4" s="84">
        <v>3.8</v>
      </c>
      <c r="C4" s="84">
        <v>0</v>
      </c>
      <c r="E4" s="36" t="s">
        <v>44</v>
      </c>
      <c r="F4" s="78">
        <f>AVERAGEIF(C:C,1,A:A)</f>
        <v>5.9431818181818183</v>
      </c>
      <c r="G4" s="78">
        <f>AVERAGEIF(C:C,1,B:B)</f>
        <v>2.7772727272727278</v>
      </c>
      <c r="I4" s="78">
        <v>4.7</v>
      </c>
      <c r="J4" s="78">
        <v>3.2</v>
      </c>
      <c r="K4" s="78">
        <v>0</v>
      </c>
      <c r="M4" s="82">
        <f t="shared" ref="M4:M21" si="9">EXP(-((I4-$F$2)^2)/(2*$F$3^2))/($F$3*SQRT(2*PI()))</f>
        <v>2.8639694192870542E-18</v>
      </c>
      <c r="N4" s="82">
        <f t="shared" si="0"/>
        <v>7.2281949764422382E-18</v>
      </c>
      <c r="P4" s="82">
        <f t="shared" si="1"/>
        <v>4.8872364374290815E-2</v>
      </c>
      <c r="Q4" s="82">
        <f t="shared" ref="Q4:Q21" si="10">EXP(-((J4-$G$4)^2)/(2*$G$5^2))/($G$5*SQRT(2*PI()))</f>
        <v>0.51224536880836602</v>
      </c>
      <c r="S4" s="82">
        <f t="shared" si="2"/>
        <v>8.2085527740730115E-3</v>
      </c>
      <c r="T4" s="82">
        <f t="shared" si="3"/>
        <v>1.0136447655531919</v>
      </c>
      <c r="Y4" s="82">
        <f t="shared" si="4"/>
        <v>7.1658447816374584E-36</v>
      </c>
      <c r="Z4" s="82">
        <f t="shared" si="5"/>
        <v>8.4732635522430742E-3</v>
      </c>
      <c r="AA4" s="82">
        <f t="shared" si="6"/>
        <v>2.6241755280035067E-3</v>
      </c>
      <c r="AB4" s="82">
        <f t="shared" si="7"/>
        <v>8.4732635522430742E-3</v>
      </c>
      <c r="AC4" s="82" cm="1">
        <f t="array" ref="AC4">_xlfn.IFS(AB4=AA4,2,AB4=Z4,1,AB4=Y4,0)</f>
        <v>1</v>
      </c>
      <c r="AD4" s="42">
        <f t="shared" si="8"/>
        <v>0</v>
      </c>
      <c r="AE4" s="64" t="s">
        <v>23</v>
      </c>
      <c r="AF4" s="44">
        <v>0</v>
      </c>
      <c r="AG4" s="77">
        <f>COUNTIFS(AD2:AD21,0, K2:K21,0)</f>
        <v>4</v>
      </c>
      <c r="AH4" s="77">
        <f>COUNTIFS(AD2:AD21,0, K2:K21,1)</f>
        <v>2</v>
      </c>
      <c r="AI4" s="32">
        <f>COUNTIFS(AD2:AD21,0, K2:K21,2)</f>
        <v>4</v>
      </c>
    </row>
    <row r="5" spans="1:35" x14ac:dyDescent="0.35">
      <c r="A5" s="84">
        <v>5.0999999999999996</v>
      </c>
      <c r="B5" s="84">
        <v>3.5</v>
      </c>
      <c r="C5" s="84">
        <v>0</v>
      </c>
      <c r="E5" s="36" t="s">
        <v>45</v>
      </c>
      <c r="F5" s="78" cm="1">
        <f t="array" ref="F5">_xlfn.STDEV.S(IF(C:C=1,A:A))</f>
        <v>0.53195459120454447</v>
      </c>
      <c r="G5" s="78" cm="1">
        <f t="array" ref="G5">_xlfn.STDEV.S(IF(C:C=1,B:B))</f>
        <v>0.313171055393968</v>
      </c>
      <c r="I5" s="78">
        <v>5.0999999999999996</v>
      </c>
      <c r="J5" s="78">
        <v>3.3</v>
      </c>
      <c r="K5" s="78">
        <v>0</v>
      </c>
      <c r="M5" s="82">
        <f t="shared" si="9"/>
        <v>0.17744917590800524</v>
      </c>
      <c r="N5" s="82">
        <f t="shared" si="0"/>
        <v>2.2414109801362106E-4</v>
      </c>
      <c r="P5" s="82">
        <f t="shared" si="1"/>
        <v>0.21353499038875789</v>
      </c>
      <c r="Q5" s="82">
        <f t="shared" si="10"/>
        <v>0.31633548602924244</v>
      </c>
      <c r="S5" s="82">
        <f t="shared" si="2"/>
        <v>4.2091618593673386E-2</v>
      </c>
      <c r="T5" s="82">
        <f t="shared" si="3"/>
        <v>0.7965595212953176</v>
      </c>
      <c r="Y5" s="82">
        <f t="shared" si="4"/>
        <v>1.3767803006411247E-5</v>
      </c>
      <c r="Z5" s="82">
        <f t="shared" si="5"/>
        <v>2.2862635220235409E-2</v>
      </c>
      <c r="AA5" s="82">
        <f t="shared" si="6"/>
        <v>1.0574366629679878E-2</v>
      </c>
      <c r="AB5" s="82">
        <f t="shared" si="7"/>
        <v>2.2862635220235409E-2</v>
      </c>
      <c r="AC5" s="82" cm="1">
        <f t="array" ref="AC5">_xlfn.IFS(AB5=AA5,2,AB5=Z5,1,AB5=Y5,0)</f>
        <v>1</v>
      </c>
      <c r="AD5" s="42">
        <f t="shared" si="8"/>
        <v>0</v>
      </c>
      <c r="AE5" s="64"/>
      <c r="AF5" s="44">
        <v>1</v>
      </c>
      <c r="AG5" s="77">
        <f>COUNTIFS(AD2:AD21,1, K2:K21,0)</f>
        <v>1</v>
      </c>
      <c r="AH5" s="77">
        <f>COUNTIFS(AD2:AD21,1, K2:K21,1)</f>
        <v>4</v>
      </c>
      <c r="AI5" s="32">
        <f>COUNTIFS(AD2:AD21,1, K2:K21,2)</f>
        <v>5</v>
      </c>
    </row>
    <row r="6" spans="1:35" ht="15" thickBot="1" x14ac:dyDescent="0.4">
      <c r="A6" s="84">
        <v>5.7</v>
      </c>
      <c r="B6" s="84">
        <v>2.8</v>
      </c>
      <c r="C6" s="84">
        <v>1</v>
      </c>
      <c r="E6" s="36" t="s">
        <v>46</v>
      </c>
      <c r="F6" s="78">
        <f>AVERAGEIF(C:C,2,A:A)</f>
        <v>6.5926829268292675</v>
      </c>
      <c r="G6" s="78">
        <f>AVERAGEIF(C:C,2,B:B)</f>
        <v>2.9975609756097561</v>
      </c>
      <c r="I6" s="78">
        <v>6.3</v>
      </c>
      <c r="J6" s="78">
        <v>2.7</v>
      </c>
      <c r="K6" s="78">
        <v>2</v>
      </c>
      <c r="M6" s="82">
        <f>EXP(-((I6-$F$2)^2)/(2*$F$3^2))/($F$3*SQRT(2*PI()))</f>
        <v>0</v>
      </c>
      <c r="N6" s="82">
        <f t="shared" si="0"/>
        <v>1.6893342471182779E-214</v>
      </c>
      <c r="P6" s="82">
        <f t="shared" si="1"/>
        <v>0.59887264186589095</v>
      </c>
      <c r="Q6" s="82">
        <f t="shared" si="10"/>
        <v>1.2356858720753656</v>
      </c>
      <c r="S6" s="82">
        <f t="shared" si="2"/>
        <v>0.55898154067491501</v>
      </c>
      <c r="T6" s="82">
        <f t="shared" si="3"/>
        <v>0.80776664719199609</v>
      </c>
      <c r="Y6" s="82">
        <f t="shared" si="4"/>
        <v>0</v>
      </c>
      <c r="Z6" s="82">
        <f t="shared" si="5"/>
        <v>0.25046778738422915</v>
      </c>
      <c r="AA6" s="82">
        <f t="shared" si="6"/>
        <v>0.14240455725446841</v>
      </c>
      <c r="AB6" s="82">
        <f t="shared" si="7"/>
        <v>0.25046778738422915</v>
      </c>
      <c r="AC6" s="82" cm="1">
        <f t="array" ref="AC6">_xlfn.IFS(AB6=AA6,2,AB6=Z6,1,AB6=Y6,0)</f>
        <v>1</v>
      </c>
      <c r="AD6" s="42">
        <f t="shared" si="8"/>
        <v>0</v>
      </c>
      <c r="AE6" s="65"/>
      <c r="AF6" s="46">
        <v>2</v>
      </c>
      <c r="AG6" s="93">
        <f>COUNTIFS(AD2:AD21,2, K2:K21,0)</f>
        <v>0</v>
      </c>
      <c r="AH6" s="93">
        <f>COUNTIFS(AD2:AD21,2, K2:K21,1)</f>
        <v>0</v>
      </c>
      <c r="AI6" s="31">
        <f>COUNTIFS(AD2:AD21,2, K2:K21,2)</f>
        <v>0</v>
      </c>
    </row>
    <row r="7" spans="1:35" ht="15" thickBot="1" x14ac:dyDescent="0.4">
      <c r="A7" s="84">
        <v>6.3</v>
      </c>
      <c r="B7" s="84">
        <v>2.5</v>
      </c>
      <c r="C7" s="84">
        <v>1</v>
      </c>
      <c r="E7" s="36" t="s">
        <v>47</v>
      </c>
      <c r="F7" s="78" cm="1">
        <f t="array" ref="F7">_xlfn.STDEV.S(IF(C:C=2,A:A))</f>
        <v>0.64357992662234231</v>
      </c>
      <c r="G7" s="78" cm="1">
        <f t="array" ref="G7">_xlfn.STDEV.S(IF(C:C=2,B:B))</f>
        <v>0.32364162655478101</v>
      </c>
      <c r="I7" s="78">
        <v>5.7</v>
      </c>
      <c r="J7" s="78">
        <v>2.9</v>
      </c>
      <c r="K7" s="78">
        <v>1</v>
      </c>
      <c r="M7" s="82">
        <f t="shared" ref="M7:M24" si="11">EXP(-((I7-$F$2)^2)/(2*$F$3^2))/($F$3*SQRT(2*PI()))</f>
        <v>7.171714064921883E-97</v>
      </c>
      <c r="N7" s="82">
        <f t="shared" si="0"/>
        <v>5.1881498775707541E-110</v>
      </c>
      <c r="P7" s="82">
        <f t="shared" si="1"/>
        <v>0.67554642632365891</v>
      </c>
      <c r="Q7" s="82">
        <f t="shared" si="10"/>
        <v>1.1797233745260187</v>
      </c>
      <c r="S7" s="82">
        <f t="shared" si="2"/>
        <v>0.23688157490789122</v>
      </c>
      <c r="T7" s="82">
        <f t="shared" si="3"/>
        <v>1.1779134613062134</v>
      </c>
      <c r="Y7" s="82">
        <f t="shared" si="4"/>
        <v>1.2879667193502782E-206</v>
      </c>
      <c r="Z7" s="82">
        <f t="shared" si="5"/>
        <v>0.26973960021005949</v>
      </c>
      <c r="AA7" s="82">
        <f t="shared" si="6"/>
        <v>8.8000506373817455E-2</v>
      </c>
      <c r="AB7" s="82">
        <f t="shared" si="7"/>
        <v>0.26973960021005949</v>
      </c>
      <c r="AC7" s="82" cm="1">
        <f t="array" ref="AC7">_xlfn.IFS(AB7=AA7,2,AB7=Z7,1,AB7=Y7,0)</f>
        <v>1</v>
      </c>
      <c r="AD7" s="42">
        <f t="shared" si="8"/>
        <v>1</v>
      </c>
      <c r="AE7" s="66" t="s">
        <v>48</v>
      </c>
      <c r="AF7" s="67"/>
      <c r="AG7" s="67"/>
      <c r="AH7" s="47">
        <f>SUM(AG4,AH5,AI6)/SUM(AG4:AI6)</f>
        <v>0.4</v>
      </c>
      <c r="AI7" s="48">
        <v>0.4</v>
      </c>
    </row>
    <row r="8" spans="1:35" ht="15" thickBot="1" x14ac:dyDescent="0.4">
      <c r="A8" s="84">
        <v>6.3</v>
      </c>
      <c r="B8" s="84">
        <v>2.2999999999999998</v>
      </c>
      <c r="C8" s="84">
        <v>1</v>
      </c>
      <c r="I8" s="78">
        <v>6.1</v>
      </c>
      <c r="J8" s="78">
        <v>2.6</v>
      </c>
      <c r="K8" s="78">
        <v>2</v>
      </c>
      <c r="M8" s="82">
        <f t="shared" si="11"/>
        <v>7.4515964624184441E-241</v>
      </c>
      <c r="N8" s="82">
        <f t="shared" si="0"/>
        <v>1.1659542602679605E-279</v>
      </c>
      <c r="P8" s="82">
        <f t="shared" si="1"/>
        <v>0.71806600934828158</v>
      </c>
      <c r="Q8" s="82">
        <f t="shared" si="10"/>
        <v>1.0853004174238801</v>
      </c>
      <c r="S8" s="82">
        <f t="shared" si="2"/>
        <v>0.46243403495055152</v>
      </c>
      <c r="T8" s="82">
        <f t="shared" si="3"/>
        <v>0.57966679342269534</v>
      </c>
      <c r="Y8" s="82">
        <f t="shared" si="4"/>
        <v>0</v>
      </c>
      <c r="Z8" s="82">
        <f t="shared" si="5"/>
        <v>0.26376894573906118</v>
      </c>
      <c r="AA8" s="82">
        <f t="shared" si="6"/>
        <v>8.4541260173703822E-2</v>
      </c>
      <c r="AB8" s="82">
        <f t="shared" si="7"/>
        <v>0.26376894573906118</v>
      </c>
      <c r="AC8" s="82" cm="1">
        <f t="array" ref="AC8">_xlfn.IFS(AB8=AA8,2,AB8=Z8,1,AB8=Y8,0)</f>
        <v>1</v>
      </c>
      <c r="AD8" s="82">
        <f t="shared" si="8"/>
        <v>0</v>
      </c>
    </row>
    <row r="9" spans="1:35" x14ac:dyDescent="0.35">
      <c r="A9" s="84">
        <v>7.1</v>
      </c>
      <c r="B9" s="84">
        <v>3</v>
      </c>
      <c r="C9" s="84">
        <v>2</v>
      </c>
      <c r="I9" s="78">
        <v>5.0999999999999996</v>
      </c>
      <c r="J9" s="78">
        <v>3.4</v>
      </c>
      <c r="K9" s="78">
        <v>0</v>
      </c>
      <c r="M9" s="82">
        <f t="shared" si="11"/>
        <v>0.17744917590800524</v>
      </c>
      <c r="N9" s="82">
        <f t="shared" si="0"/>
        <v>16.99897461020765</v>
      </c>
      <c r="P9" s="82">
        <f t="shared" si="1"/>
        <v>0.21353499038875789</v>
      </c>
      <c r="Q9" s="82">
        <f t="shared" si="10"/>
        <v>0.17641536699808846</v>
      </c>
      <c r="S9" s="82">
        <f t="shared" si="2"/>
        <v>4.2091618593673386E-2</v>
      </c>
      <c r="T9" s="82">
        <f t="shared" si="3"/>
        <v>0.56896843955154963</v>
      </c>
      <c r="Y9" s="82">
        <f t="shared" si="4"/>
        <v>1.0441571662600795</v>
      </c>
      <c r="Z9" s="82">
        <f t="shared" si="5"/>
        <v>1.2750135097231576E-2</v>
      </c>
      <c r="AA9" s="82">
        <f t="shared" si="6"/>
        <v>7.5530838809776523E-3</v>
      </c>
      <c r="AB9" s="82">
        <f t="shared" si="7"/>
        <v>1.0441571662600795</v>
      </c>
      <c r="AC9" s="82" cm="1">
        <f t="array" ref="AC9">_xlfn.IFS(AB9=AA9,2,AB9=Z9,1,AB9=Y9,0)</f>
        <v>0</v>
      </c>
      <c r="AD9" s="42">
        <f t="shared" si="8"/>
        <v>1</v>
      </c>
      <c r="AE9" s="68" t="s">
        <v>49</v>
      </c>
      <c r="AF9" s="69"/>
      <c r="AG9" s="69"/>
      <c r="AH9" s="50">
        <v>0</v>
      </c>
      <c r="AI9" s="51">
        <v>1</v>
      </c>
    </row>
    <row r="10" spans="1:35" x14ac:dyDescent="0.35">
      <c r="A10" s="84">
        <v>4.8</v>
      </c>
      <c r="B10" s="84">
        <v>3.1</v>
      </c>
      <c r="C10" s="84">
        <v>0</v>
      </c>
      <c r="I10" s="78">
        <v>6.4</v>
      </c>
      <c r="J10" s="78">
        <v>3.1</v>
      </c>
      <c r="K10" s="78">
        <v>2</v>
      </c>
      <c r="M10" s="82">
        <f t="shared" si="11"/>
        <v>0</v>
      </c>
      <c r="N10" s="82">
        <f t="shared" si="0"/>
        <v>5.7009576730797903E-40</v>
      </c>
      <c r="P10" s="82">
        <f t="shared" si="1"/>
        <v>0.51867869096564034</v>
      </c>
      <c r="Q10" s="82">
        <f t="shared" si="10"/>
        <v>0.74907757356152993</v>
      </c>
      <c r="S10" s="82">
        <f t="shared" si="2"/>
        <v>0.59271157645560124</v>
      </c>
      <c r="T10" s="82">
        <f t="shared" si="3"/>
        <v>1.1724405314082018</v>
      </c>
      <c r="Y10" s="82">
        <f t="shared" si="4"/>
        <v>0</v>
      </c>
      <c r="Z10" s="82">
        <f t="shared" si="5"/>
        <v>0.13150265625085347</v>
      </c>
      <c r="AA10" s="82">
        <f t="shared" si="6"/>
        <v>0.21916678540405635</v>
      </c>
      <c r="AB10" s="82">
        <f t="shared" si="7"/>
        <v>0.21916678540405635</v>
      </c>
      <c r="AC10" s="82" cm="1">
        <f t="array" ref="AC10">_xlfn.IFS(AB10=AA10,2,AB10=Z10,1,AB10=Y10,0)</f>
        <v>2</v>
      </c>
      <c r="AD10" s="42">
        <f t="shared" si="8"/>
        <v>1</v>
      </c>
      <c r="AE10" s="70"/>
      <c r="AF10" s="71"/>
      <c r="AG10" s="71"/>
      <c r="AH10" s="49">
        <v>1</v>
      </c>
      <c r="AI10" s="52">
        <f>AH5/SUM(AG5:AI5)</f>
        <v>0.4</v>
      </c>
    </row>
    <row r="11" spans="1:35" ht="15" thickBot="1" x14ac:dyDescent="0.4">
      <c r="A11" s="84">
        <v>5</v>
      </c>
      <c r="B11" s="84">
        <v>2.2999999999999998</v>
      </c>
      <c r="C11" s="84">
        <v>1</v>
      </c>
      <c r="I11" s="78">
        <v>5.5</v>
      </c>
      <c r="J11" s="78">
        <v>2.2999999999999998</v>
      </c>
      <c r="K11" s="78">
        <v>1</v>
      </c>
      <c r="M11" s="82">
        <f t="shared" si="11"/>
        <v>5.3825478307639484E-49</v>
      </c>
      <c r="N11" s="82">
        <f t="shared" si="0"/>
        <v>0</v>
      </c>
      <c r="P11" s="82">
        <f t="shared" si="1"/>
        <v>0.5300491433912079</v>
      </c>
      <c r="Q11" s="82">
        <f t="shared" si="10"/>
        <v>0.39882961338922723</v>
      </c>
      <c r="S11" s="82">
        <f t="shared" si="2"/>
        <v>0.14667646985132241</v>
      </c>
      <c r="T11" s="82">
        <f t="shared" si="3"/>
        <v>0.12080388295349982</v>
      </c>
      <c r="Y11" s="82">
        <f t="shared" si="4"/>
        <v>0</v>
      </c>
      <c r="Z11" s="82">
        <f t="shared" si="5"/>
        <v>7.1550530593725278E-2</v>
      </c>
      <c r="AA11" s="82">
        <f t="shared" si="6"/>
        <v>5.5883274687232266E-3</v>
      </c>
      <c r="AB11" s="82">
        <f t="shared" si="7"/>
        <v>7.1550530593725278E-2</v>
      </c>
      <c r="AC11" s="82" cm="1">
        <f t="array" ref="AC11">_xlfn.IFS(AB11=AA11,2,AB11=Z11,1,AB11=Y11,0)</f>
        <v>1</v>
      </c>
      <c r="AD11" s="42">
        <f t="shared" si="8"/>
        <v>1</v>
      </c>
      <c r="AE11" s="72"/>
      <c r="AF11" s="73"/>
      <c r="AG11" s="73"/>
      <c r="AH11" s="53">
        <v>2</v>
      </c>
      <c r="AI11" s="54">
        <v>0</v>
      </c>
    </row>
    <row r="12" spans="1:35" ht="15" thickBot="1" x14ac:dyDescent="0.4">
      <c r="A12" s="84">
        <v>4.8</v>
      </c>
      <c r="B12" s="84">
        <v>3</v>
      </c>
      <c r="C12" s="84">
        <v>0</v>
      </c>
      <c r="I12" s="78">
        <v>6.1</v>
      </c>
      <c r="J12" s="78">
        <v>3</v>
      </c>
      <c r="K12" s="78">
        <v>2</v>
      </c>
      <c r="M12" s="82">
        <f t="shared" si="11"/>
        <v>7.4515964624184441E-241</v>
      </c>
      <c r="N12" s="82">
        <f t="shared" si="0"/>
        <v>1.0997028945771498E-70</v>
      </c>
      <c r="P12" s="82">
        <f t="shared" si="1"/>
        <v>0.71806600934828158</v>
      </c>
      <c r="Q12" s="82">
        <f t="shared" si="10"/>
        <v>0.98922293369993053</v>
      </c>
      <c r="S12" s="82">
        <f t="shared" si="2"/>
        <v>0.46243403495055152</v>
      </c>
      <c r="T12" s="82">
        <f t="shared" si="3"/>
        <v>1.232631772423358</v>
      </c>
      <c r="Y12" s="82">
        <f t="shared" si="4"/>
        <v>0</v>
      </c>
      <c r="Z12" s="82">
        <f t="shared" si="5"/>
        <v>0.24041849255183992</v>
      </c>
      <c r="AA12" s="82">
        <f t="shared" si="6"/>
        <v>0.17977266345637935</v>
      </c>
      <c r="AB12" s="82">
        <f t="shared" si="7"/>
        <v>0.24041849255183992</v>
      </c>
      <c r="AC12" s="82" cm="1">
        <f t="array" ref="AC12">_xlfn.IFS(AB12=AA12,2,AB12=Z12,1,AB12=Y12,0)</f>
        <v>1</v>
      </c>
      <c r="AD12" s="82">
        <f t="shared" si="8"/>
        <v>0</v>
      </c>
    </row>
    <row r="13" spans="1:35" x14ac:dyDescent="0.35">
      <c r="A13" s="84">
        <v>5.2</v>
      </c>
      <c r="B13" s="84">
        <v>2.7</v>
      </c>
      <c r="C13" s="84">
        <v>1</v>
      </c>
      <c r="I13" s="78">
        <v>5.5</v>
      </c>
      <c r="J13" s="78">
        <v>2.4</v>
      </c>
      <c r="K13" s="78">
        <v>1</v>
      </c>
      <c r="M13" s="82">
        <f t="shared" si="11"/>
        <v>5.3825478307639484E-49</v>
      </c>
      <c r="N13" s="82">
        <f t="shared" si="0"/>
        <v>0</v>
      </c>
      <c r="P13" s="82">
        <f t="shared" si="1"/>
        <v>0.5300491433912079</v>
      </c>
      <c r="Q13" s="82">
        <f t="shared" si="10"/>
        <v>0.61658027648214742</v>
      </c>
      <c r="S13" s="82">
        <f t="shared" si="2"/>
        <v>0.14667646985132241</v>
      </c>
      <c r="T13" s="82">
        <f t="shared" si="3"/>
        <v>0.22416918383790541</v>
      </c>
      <c r="Y13" s="82">
        <f t="shared" si="4"/>
        <v>0</v>
      </c>
      <c r="Z13" s="82">
        <f t="shared" si="5"/>
        <v>0.11061527142135509</v>
      </c>
      <c r="AA13" s="82">
        <f t="shared" si="6"/>
        <v>1.0369954814820302E-2</v>
      </c>
      <c r="AB13" s="82">
        <f t="shared" si="7"/>
        <v>0.11061527142135509</v>
      </c>
      <c r="AC13" s="82" cm="1">
        <f t="array" ref="AC13">_xlfn.IFS(AB13=AA13,2,AB13=Z13,1,AB13=Y13,0)</f>
        <v>1</v>
      </c>
      <c r="AD13" s="42">
        <f t="shared" si="8"/>
        <v>1</v>
      </c>
      <c r="AE13" s="68" t="s">
        <v>50</v>
      </c>
      <c r="AF13" s="69"/>
      <c r="AG13" s="69"/>
      <c r="AH13" s="50">
        <v>0</v>
      </c>
      <c r="AI13" s="51">
        <v>1</v>
      </c>
    </row>
    <row r="14" spans="1:35" x14ac:dyDescent="0.35">
      <c r="A14" s="84">
        <v>5.4</v>
      </c>
      <c r="B14" s="84">
        <v>3.9</v>
      </c>
      <c r="C14" s="84">
        <v>0</v>
      </c>
      <c r="I14" s="78">
        <v>6.4</v>
      </c>
      <c r="J14" s="78">
        <v>3.2</v>
      </c>
      <c r="K14" s="78">
        <v>2</v>
      </c>
      <c r="M14" s="82">
        <f t="shared" si="11"/>
        <v>0</v>
      </c>
      <c r="N14" s="82">
        <f t="shared" si="0"/>
        <v>7.2281949764422382E-18</v>
      </c>
      <c r="P14" s="82">
        <f t="shared" si="1"/>
        <v>0.51867869096564034</v>
      </c>
      <c r="Q14" s="82">
        <f t="shared" si="10"/>
        <v>0.51224536880836602</v>
      </c>
      <c r="S14" s="82">
        <f t="shared" si="2"/>
        <v>0.59271157645560124</v>
      </c>
      <c r="T14" s="82">
        <f t="shared" si="3"/>
        <v>1.0136447655531919</v>
      </c>
      <c r="Y14" s="82">
        <f t="shared" si="4"/>
        <v>0</v>
      </c>
      <c r="Z14" s="82">
        <f t="shared" si="5"/>
        <v>8.9926102486587209E-2</v>
      </c>
      <c r="AA14" s="82">
        <f>S14*T14*$W$3</f>
        <v>0.18948275742490023</v>
      </c>
      <c r="AB14" s="82">
        <f t="shared" si="7"/>
        <v>0.18948275742490023</v>
      </c>
      <c r="AC14" s="82" cm="1">
        <f t="array" ref="AC14">_xlfn.IFS(AB14=AA14,2,AB14=Z14,1,AB14=Y14,0)</f>
        <v>2</v>
      </c>
      <c r="AD14" s="42">
        <f t="shared" si="8"/>
        <v>1</v>
      </c>
      <c r="AE14" s="70"/>
      <c r="AF14" s="71"/>
      <c r="AG14" s="71"/>
      <c r="AH14" s="49">
        <v>1</v>
      </c>
      <c r="AI14" s="52">
        <f>AH5/SUM(AH4:AH6)</f>
        <v>0.66666666666666663</v>
      </c>
    </row>
    <row r="15" spans="1:35" ht="15" thickBot="1" x14ac:dyDescent="0.4">
      <c r="A15" s="84">
        <v>4.3</v>
      </c>
      <c r="B15" s="84">
        <v>3</v>
      </c>
      <c r="C15" s="84">
        <v>0</v>
      </c>
      <c r="I15" s="78">
        <v>7.7</v>
      </c>
      <c r="J15" s="78">
        <v>3</v>
      </c>
      <c r="K15" s="78">
        <v>2</v>
      </c>
      <c r="M15" s="82">
        <f t="shared" si="11"/>
        <v>0</v>
      </c>
      <c r="N15" s="82">
        <f t="shared" si="0"/>
        <v>1.0997028945771498E-70</v>
      </c>
      <c r="P15" s="82">
        <f t="shared" si="1"/>
        <v>3.2108122968955584E-3</v>
      </c>
      <c r="Q15" s="82">
        <f t="shared" si="10"/>
        <v>0.98922293369993053</v>
      </c>
      <c r="S15" s="82">
        <f t="shared" si="2"/>
        <v>0.14108528922902838</v>
      </c>
      <c r="T15" s="82">
        <f t="shared" si="3"/>
        <v>1.232631772423358</v>
      </c>
      <c r="Y15" s="82">
        <f t="shared" si="4"/>
        <v>0</v>
      </c>
      <c r="Z15" s="82">
        <f t="shared" si="5"/>
        <v>1.0750246387336371E-3</v>
      </c>
      <c r="AA15" s="82">
        <f t="shared" ref="AA15:AA33" si="12">S15*T15*$W$3</f>
        <v>5.4847343193344715E-2</v>
      </c>
      <c r="AB15" s="82">
        <f t="shared" si="7"/>
        <v>5.4847343193344715E-2</v>
      </c>
      <c r="AC15" s="82" cm="1">
        <f t="array" ref="AC15">_xlfn.IFS(AB15=AA15,2,AB15=Z15,1,AB15=Y15,0)</f>
        <v>2</v>
      </c>
      <c r="AD15" s="42">
        <f t="shared" si="8"/>
        <v>1</v>
      </c>
      <c r="AE15" s="72"/>
      <c r="AF15" s="73"/>
      <c r="AG15" s="73"/>
      <c r="AH15" s="53">
        <v>2</v>
      </c>
      <c r="AI15" s="54">
        <f>AH6/SUM(AH4:AH6)</f>
        <v>0</v>
      </c>
    </row>
    <row r="16" spans="1:35" ht="15" thickBot="1" x14ac:dyDescent="0.4">
      <c r="A16" s="84">
        <v>6.3</v>
      </c>
      <c r="B16" s="84">
        <v>2.8</v>
      </c>
      <c r="C16" s="84">
        <v>2</v>
      </c>
      <c r="I16" s="78">
        <v>6.4</v>
      </c>
      <c r="J16" s="78">
        <v>2.9</v>
      </c>
      <c r="K16" s="78">
        <v>1</v>
      </c>
      <c r="M16" s="82">
        <f t="shared" si="11"/>
        <v>0</v>
      </c>
      <c r="N16" s="82">
        <f t="shared" si="0"/>
        <v>5.1881498775707541E-110</v>
      </c>
      <c r="P16" s="82">
        <f t="shared" si="1"/>
        <v>0.51867869096564034</v>
      </c>
      <c r="Q16" s="82">
        <f t="shared" si="10"/>
        <v>1.1797233745260187</v>
      </c>
      <c r="S16" s="82">
        <f t="shared" si="2"/>
        <v>0.59271157645560124</v>
      </c>
      <c r="T16" s="82">
        <f t="shared" si="3"/>
        <v>1.1779134613062134</v>
      </c>
      <c r="Y16" s="82">
        <f t="shared" si="4"/>
        <v>0</v>
      </c>
      <c r="Z16" s="82">
        <f t="shared" si="5"/>
        <v>0.20710372712639863</v>
      </c>
      <c r="AA16" s="82">
        <f t="shared" si="12"/>
        <v>0.22018985175186354</v>
      </c>
      <c r="AB16" s="82">
        <f t="shared" si="7"/>
        <v>0.22018985175186354</v>
      </c>
      <c r="AC16" s="82" cm="1">
        <f t="array" ref="AC16">_xlfn.IFS(AB16=AA16,2,AB16=Z16,1,AB16=Y16,0)</f>
        <v>2</v>
      </c>
      <c r="AD16" s="82">
        <f t="shared" si="8"/>
        <v>0</v>
      </c>
    </row>
    <row r="17" spans="1:35" x14ac:dyDescent="0.35">
      <c r="A17" s="84">
        <v>6.4</v>
      </c>
      <c r="B17" s="84">
        <v>2.8</v>
      </c>
      <c r="C17" s="84">
        <v>2</v>
      </c>
      <c r="I17" s="78">
        <v>6</v>
      </c>
      <c r="J17" s="78">
        <v>2.2000000000000002</v>
      </c>
      <c r="K17" s="78">
        <v>2</v>
      </c>
      <c r="M17" s="82">
        <f t="shared" si="11"/>
        <v>7.8917480060967681E-199</v>
      </c>
      <c r="N17" s="82">
        <f t="shared" si="0"/>
        <v>0</v>
      </c>
      <c r="P17" s="82">
        <f t="shared" si="1"/>
        <v>0.74568979059073648</v>
      </c>
      <c r="Q17" s="82">
        <f t="shared" si="10"/>
        <v>0.23297203527514662</v>
      </c>
      <c r="S17" s="82">
        <f t="shared" si="2"/>
        <v>0.40564680335287934</v>
      </c>
      <c r="T17" s="82">
        <f t="shared" si="3"/>
        <v>5.9172970267195146E-2</v>
      </c>
      <c r="Y17" s="82">
        <f t="shared" si="4"/>
        <v>0</v>
      </c>
      <c r="Z17" s="82">
        <f t="shared" si="5"/>
        <v>5.8799186159262752E-2</v>
      </c>
      <c r="AA17" s="82">
        <f t="shared" si="12"/>
        <v>7.5702798121930004E-3</v>
      </c>
      <c r="AB17" s="82">
        <f t="shared" si="7"/>
        <v>5.8799186159262752E-2</v>
      </c>
      <c r="AC17" s="82" cm="1">
        <f t="array" ref="AC17">_xlfn.IFS(AB17=AA17,2,AB17=Z17,1,AB17=Y17,0)</f>
        <v>1</v>
      </c>
      <c r="AD17" s="42">
        <f t="shared" si="8"/>
        <v>0</v>
      </c>
      <c r="AE17" s="68" t="s">
        <v>51</v>
      </c>
      <c r="AF17" s="69"/>
      <c r="AG17" s="69"/>
      <c r="AH17" s="50">
        <v>0</v>
      </c>
      <c r="AI17" s="52">
        <f>2*((AI9*AI13)/(AI9+AI13))</f>
        <v>1</v>
      </c>
    </row>
    <row r="18" spans="1:35" x14ac:dyDescent="0.35">
      <c r="A18" s="84">
        <v>5.6</v>
      </c>
      <c r="B18" s="84">
        <v>2.9</v>
      </c>
      <c r="C18" s="84">
        <v>1</v>
      </c>
      <c r="I18" s="78">
        <v>7.6</v>
      </c>
      <c r="J18" s="78">
        <v>3</v>
      </c>
      <c r="K18" s="78">
        <v>2</v>
      </c>
      <c r="M18" s="82">
        <f t="shared" si="11"/>
        <v>0</v>
      </c>
      <c r="N18" s="82">
        <f t="shared" si="0"/>
        <v>1.0997028945771498E-70</v>
      </c>
      <c r="P18" s="82">
        <f t="shared" si="1"/>
        <v>5.8690438989807648E-3</v>
      </c>
      <c r="Q18" s="82">
        <f t="shared" si="10"/>
        <v>0.98922293369993053</v>
      </c>
      <c r="S18" s="82">
        <f t="shared" si="2"/>
        <v>0.18211436736592079</v>
      </c>
      <c r="T18" s="82">
        <f t="shared" si="3"/>
        <v>1.232631772423358</v>
      </c>
      <c r="Y18" s="82">
        <f t="shared" si="4"/>
        <v>0</v>
      </c>
      <c r="Z18" s="82">
        <f t="shared" si="5"/>
        <v>1.9650375711199306E-3</v>
      </c>
      <c r="AA18" s="82">
        <f t="shared" si="12"/>
        <v>7.0797524404850404E-2</v>
      </c>
      <c r="AB18" s="82">
        <f t="shared" si="7"/>
        <v>7.0797524404850404E-2</v>
      </c>
      <c r="AC18" s="82" cm="1">
        <f t="array" ref="AC18">_xlfn.IFS(AB18=AA18,2,AB18=Z18,1,AB18=Y18,0)</f>
        <v>2</v>
      </c>
      <c r="AD18" s="42">
        <f t="shared" si="8"/>
        <v>1</v>
      </c>
      <c r="AE18" s="70"/>
      <c r="AF18" s="71"/>
      <c r="AG18" s="71"/>
      <c r="AH18" s="49">
        <v>1</v>
      </c>
      <c r="AI18" s="52">
        <f t="shared" ref="AI18:AI19" si="13">2*((AI10*AI14)/(AI10+AI14))</f>
        <v>0.5</v>
      </c>
    </row>
    <row r="19" spans="1:35" ht="15" thickBot="1" x14ac:dyDescent="0.4">
      <c r="A19" s="84">
        <v>6.3</v>
      </c>
      <c r="B19" s="84">
        <v>2.5</v>
      </c>
      <c r="C19" s="84">
        <v>2</v>
      </c>
      <c r="I19" s="78">
        <v>6.4</v>
      </c>
      <c r="J19" s="78">
        <v>3.2</v>
      </c>
      <c r="K19" s="78">
        <v>1</v>
      </c>
      <c r="M19" s="82">
        <f t="shared" si="11"/>
        <v>0</v>
      </c>
      <c r="N19" s="82">
        <f t="shared" si="0"/>
        <v>7.2281949764422382E-18</v>
      </c>
      <c r="P19" s="82">
        <f t="shared" si="1"/>
        <v>0.51867869096564034</v>
      </c>
      <c r="Q19" s="82">
        <f t="shared" si="10"/>
        <v>0.51224536880836602</v>
      </c>
      <c r="S19" s="82">
        <f t="shared" si="2"/>
        <v>0.59271157645560124</v>
      </c>
      <c r="T19" s="82">
        <f t="shared" si="3"/>
        <v>1.0136447655531919</v>
      </c>
      <c r="Y19" s="82">
        <f t="shared" si="4"/>
        <v>0</v>
      </c>
      <c r="Z19" s="82">
        <f t="shared" si="5"/>
        <v>8.9926102486587209E-2</v>
      </c>
      <c r="AA19" s="82">
        <f t="shared" si="12"/>
        <v>0.18948275742490023</v>
      </c>
      <c r="AB19" s="82">
        <f t="shared" si="7"/>
        <v>0.18948275742490023</v>
      </c>
      <c r="AC19" s="82" cm="1">
        <f t="array" ref="AC19">_xlfn.IFS(AB19=AA19,2,AB19=Z19,1,AB19=Y19,0)</f>
        <v>2</v>
      </c>
      <c r="AD19" s="42">
        <f t="shared" si="8"/>
        <v>0</v>
      </c>
      <c r="AE19" s="72"/>
      <c r="AF19" s="73"/>
      <c r="AG19" s="73"/>
      <c r="AH19" s="53">
        <v>2</v>
      </c>
      <c r="AI19" s="52" t="e">
        <f>2*((AI11*AI15)/(AI11+AI15))</f>
        <v>#DIV/0!</v>
      </c>
    </row>
    <row r="20" spans="1:35" x14ac:dyDescent="0.35">
      <c r="A20" s="84">
        <v>5.7</v>
      </c>
      <c r="B20" s="84">
        <v>3</v>
      </c>
      <c r="C20" s="84">
        <v>1</v>
      </c>
      <c r="I20" s="78">
        <v>5.8</v>
      </c>
      <c r="J20" s="78">
        <v>2.6</v>
      </c>
      <c r="K20" s="78">
        <v>1</v>
      </c>
      <c r="M20" s="82">
        <f t="shared" si="11"/>
        <v>7.7421223145195384E-127</v>
      </c>
      <c r="N20" s="82">
        <f t="shared" si="0"/>
        <v>1.1659542602679605E-279</v>
      </c>
      <c r="P20" s="82">
        <f t="shared" si="1"/>
        <v>0.72327526469808012</v>
      </c>
      <c r="Q20" s="82">
        <f t="shared" si="10"/>
        <v>1.0853004174238801</v>
      </c>
      <c r="S20" s="82">
        <f t="shared" si="2"/>
        <v>0.29032792059879936</v>
      </c>
      <c r="T20" s="82">
        <f t="shared" si="3"/>
        <v>0.57966679342269534</v>
      </c>
      <c r="Y20" s="82">
        <f t="shared" si="4"/>
        <v>0</v>
      </c>
      <c r="Z20" s="82">
        <f t="shared" si="5"/>
        <v>0.2656824742640348</v>
      </c>
      <c r="AA20" s="82">
        <f t="shared" si="12"/>
        <v>5.3077166505830629E-2</v>
      </c>
      <c r="AB20" s="82">
        <f t="shared" si="7"/>
        <v>0.2656824742640348</v>
      </c>
      <c r="AC20" s="82" cm="1">
        <f t="array" ref="AC20">_xlfn.IFS(AB20=AA20,2,AB20=Z20,1,AB20=Y20,0)</f>
        <v>1</v>
      </c>
      <c r="AD20" s="82">
        <f t="shared" si="8"/>
        <v>1</v>
      </c>
    </row>
    <row r="21" spans="1:35" ht="15" thickBot="1" x14ac:dyDescent="0.4">
      <c r="A21" s="84">
        <v>5</v>
      </c>
      <c r="B21" s="84">
        <v>3.3</v>
      </c>
      <c r="C21" s="84">
        <v>0</v>
      </c>
      <c r="I21" s="78">
        <v>5.2</v>
      </c>
      <c r="J21" s="78">
        <v>4.0999999999999996</v>
      </c>
      <c r="K21" s="78">
        <v>0</v>
      </c>
      <c r="M21" s="82">
        <f t="shared" si="11"/>
        <v>2.5039919961602353E-7</v>
      </c>
      <c r="N21" s="82">
        <f t="shared" si="0"/>
        <v>1.8416197569349163E-206</v>
      </c>
      <c r="P21" s="82">
        <f t="shared" si="1"/>
        <v>0.28261938143064691</v>
      </c>
      <c r="Q21" s="82">
        <f t="shared" si="10"/>
        <v>1.7036385565847922E-4</v>
      </c>
      <c r="S21" s="82">
        <f t="shared" si="2"/>
        <v>5.9629988653358897E-2</v>
      </c>
      <c r="T21" s="82">
        <f t="shared" si="3"/>
        <v>3.7258689831599352E-3</v>
      </c>
      <c r="Y21" s="82">
        <f t="shared" si="4"/>
        <v>1.5962542377700112E-213</v>
      </c>
      <c r="Z21" s="82">
        <f t="shared" si="5"/>
        <v>1.6296289309161031E-5</v>
      </c>
      <c r="AA21" s="82">
        <f t="shared" si="12"/>
        <v>7.0070111790606772E-5</v>
      </c>
      <c r="AB21" s="82">
        <f t="shared" si="7"/>
        <v>7.0070111790606772E-5</v>
      </c>
      <c r="AC21" s="82" cm="1">
        <f t="array" ref="AC21">_xlfn.IFS(AB21=AA21,2,AB21=Z21,1,AB21=Y21,0)</f>
        <v>2</v>
      </c>
      <c r="AD21" s="43">
        <f t="shared" si="8"/>
        <v>0</v>
      </c>
    </row>
    <row r="22" spans="1:35" ht="15" thickBot="1" x14ac:dyDescent="0.4">
      <c r="A22" s="84">
        <v>5.0999999999999996</v>
      </c>
      <c r="B22" s="84">
        <v>3.5</v>
      </c>
      <c r="C22" s="84">
        <v>0</v>
      </c>
      <c r="AD22" s="40">
        <f>SUM(AD2:AD21)</f>
        <v>10</v>
      </c>
    </row>
    <row r="23" spans="1:35" ht="15" thickBot="1" x14ac:dyDescent="0.4">
      <c r="A23" s="84">
        <v>6.3</v>
      </c>
      <c r="B23" s="84">
        <v>2.9</v>
      </c>
      <c r="C23" s="84">
        <v>2</v>
      </c>
      <c r="I23" s="28" t="s">
        <v>52</v>
      </c>
      <c r="J23" s="55"/>
      <c r="K23" s="56"/>
      <c r="AD23" s="41">
        <f>AD22/20</f>
        <v>0.5</v>
      </c>
    </row>
    <row r="24" spans="1:35" x14ac:dyDescent="0.35">
      <c r="A24" s="84">
        <v>6.1</v>
      </c>
      <c r="B24" s="84">
        <v>2.8</v>
      </c>
      <c r="C24" s="84">
        <v>1</v>
      </c>
    </row>
    <row r="25" spans="1:35" x14ac:dyDescent="0.35">
      <c r="A25" s="84">
        <v>5.9</v>
      </c>
      <c r="B25" s="84">
        <v>3</v>
      </c>
      <c r="C25" s="84">
        <v>1</v>
      </c>
    </row>
    <row r="26" spans="1:35" x14ac:dyDescent="0.35">
      <c r="A26" s="84">
        <v>5.0999999999999996</v>
      </c>
      <c r="B26" s="84">
        <v>3.8</v>
      </c>
      <c r="C26" s="84">
        <v>0</v>
      </c>
    </row>
    <row r="27" spans="1:35" x14ac:dyDescent="0.35">
      <c r="A27" s="84">
        <v>4.8</v>
      </c>
      <c r="B27" s="84">
        <v>3</v>
      </c>
      <c r="C27" s="84">
        <v>0</v>
      </c>
    </row>
    <row r="28" spans="1:35" x14ac:dyDescent="0.35">
      <c r="A28" s="84">
        <v>6.9</v>
      </c>
      <c r="B28" s="84">
        <v>3.1</v>
      </c>
      <c r="C28" s="84">
        <v>1</v>
      </c>
    </row>
    <row r="29" spans="1:35" x14ac:dyDescent="0.35">
      <c r="A29" s="84">
        <v>5.2</v>
      </c>
      <c r="B29" s="84">
        <v>3.5</v>
      </c>
      <c r="C29" s="84">
        <v>0</v>
      </c>
    </row>
    <row r="30" spans="1:35" x14ac:dyDescent="0.35">
      <c r="A30" s="84">
        <v>4.9000000000000004</v>
      </c>
      <c r="B30" s="84">
        <v>3.1</v>
      </c>
      <c r="C30" s="84">
        <v>0</v>
      </c>
    </row>
    <row r="31" spans="1:35" x14ac:dyDescent="0.35">
      <c r="A31" s="84">
        <v>6.5</v>
      </c>
      <c r="B31" s="84">
        <v>2.8</v>
      </c>
      <c r="C31" s="84">
        <v>1</v>
      </c>
    </row>
    <row r="32" spans="1:35" x14ac:dyDescent="0.35">
      <c r="A32" s="84">
        <v>7.7</v>
      </c>
      <c r="B32" s="84">
        <v>2.6</v>
      </c>
      <c r="C32" s="84">
        <v>2</v>
      </c>
    </row>
    <row r="33" spans="1:3" x14ac:dyDescent="0.35">
      <c r="A33" s="84">
        <v>7.7</v>
      </c>
      <c r="B33" s="84">
        <v>3.8</v>
      </c>
      <c r="C33" s="84">
        <v>2</v>
      </c>
    </row>
    <row r="34" spans="1:3" x14ac:dyDescent="0.35">
      <c r="A34" s="84">
        <v>5.6</v>
      </c>
      <c r="B34" s="84">
        <v>2.8</v>
      </c>
      <c r="C34" s="84">
        <v>2</v>
      </c>
    </row>
    <row r="35" spans="1:3" x14ac:dyDescent="0.35">
      <c r="A35" s="84">
        <v>4.5999999999999996</v>
      </c>
      <c r="B35" s="84">
        <v>3.4</v>
      </c>
      <c r="C35" s="84">
        <v>0</v>
      </c>
    </row>
    <row r="36" spans="1:3" x14ac:dyDescent="0.35">
      <c r="A36" s="84">
        <v>6.4</v>
      </c>
      <c r="B36" s="84">
        <v>2.7</v>
      </c>
      <c r="C36" s="84">
        <v>2</v>
      </c>
    </row>
    <row r="37" spans="1:3" x14ac:dyDescent="0.35">
      <c r="A37" s="84">
        <v>5.7</v>
      </c>
      <c r="B37" s="84">
        <v>3.8</v>
      </c>
      <c r="C37" s="84">
        <v>0</v>
      </c>
    </row>
    <row r="38" spans="1:3" x14ac:dyDescent="0.35">
      <c r="A38" s="84">
        <v>4.4000000000000004</v>
      </c>
      <c r="B38" s="84">
        <v>3</v>
      </c>
      <c r="C38" s="84">
        <v>0</v>
      </c>
    </row>
    <row r="39" spans="1:3" x14ac:dyDescent="0.35">
      <c r="A39" s="84">
        <v>5.4</v>
      </c>
      <c r="B39" s="84">
        <v>3.4</v>
      </c>
      <c r="C39" s="84">
        <v>0</v>
      </c>
    </row>
    <row r="40" spans="1:3" x14ac:dyDescent="0.35">
      <c r="A40" s="84">
        <v>6.6</v>
      </c>
      <c r="B40" s="84">
        <v>2.9</v>
      </c>
      <c r="C40" s="84">
        <v>1</v>
      </c>
    </row>
    <row r="41" spans="1:3" x14ac:dyDescent="0.35">
      <c r="A41" s="84">
        <v>6.7</v>
      </c>
      <c r="B41" s="84">
        <v>2.5</v>
      </c>
      <c r="C41" s="84">
        <v>2</v>
      </c>
    </row>
    <row r="42" spans="1:3" x14ac:dyDescent="0.35">
      <c r="A42" s="84">
        <v>6</v>
      </c>
      <c r="B42" s="84">
        <v>2.7</v>
      </c>
      <c r="C42" s="84">
        <v>1</v>
      </c>
    </row>
    <row r="43" spans="1:3" x14ac:dyDescent="0.35">
      <c r="A43" s="84">
        <v>5</v>
      </c>
      <c r="B43" s="84">
        <v>2</v>
      </c>
      <c r="C43" s="84">
        <v>1</v>
      </c>
    </row>
    <row r="44" spans="1:3" x14ac:dyDescent="0.35">
      <c r="A44" s="84">
        <v>5.7</v>
      </c>
      <c r="B44" s="84">
        <v>2.8</v>
      </c>
      <c r="C44" s="84">
        <v>1</v>
      </c>
    </row>
    <row r="45" spans="1:3" x14ac:dyDescent="0.35">
      <c r="A45" s="84">
        <v>6.3</v>
      </c>
      <c r="B45" s="84">
        <v>3.3</v>
      </c>
      <c r="C45" s="84">
        <v>2</v>
      </c>
    </row>
    <row r="46" spans="1:3" x14ac:dyDescent="0.35">
      <c r="A46" s="84">
        <v>5.6</v>
      </c>
      <c r="B46" s="84">
        <v>2.7</v>
      </c>
      <c r="C46" s="84">
        <v>1</v>
      </c>
    </row>
    <row r="47" spans="1:3" x14ac:dyDescent="0.35">
      <c r="A47" s="84">
        <v>5.6</v>
      </c>
      <c r="B47" s="84">
        <v>3</v>
      </c>
      <c r="C47" s="84">
        <v>1</v>
      </c>
    </row>
    <row r="48" spans="1:3" x14ac:dyDescent="0.35">
      <c r="A48" s="84">
        <v>4.5999999999999996</v>
      </c>
      <c r="B48" s="84">
        <v>3.1</v>
      </c>
      <c r="C48" s="84">
        <v>0</v>
      </c>
    </row>
    <row r="49" spans="1:3" x14ac:dyDescent="0.35">
      <c r="A49" s="84">
        <v>5.8</v>
      </c>
      <c r="B49" s="84">
        <v>2.7</v>
      </c>
      <c r="C49" s="84">
        <v>2</v>
      </c>
    </row>
    <row r="50" spans="1:3" x14ac:dyDescent="0.35">
      <c r="A50" s="84">
        <v>5.8</v>
      </c>
      <c r="B50" s="84">
        <v>4</v>
      </c>
      <c r="C50" s="84">
        <v>0</v>
      </c>
    </row>
    <row r="51" spans="1:3" x14ac:dyDescent="0.35">
      <c r="A51" s="84">
        <v>4.7</v>
      </c>
      <c r="B51" s="84">
        <v>3.2</v>
      </c>
      <c r="C51" s="84">
        <v>0</v>
      </c>
    </row>
    <row r="52" spans="1:3" x14ac:dyDescent="0.35">
      <c r="A52" s="84">
        <v>5.5</v>
      </c>
      <c r="B52" s="84">
        <v>2.5</v>
      </c>
      <c r="C52" s="84">
        <v>1</v>
      </c>
    </row>
    <row r="53" spans="1:3" x14ac:dyDescent="0.35">
      <c r="A53" s="84">
        <v>5.4</v>
      </c>
      <c r="B53" s="84">
        <v>3</v>
      </c>
      <c r="C53" s="84">
        <v>1</v>
      </c>
    </row>
    <row r="54" spans="1:3" x14ac:dyDescent="0.35">
      <c r="A54" s="84">
        <v>5.8</v>
      </c>
      <c r="B54" s="84">
        <v>2.7</v>
      </c>
      <c r="C54" s="84">
        <v>2</v>
      </c>
    </row>
    <row r="55" spans="1:3" x14ac:dyDescent="0.35">
      <c r="A55" s="84">
        <v>6.4</v>
      </c>
      <c r="B55" s="84">
        <v>2.8</v>
      </c>
      <c r="C55" s="84">
        <v>2</v>
      </c>
    </row>
    <row r="56" spans="1:3" x14ac:dyDescent="0.35">
      <c r="A56" s="84">
        <v>6.5</v>
      </c>
      <c r="B56" s="84">
        <v>3</v>
      </c>
      <c r="C56" s="84">
        <v>2</v>
      </c>
    </row>
    <row r="57" spans="1:3" x14ac:dyDescent="0.35">
      <c r="A57" s="84">
        <v>6.7</v>
      </c>
      <c r="B57" s="84">
        <v>3.1</v>
      </c>
      <c r="C57" s="84">
        <v>1</v>
      </c>
    </row>
    <row r="58" spans="1:3" x14ac:dyDescent="0.35">
      <c r="A58" s="84">
        <v>6.1</v>
      </c>
      <c r="B58" s="84">
        <v>2.8</v>
      </c>
      <c r="C58" s="84">
        <v>1</v>
      </c>
    </row>
    <row r="59" spans="1:3" x14ac:dyDescent="0.35">
      <c r="A59" s="84">
        <v>6.9</v>
      </c>
      <c r="B59" s="84">
        <v>3.1</v>
      </c>
      <c r="C59" s="84">
        <v>2</v>
      </c>
    </row>
    <row r="60" spans="1:3" x14ac:dyDescent="0.35">
      <c r="A60" s="84">
        <v>7.2</v>
      </c>
      <c r="B60" s="84">
        <v>3</v>
      </c>
      <c r="C60" s="84">
        <v>2</v>
      </c>
    </row>
    <row r="61" spans="1:3" x14ac:dyDescent="0.35">
      <c r="A61" s="84">
        <v>6.2</v>
      </c>
      <c r="B61" s="84">
        <v>2.9</v>
      </c>
      <c r="C61" s="84">
        <v>1</v>
      </c>
    </row>
    <row r="62" spans="1:3" x14ac:dyDescent="0.35">
      <c r="A62" s="84">
        <v>5.0999999999999996</v>
      </c>
      <c r="B62" s="84">
        <v>2.5</v>
      </c>
      <c r="C62" s="84">
        <v>1</v>
      </c>
    </row>
    <row r="63" spans="1:3" x14ac:dyDescent="0.35">
      <c r="A63" s="84">
        <v>4.9000000000000004</v>
      </c>
      <c r="B63" s="84">
        <v>3.1</v>
      </c>
      <c r="C63" s="84">
        <v>0</v>
      </c>
    </row>
    <row r="64" spans="1:3" x14ac:dyDescent="0.35">
      <c r="A64" s="84">
        <v>6.5</v>
      </c>
      <c r="B64" s="84">
        <v>3</v>
      </c>
      <c r="C64" s="84">
        <v>2</v>
      </c>
    </row>
    <row r="65" spans="1:3" x14ac:dyDescent="0.35">
      <c r="A65" s="84">
        <v>6.8</v>
      </c>
      <c r="B65" s="84">
        <v>3</v>
      </c>
      <c r="C65" s="84">
        <v>2</v>
      </c>
    </row>
    <row r="66" spans="1:3" x14ac:dyDescent="0.35">
      <c r="A66" s="84">
        <v>5.0999999999999996</v>
      </c>
      <c r="B66" s="84">
        <v>3.7</v>
      </c>
      <c r="C66" s="84">
        <v>0</v>
      </c>
    </row>
    <row r="67" spans="1:3" x14ac:dyDescent="0.35">
      <c r="A67" s="84">
        <v>4.5999999999999996</v>
      </c>
      <c r="B67" s="84">
        <v>3.2</v>
      </c>
      <c r="C67" s="84">
        <v>0</v>
      </c>
    </row>
    <row r="68" spans="1:3" x14ac:dyDescent="0.35">
      <c r="A68" s="84">
        <v>5.7</v>
      </c>
      <c r="B68" s="84">
        <v>2.5</v>
      </c>
      <c r="C68" s="84">
        <v>2</v>
      </c>
    </row>
    <row r="69" spans="1:3" x14ac:dyDescent="0.35">
      <c r="A69" s="84">
        <v>7.9</v>
      </c>
      <c r="B69" s="84">
        <v>3.8</v>
      </c>
      <c r="C69" s="84">
        <v>2</v>
      </c>
    </row>
    <row r="70" spans="1:3" x14ac:dyDescent="0.35">
      <c r="A70" s="84">
        <v>6.1</v>
      </c>
      <c r="B70" s="84">
        <v>3</v>
      </c>
      <c r="C70" s="84">
        <v>1</v>
      </c>
    </row>
    <row r="71" spans="1:3" x14ac:dyDescent="0.35">
      <c r="A71" s="84">
        <v>6.3</v>
      </c>
      <c r="B71" s="84">
        <v>3.4</v>
      </c>
      <c r="C71" s="84">
        <v>2</v>
      </c>
    </row>
    <row r="72" spans="1:3" x14ac:dyDescent="0.35">
      <c r="A72" s="84">
        <v>6.8</v>
      </c>
      <c r="B72" s="84">
        <v>2.8</v>
      </c>
      <c r="C72" s="84">
        <v>1</v>
      </c>
    </row>
    <row r="73" spans="1:3" x14ac:dyDescent="0.35">
      <c r="A73" s="84">
        <v>5.5</v>
      </c>
      <c r="B73" s="84">
        <v>4.2</v>
      </c>
      <c r="C73" s="84">
        <v>0</v>
      </c>
    </row>
    <row r="74" spans="1:3" x14ac:dyDescent="0.35">
      <c r="A74" s="84">
        <v>6.3</v>
      </c>
      <c r="B74" s="84">
        <v>3.3</v>
      </c>
      <c r="C74" s="84">
        <v>1</v>
      </c>
    </row>
    <row r="75" spans="1:3" x14ac:dyDescent="0.35">
      <c r="A75" s="84">
        <v>6.7</v>
      </c>
      <c r="B75" s="84">
        <v>3.1</v>
      </c>
      <c r="C75" s="84">
        <v>2</v>
      </c>
    </row>
    <row r="76" spans="1:3" x14ac:dyDescent="0.35">
      <c r="A76" s="84">
        <v>5.5</v>
      </c>
      <c r="B76" s="84">
        <v>3.5</v>
      </c>
      <c r="C76" s="84">
        <v>0</v>
      </c>
    </row>
    <row r="77" spans="1:3" x14ac:dyDescent="0.35">
      <c r="A77" s="84">
        <v>5</v>
      </c>
      <c r="B77" s="84">
        <v>3.4</v>
      </c>
      <c r="C77" s="84">
        <v>0</v>
      </c>
    </row>
    <row r="78" spans="1:3" x14ac:dyDescent="0.35">
      <c r="A78" s="84">
        <v>7.3</v>
      </c>
      <c r="B78" s="84">
        <v>2.9</v>
      </c>
      <c r="C78" s="84">
        <v>2</v>
      </c>
    </row>
    <row r="79" spans="1:3" x14ac:dyDescent="0.35">
      <c r="A79" s="84">
        <v>4.4000000000000004</v>
      </c>
      <c r="B79" s="84">
        <v>3.2</v>
      </c>
      <c r="C79" s="84">
        <v>0</v>
      </c>
    </row>
    <row r="80" spans="1:3" x14ac:dyDescent="0.35">
      <c r="A80" s="84">
        <v>5.3</v>
      </c>
      <c r="B80" s="84">
        <v>3.7</v>
      </c>
      <c r="C80" s="84">
        <v>0</v>
      </c>
    </row>
    <row r="81" spans="1:3" x14ac:dyDescent="0.35">
      <c r="A81" s="84">
        <v>4.8</v>
      </c>
      <c r="B81" s="84">
        <v>3.4</v>
      </c>
      <c r="C81" s="84">
        <v>0</v>
      </c>
    </row>
    <row r="82" spans="1:3" x14ac:dyDescent="0.35">
      <c r="A82" s="84">
        <v>4.5</v>
      </c>
      <c r="B82" s="84">
        <v>2.2999999999999998</v>
      </c>
      <c r="C82" s="84">
        <v>0</v>
      </c>
    </row>
    <row r="83" spans="1:3" x14ac:dyDescent="0.35">
      <c r="A83" s="84">
        <v>4.5999999999999996</v>
      </c>
      <c r="B83" s="84">
        <v>3.6</v>
      </c>
      <c r="C83" s="84">
        <v>0</v>
      </c>
    </row>
    <row r="84" spans="1:3" x14ac:dyDescent="0.35">
      <c r="A84" s="84">
        <v>5</v>
      </c>
      <c r="B84" s="84">
        <v>3.2</v>
      </c>
      <c r="C84" s="84">
        <v>0</v>
      </c>
    </row>
    <row r="85" spans="1:3" x14ac:dyDescent="0.35">
      <c r="A85" s="84">
        <v>5.8</v>
      </c>
      <c r="B85" s="84">
        <v>2.7</v>
      </c>
      <c r="C85" s="84">
        <v>1</v>
      </c>
    </row>
    <row r="86" spans="1:3" x14ac:dyDescent="0.35">
      <c r="A86" s="84">
        <v>6.9</v>
      </c>
      <c r="B86" s="84">
        <v>3.1</v>
      </c>
      <c r="C86" s="84">
        <v>2</v>
      </c>
    </row>
    <row r="87" spans="1:3" x14ac:dyDescent="0.35">
      <c r="A87" s="84">
        <v>4.8</v>
      </c>
      <c r="B87" s="84">
        <v>3.4</v>
      </c>
      <c r="C87" s="84">
        <v>0</v>
      </c>
    </row>
    <row r="88" spans="1:3" x14ac:dyDescent="0.35">
      <c r="A88" s="84">
        <v>7.7</v>
      </c>
      <c r="B88" s="84">
        <v>2.8</v>
      </c>
      <c r="C88" s="84">
        <v>2</v>
      </c>
    </row>
    <row r="89" spans="1:3" x14ac:dyDescent="0.35">
      <c r="A89" s="84">
        <v>5.8</v>
      </c>
      <c r="B89" s="84">
        <v>2.7</v>
      </c>
      <c r="C89" s="84">
        <v>1</v>
      </c>
    </row>
    <row r="90" spans="1:3" x14ac:dyDescent="0.35">
      <c r="A90" s="84">
        <v>5.4</v>
      </c>
      <c r="B90" s="84">
        <v>3.7</v>
      </c>
      <c r="C90" s="84">
        <v>0</v>
      </c>
    </row>
    <row r="91" spans="1:3" x14ac:dyDescent="0.35">
      <c r="A91" s="84">
        <v>6.7</v>
      </c>
      <c r="B91" s="84">
        <v>3.3</v>
      </c>
      <c r="C91" s="84">
        <v>2</v>
      </c>
    </row>
    <row r="92" spans="1:3" x14ac:dyDescent="0.35">
      <c r="A92" s="84">
        <v>5.5</v>
      </c>
      <c r="B92" s="84">
        <v>2.6</v>
      </c>
      <c r="C92" s="84">
        <v>1</v>
      </c>
    </row>
    <row r="93" spans="1:3" x14ac:dyDescent="0.35">
      <c r="A93" s="84">
        <v>6.7</v>
      </c>
      <c r="B93" s="84">
        <v>3</v>
      </c>
      <c r="C93" s="84">
        <v>2</v>
      </c>
    </row>
    <row r="94" spans="1:3" x14ac:dyDescent="0.35">
      <c r="A94" s="84">
        <v>5.9</v>
      </c>
      <c r="B94" s="84">
        <v>3.2</v>
      </c>
      <c r="C94" s="84">
        <v>1</v>
      </c>
    </row>
    <row r="95" spans="1:3" x14ac:dyDescent="0.35">
      <c r="A95" s="84">
        <v>5.6</v>
      </c>
      <c r="B95" s="84">
        <v>2.5</v>
      </c>
      <c r="C95" s="84">
        <v>1</v>
      </c>
    </row>
    <row r="96" spans="1:3" x14ac:dyDescent="0.35">
      <c r="A96" s="84">
        <v>5</v>
      </c>
      <c r="B96" s="84">
        <v>3.5</v>
      </c>
      <c r="C96" s="84">
        <v>0</v>
      </c>
    </row>
    <row r="97" spans="1:3" x14ac:dyDescent="0.35">
      <c r="A97" s="84">
        <v>6</v>
      </c>
      <c r="B97" s="84">
        <v>2.9</v>
      </c>
      <c r="C97" s="84">
        <v>1</v>
      </c>
    </row>
    <row r="98" spans="1:3" x14ac:dyDescent="0.35">
      <c r="A98" s="84">
        <v>5.9</v>
      </c>
      <c r="B98" s="84">
        <v>3</v>
      </c>
      <c r="C98" s="84">
        <v>2</v>
      </c>
    </row>
    <row r="99" spans="1:3" x14ac:dyDescent="0.35">
      <c r="A99" s="84">
        <v>7</v>
      </c>
      <c r="B99" s="84">
        <v>3.2</v>
      </c>
      <c r="C99" s="84">
        <v>1</v>
      </c>
    </row>
    <row r="100" spans="1:3" x14ac:dyDescent="0.35">
      <c r="A100" s="84">
        <v>5.4</v>
      </c>
      <c r="B100" s="84">
        <v>3.9</v>
      </c>
      <c r="C100" s="84">
        <v>0</v>
      </c>
    </row>
    <row r="101" spans="1:3" x14ac:dyDescent="0.35">
      <c r="A101" s="84">
        <v>4.9000000000000004</v>
      </c>
      <c r="B101" s="84">
        <v>2.4</v>
      </c>
      <c r="C101" s="84">
        <v>1</v>
      </c>
    </row>
    <row r="102" spans="1:3" x14ac:dyDescent="0.35">
      <c r="A102" s="84">
        <v>5</v>
      </c>
      <c r="B102" s="84">
        <v>3.5</v>
      </c>
      <c r="C102" s="84">
        <v>0</v>
      </c>
    </row>
    <row r="103" spans="1:3" x14ac:dyDescent="0.35">
      <c r="A103" s="84">
        <v>5.2</v>
      </c>
      <c r="B103" s="84">
        <v>3.4</v>
      </c>
      <c r="C103" s="84">
        <v>0</v>
      </c>
    </row>
    <row r="104" spans="1:3" x14ac:dyDescent="0.35">
      <c r="A104" s="84">
        <v>6</v>
      </c>
      <c r="B104" s="84">
        <v>3.4</v>
      </c>
      <c r="C104" s="84">
        <v>1</v>
      </c>
    </row>
    <row r="105" spans="1:3" x14ac:dyDescent="0.35">
      <c r="A105" s="84">
        <v>5.0999999999999996</v>
      </c>
      <c r="B105" s="84">
        <v>3.8</v>
      </c>
      <c r="C105" s="84">
        <v>0</v>
      </c>
    </row>
    <row r="106" spans="1:3" x14ac:dyDescent="0.35">
      <c r="A106" s="84">
        <v>6.1</v>
      </c>
      <c r="B106" s="84">
        <v>2.9</v>
      </c>
      <c r="C106" s="84">
        <v>1</v>
      </c>
    </row>
    <row r="107" spans="1:3" x14ac:dyDescent="0.35">
      <c r="A107" s="84">
        <v>6.2</v>
      </c>
      <c r="B107" s="84">
        <v>2.8</v>
      </c>
      <c r="C107" s="84">
        <v>2</v>
      </c>
    </row>
    <row r="108" spans="1:3" x14ac:dyDescent="0.35">
      <c r="A108" s="84">
        <v>5.6</v>
      </c>
      <c r="B108" s="84">
        <v>3</v>
      </c>
      <c r="C108" s="84">
        <v>1</v>
      </c>
    </row>
    <row r="109" spans="1:3" x14ac:dyDescent="0.35">
      <c r="A109" s="84">
        <v>6.7</v>
      </c>
      <c r="B109" s="84">
        <v>3.3</v>
      </c>
      <c r="C109" s="84">
        <v>2</v>
      </c>
    </row>
    <row r="110" spans="1:3" x14ac:dyDescent="0.35">
      <c r="A110" s="84">
        <v>6.8</v>
      </c>
      <c r="B110" s="84">
        <v>3.2</v>
      </c>
      <c r="C110" s="84">
        <v>2</v>
      </c>
    </row>
    <row r="111" spans="1:3" x14ac:dyDescent="0.35">
      <c r="A111" s="84">
        <v>5.8</v>
      </c>
      <c r="B111" s="84">
        <v>2.8</v>
      </c>
      <c r="C111" s="84">
        <v>2</v>
      </c>
    </row>
    <row r="112" spans="1:3" x14ac:dyDescent="0.35">
      <c r="A112" s="84">
        <v>6.7</v>
      </c>
      <c r="B112" s="84">
        <v>3.1</v>
      </c>
      <c r="C112" s="84">
        <v>1</v>
      </c>
    </row>
    <row r="113" spans="1:3" x14ac:dyDescent="0.35">
      <c r="A113" s="84">
        <v>5.7</v>
      </c>
      <c r="B113" s="84">
        <v>4.4000000000000004</v>
      </c>
      <c r="C113" s="84">
        <v>0</v>
      </c>
    </row>
    <row r="114" spans="1:3" x14ac:dyDescent="0.35">
      <c r="A114" s="84">
        <v>7.2</v>
      </c>
      <c r="B114" s="84">
        <v>3.2</v>
      </c>
      <c r="C114" s="84">
        <v>2</v>
      </c>
    </row>
    <row r="115" spans="1:3" x14ac:dyDescent="0.35">
      <c r="A115" s="84">
        <v>5.4</v>
      </c>
      <c r="B115" s="84">
        <v>3.4</v>
      </c>
      <c r="C115" s="84">
        <v>0</v>
      </c>
    </row>
    <row r="116" spans="1:3" x14ac:dyDescent="0.35">
      <c r="A116" s="84">
        <v>7.4</v>
      </c>
      <c r="B116" s="84">
        <v>2.8</v>
      </c>
      <c r="C116" s="84">
        <v>2</v>
      </c>
    </row>
    <row r="117" spans="1:3" x14ac:dyDescent="0.35">
      <c r="A117" s="84">
        <v>4.4000000000000004</v>
      </c>
      <c r="B117" s="84">
        <v>2.9</v>
      </c>
      <c r="C117" s="84">
        <v>0</v>
      </c>
    </row>
    <row r="118" spans="1:3" x14ac:dyDescent="0.35">
      <c r="A118" s="84">
        <v>6.2</v>
      </c>
      <c r="B118" s="84">
        <v>2.2000000000000002</v>
      </c>
      <c r="C118" s="84">
        <v>1</v>
      </c>
    </row>
    <row r="119" spans="1:3" x14ac:dyDescent="0.35">
      <c r="A119" s="84">
        <v>6.5</v>
      </c>
      <c r="B119" s="84">
        <v>3.2</v>
      </c>
      <c r="C119" s="84">
        <v>2</v>
      </c>
    </row>
    <row r="120" spans="1:3" x14ac:dyDescent="0.35">
      <c r="A120" s="84">
        <v>5</v>
      </c>
      <c r="B120" s="84">
        <v>3.4</v>
      </c>
      <c r="C120" s="84">
        <v>0</v>
      </c>
    </row>
    <row r="121" spans="1:3" x14ac:dyDescent="0.35">
      <c r="A121" s="84">
        <v>6.7</v>
      </c>
      <c r="B121" s="84">
        <v>3</v>
      </c>
      <c r="C121" s="84">
        <v>1</v>
      </c>
    </row>
    <row r="122" spans="1:3" x14ac:dyDescent="0.35">
      <c r="A122" s="84">
        <v>6.6</v>
      </c>
      <c r="B122" s="84">
        <v>3</v>
      </c>
      <c r="C122" s="84">
        <v>1</v>
      </c>
    </row>
    <row r="123" spans="1:3" x14ac:dyDescent="0.35">
      <c r="A123" s="84">
        <v>4.9000000000000004</v>
      </c>
      <c r="B123" s="84">
        <v>3</v>
      </c>
      <c r="C123" s="84">
        <v>0</v>
      </c>
    </row>
    <row r="124" spans="1:3" x14ac:dyDescent="0.35">
      <c r="A124" s="84">
        <v>5</v>
      </c>
      <c r="B124" s="84">
        <v>3</v>
      </c>
      <c r="C124" s="84">
        <v>0</v>
      </c>
    </row>
    <row r="125" spans="1:3" x14ac:dyDescent="0.35">
      <c r="A125" s="84">
        <v>6</v>
      </c>
      <c r="B125" s="84">
        <v>2.2000000000000002</v>
      </c>
      <c r="C125" s="84">
        <v>1</v>
      </c>
    </row>
    <row r="126" spans="1:3" x14ac:dyDescent="0.35">
      <c r="A126" s="84">
        <v>5.5</v>
      </c>
      <c r="B126" s="84">
        <v>2.4</v>
      </c>
      <c r="C126" s="84">
        <v>1</v>
      </c>
    </row>
    <row r="127" spans="1:3" x14ac:dyDescent="0.35">
      <c r="A127" s="84">
        <v>6.2</v>
      </c>
      <c r="B127" s="84">
        <v>3.4</v>
      </c>
      <c r="C127" s="84">
        <v>2</v>
      </c>
    </row>
    <row r="128" spans="1:3" x14ac:dyDescent="0.35">
      <c r="A128" s="84">
        <v>5.7</v>
      </c>
      <c r="B128" s="84">
        <v>2.6</v>
      </c>
      <c r="C128" s="84">
        <v>1</v>
      </c>
    </row>
    <row r="129" spans="1:3" x14ac:dyDescent="0.35">
      <c r="A129" s="84">
        <v>7.2</v>
      </c>
      <c r="B129" s="84">
        <v>3.6</v>
      </c>
      <c r="C129" s="84">
        <v>2</v>
      </c>
    </row>
    <row r="130" spans="1:3" x14ac:dyDescent="0.35">
      <c r="A130" s="84">
        <v>4.9000000000000004</v>
      </c>
      <c r="B130" s="84">
        <v>2.5</v>
      </c>
      <c r="C130" s="84">
        <v>2</v>
      </c>
    </row>
    <row r="131" spans="1:3" x14ac:dyDescent="0.35">
      <c r="A131" s="84">
        <v>6</v>
      </c>
      <c r="B131" s="84">
        <v>3</v>
      </c>
      <c r="C131" s="84">
        <v>2</v>
      </c>
    </row>
  </sheetData>
  <mergeCells count="11">
    <mergeCell ref="I23:K23"/>
    <mergeCell ref="M1:N1"/>
    <mergeCell ref="P1:Q1"/>
    <mergeCell ref="S1:T1"/>
    <mergeCell ref="AG2:AI2"/>
    <mergeCell ref="AE1:AI1"/>
    <mergeCell ref="AE4:AE6"/>
    <mergeCell ref="AE7:AG7"/>
    <mergeCell ref="AE9:AG11"/>
    <mergeCell ref="AE13:AG15"/>
    <mergeCell ref="AE17:AG19"/>
  </mergeCells>
  <pageMargins left="0.7" right="0.7" top="0.75" bottom="0.75" header="0.3" footer="0.3"/>
  <ignoredErrors>
    <ignoredError sqref="AI19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72-FDB7-461E-9E47-C5DF7AFA1BFE}">
  <sheetPr>
    <tabColor theme="0" tint="-0.249977111117893"/>
  </sheetPr>
  <dimension ref="A1:AS143"/>
  <sheetViews>
    <sheetView topLeftCell="K1" zoomScale="55" zoomScaleNormal="55" workbookViewId="0">
      <selection activeCell="V32" sqref="V32"/>
    </sheetView>
  </sheetViews>
  <sheetFormatPr defaultRowHeight="14.5" x14ac:dyDescent="0.35"/>
  <cols>
    <col min="1" max="1" width="13.36328125" style="75" bestFit="1" customWidth="1"/>
    <col min="2" max="10" width="8.7265625" style="75"/>
    <col min="11" max="11" width="14.08984375" style="75" bestFit="1" customWidth="1"/>
    <col min="12" max="16384" width="8.7265625" style="75"/>
  </cols>
  <sheetData>
    <row r="1" spans="1:45" x14ac:dyDescent="0.35">
      <c r="A1" s="156" t="s">
        <v>120</v>
      </c>
      <c r="B1" s="156"/>
      <c r="C1" s="156"/>
      <c r="D1" s="156"/>
      <c r="E1" s="156"/>
      <c r="F1" s="156"/>
      <c r="I1" s="156" t="s">
        <v>121</v>
      </c>
      <c r="J1" s="156"/>
      <c r="K1" s="156"/>
      <c r="L1" s="156"/>
      <c r="M1" s="156"/>
      <c r="N1" s="156"/>
      <c r="T1" s="157" t="s">
        <v>12</v>
      </c>
      <c r="U1" s="157"/>
      <c r="V1" s="157"/>
      <c r="W1" s="158" t="s">
        <v>13</v>
      </c>
      <c r="X1" s="158"/>
      <c r="Y1" s="158"/>
      <c r="Z1" s="159" t="s">
        <v>14</v>
      </c>
      <c r="AA1" s="159"/>
      <c r="AB1" s="159"/>
      <c r="AC1" s="160" t="s">
        <v>15</v>
      </c>
      <c r="AD1" s="160"/>
      <c r="AE1" s="160"/>
      <c r="AF1" s="127" t="s">
        <v>122</v>
      </c>
      <c r="AG1" s="127"/>
      <c r="AH1" s="127"/>
      <c r="AI1" s="9"/>
      <c r="AJ1" s="9"/>
      <c r="AK1" s="9"/>
    </row>
    <row r="2" spans="1:45" x14ac:dyDescent="0.35">
      <c r="A2" s="161" t="s">
        <v>123</v>
      </c>
      <c r="B2" s="76" t="s">
        <v>12</v>
      </c>
      <c r="C2" s="76" t="s">
        <v>13</v>
      </c>
      <c r="D2" s="76" t="s">
        <v>14</v>
      </c>
      <c r="E2" s="76" t="s">
        <v>15</v>
      </c>
      <c r="F2" s="76" t="s">
        <v>31</v>
      </c>
      <c r="I2" s="162" t="s">
        <v>123</v>
      </c>
      <c r="J2" s="76" t="s">
        <v>12</v>
      </c>
      <c r="K2" s="76" t="s">
        <v>13</v>
      </c>
      <c r="L2" s="76" t="s">
        <v>14</v>
      </c>
      <c r="M2" s="76" t="s">
        <v>15</v>
      </c>
      <c r="N2" s="76" t="s">
        <v>31</v>
      </c>
      <c r="T2" s="163" t="s">
        <v>16</v>
      </c>
      <c r="U2" s="163" t="s">
        <v>17</v>
      </c>
      <c r="V2" s="163" t="s">
        <v>18</v>
      </c>
      <c r="W2" s="133" t="s">
        <v>16</v>
      </c>
      <c r="X2" s="133" t="s">
        <v>17</v>
      </c>
      <c r="Y2" s="133" t="s">
        <v>18</v>
      </c>
      <c r="Z2" s="164" t="s">
        <v>16</v>
      </c>
      <c r="AA2" s="164" t="s">
        <v>17</v>
      </c>
      <c r="AB2" s="164" t="s">
        <v>18</v>
      </c>
      <c r="AC2" s="165" t="s">
        <v>16</v>
      </c>
      <c r="AD2" s="165" t="s">
        <v>17</v>
      </c>
      <c r="AE2" s="165" t="s">
        <v>18</v>
      </c>
      <c r="AF2" s="166" t="s">
        <v>19</v>
      </c>
      <c r="AG2" s="166" t="s">
        <v>20</v>
      </c>
      <c r="AH2" s="166" t="s">
        <v>21</v>
      </c>
      <c r="AI2" s="167" t="s">
        <v>22</v>
      </c>
      <c r="AJ2" s="167" t="s">
        <v>23</v>
      </c>
      <c r="AK2" s="167" t="s">
        <v>124</v>
      </c>
      <c r="AO2" s="168" t="s">
        <v>25</v>
      </c>
      <c r="AP2" s="169"/>
      <c r="AQ2" s="169"/>
      <c r="AR2" s="169"/>
      <c r="AS2" s="170"/>
    </row>
    <row r="3" spans="1:45" x14ac:dyDescent="0.35">
      <c r="A3" s="171">
        <v>1</v>
      </c>
      <c r="B3" s="77">
        <v>5</v>
      </c>
      <c r="C3" s="77">
        <v>3.2</v>
      </c>
      <c r="D3" s="77">
        <v>1.2</v>
      </c>
      <c r="E3" s="77">
        <v>0.2</v>
      </c>
      <c r="F3" s="77">
        <v>0</v>
      </c>
      <c r="I3" s="172">
        <v>1</v>
      </c>
      <c r="J3" s="77">
        <v>6.4</v>
      </c>
      <c r="K3" s="77">
        <v>2.8</v>
      </c>
      <c r="L3" s="77">
        <v>5.6</v>
      </c>
      <c r="M3" s="77">
        <v>2.1</v>
      </c>
      <c r="N3" s="77">
        <v>2</v>
      </c>
      <c r="T3" s="173">
        <f t="shared" ref="T3:T22" si="0">EXP(-((J3-$B$138)^2)/(2*$B$139^2))/($B$139*SQRT(2*PI()))</f>
        <v>1.859571177770865E-4</v>
      </c>
      <c r="U3" s="173">
        <f t="shared" ref="U3:U22" si="1">EXP(-((J3-$B$140)^2)/(2*$B$141^2))/($B$141*SQRT(2*PI()))</f>
        <v>0.52179361834866589</v>
      </c>
      <c r="V3" s="174">
        <f t="shared" ref="V3:V22" si="2">EXP(-((J3-$B$142)^2)/(2*$B$143^2))/($B$143*SQRT(2*PI()))</f>
        <v>0.61221202563787647</v>
      </c>
      <c r="W3" s="175">
        <f t="shared" ref="W3:W22" si="3">EXP(-((K3-$C$138)^2)/(2*$C$139^2))/($C$139*SQRT(2*PI()))</f>
        <v>0.2856426002782525</v>
      </c>
      <c r="X3" s="175">
        <f t="shared" ref="X3:X22" si="4">EXP(-((K3-$C$140)^2)/(2*$C$141^2))/($C$141*SQRT(2*PI()))</f>
        <v>1.3504294590366899</v>
      </c>
      <c r="Y3" s="175">
        <f t="shared" ref="Y3:Y22" si="5">EXP(-((K3-$C$142)^2)/(2*$C$143^2))/($C$143*SQRT(2*PI()))</f>
        <v>0.99174587218915022</v>
      </c>
      <c r="Z3" s="176">
        <f t="shared" ref="Z3:Z22" si="6">EXP(-((L3-$D$138)^2)/(2*$D$139^2))/($D$139*SQRT(2*PI()))</f>
        <v>5.7477375660594975E-147</v>
      </c>
      <c r="AA3" s="176">
        <f t="shared" ref="AA3:AA22" si="7">EXP(-((L3-$D$140)^2)/(2*$D$141^2))/($D$141*SQRT(2*PI()))</f>
        <v>1.0343502146872702E-2</v>
      </c>
      <c r="AB3" s="176">
        <f t="shared" ref="AB3:AB22" si="8">EXP(-((L3-$D$142)^2)/(2*$D$143^2))/($D$143*SQRT(2*PI()))</f>
        <v>0.74029815966417811</v>
      </c>
      <c r="AC3" s="177">
        <f t="shared" ref="AC3:AC22" si="9">EXP(-((M3-$E$138)^2)/(2*$E$139^2))/($E$139*SQRT(2*PI()))</f>
        <v>1.0527679598542558E-61</v>
      </c>
      <c r="AD3" s="177">
        <f t="shared" ref="AD3:AD22" si="10">EXP(-((M3-$E$140)^2)/(2*$E$141^2))/($E$141*SQRT(2*PI()))</f>
        <v>6.3428964774726263E-4</v>
      </c>
      <c r="AE3" s="177">
        <f t="shared" ref="AE3:AE22" si="11">EXP(-((M3-$E$142)^2)/(2*$E$143^2))/($E$143*SQRT(2*PI()))</f>
        <v>1.4064502163156365</v>
      </c>
      <c r="AF3" s="130">
        <f t="shared" ref="AF3:AF22" si="12">T3*W3*Z3*AC3*$K$26</f>
        <v>1.0136916713379897E-212</v>
      </c>
      <c r="AG3" s="130">
        <f t="shared" ref="AG3:AG22" si="13">U3*X3*AA3*AD3*$K$27</f>
        <v>1.6358383229685999E-6</v>
      </c>
      <c r="AH3" s="130">
        <f t="shared" ref="AH3:AH22" si="14">V3*Y3*AB3*AE3*$K$28</f>
        <v>0.20910210023324735</v>
      </c>
      <c r="AI3" s="77">
        <f>MAX(AF3:AH3)</f>
        <v>0.20910210023324735</v>
      </c>
      <c r="AJ3" s="77" cm="1">
        <f t="array" ref="AJ3">_xlfn.IFS(AI3=AH3,2,AI3=AG3,1,AI3=AF3,0)</f>
        <v>2</v>
      </c>
      <c r="AK3" s="77">
        <f t="shared" ref="AK3:AK22" si="15">IF(AJ3=N3,1,0)</f>
        <v>1</v>
      </c>
      <c r="AO3" s="178"/>
      <c r="AP3" s="179"/>
      <c r="AQ3" s="135" t="s">
        <v>26</v>
      </c>
      <c r="AR3" s="135"/>
      <c r="AS3" s="135"/>
    </row>
    <row r="4" spans="1:45" x14ac:dyDescent="0.35">
      <c r="A4" s="171">
        <v>2</v>
      </c>
      <c r="B4" s="77">
        <v>5</v>
      </c>
      <c r="C4" s="77">
        <v>3.4</v>
      </c>
      <c r="D4" s="77">
        <v>1.6</v>
      </c>
      <c r="E4" s="77">
        <v>0.4</v>
      </c>
      <c r="F4" s="77">
        <v>0</v>
      </c>
      <c r="I4" s="172">
        <v>2</v>
      </c>
      <c r="J4" s="77">
        <v>5.7</v>
      </c>
      <c r="K4" s="77">
        <v>3.8</v>
      </c>
      <c r="L4" s="77">
        <v>1.7</v>
      </c>
      <c r="M4" s="77">
        <v>0.3</v>
      </c>
      <c r="N4" s="77">
        <v>0</v>
      </c>
      <c r="T4" s="173">
        <f t="shared" si="0"/>
        <v>0.12633576821647249</v>
      </c>
      <c r="U4" s="173">
        <f t="shared" si="1"/>
        <v>0.68307320778986091</v>
      </c>
      <c r="V4" s="174">
        <f t="shared" si="2"/>
        <v>0.24504474084142264</v>
      </c>
      <c r="W4" s="175">
        <f t="shared" si="3"/>
        <v>0.6318931874216932</v>
      </c>
      <c r="X4" s="175">
        <f t="shared" si="4"/>
        <v>4.165128185056273E-3</v>
      </c>
      <c r="Y4" s="175">
        <f t="shared" si="5"/>
        <v>6.9199463014537874E-2</v>
      </c>
      <c r="Z4" s="176">
        <f t="shared" si="6"/>
        <v>0.70852671463548778</v>
      </c>
      <c r="AA4" s="176">
        <f t="shared" si="7"/>
        <v>1.804432996678252E-7</v>
      </c>
      <c r="AB4" s="176">
        <f t="shared" si="8"/>
        <v>5.1525681861632813E-12</v>
      </c>
      <c r="AC4" s="177">
        <f t="shared" si="9"/>
        <v>3.2913752336595361</v>
      </c>
      <c r="AD4" s="177">
        <f t="shared" si="10"/>
        <v>2.3460173714803592E-6</v>
      </c>
      <c r="AE4" s="177">
        <f t="shared" si="11"/>
        <v>4.1556844275657778E-9</v>
      </c>
      <c r="AF4" s="130">
        <f t="shared" si="12"/>
        <v>5.8714332749727718E-2</v>
      </c>
      <c r="AG4" s="130">
        <f t="shared" si="13"/>
        <v>4.2616922640522832E-16</v>
      </c>
      <c r="AH4" s="130">
        <f t="shared" si="14"/>
        <v>1.2009903623700069E-22</v>
      </c>
      <c r="AI4" s="77">
        <f t="shared" ref="AI4:AI22" si="16">MAX(AF4:AH4)</f>
        <v>5.8714332749727718E-2</v>
      </c>
      <c r="AJ4" s="77" cm="1">
        <f t="array" ref="AJ4">_xlfn.IFS(AI4=AH4,2,AI4=AG4,1,AI4=AF4,0)</f>
        <v>0</v>
      </c>
      <c r="AK4" s="77">
        <f t="shared" si="15"/>
        <v>1</v>
      </c>
      <c r="AO4" s="180"/>
      <c r="AP4" s="181"/>
      <c r="AQ4" s="88">
        <v>0</v>
      </c>
      <c r="AR4" s="88">
        <v>1</v>
      </c>
      <c r="AS4" s="88">
        <v>2</v>
      </c>
    </row>
    <row r="5" spans="1:45" x14ac:dyDescent="0.35">
      <c r="A5" s="171">
        <v>3</v>
      </c>
      <c r="B5" s="77">
        <v>4.7</v>
      </c>
      <c r="C5" s="77">
        <v>3.2</v>
      </c>
      <c r="D5" s="77">
        <v>1.6</v>
      </c>
      <c r="E5" s="77">
        <v>0.2</v>
      </c>
      <c r="F5" s="77">
        <v>0</v>
      </c>
      <c r="I5" s="172">
        <v>3</v>
      </c>
      <c r="J5" s="77">
        <v>7.4</v>
      </c>
      <c r="K5" s="77">
        <v>2.8</v>
      </c>
      <c r="L5" s="77">
        <v>6.1</v>
      </c>
      <c r="M5" s="77">
        <v>1.9</v>
      </c>
      <c r="N5" s="77">
        <v>2</v>
      </c>
      <c r="T5" s="173">
        <f t="shared" si="0"/>
        <v>9.8474416891692752E-12</v>
      </c>
      <c r="U5" s="173">
        <f t="shared" si="1"/>
        <v>1.602594247920346E-2</v>
      </c>
      <c r="V5" s="174">
        <f t="shared" si="2"/>
        <v>0.26411819673072712</v>
      </c>
      <c r="W5" s="175">
        <f t="shared" si="3"/>
        <v>0.2856426002782525</v>
      </c>
      <c r="X5" s="175">
        <f t="shared" si="4"/>
        <v>1.3504294590366899</v>
      </c>
      <c r="Y5" s="175">
        <f t="shared" si="5"/>
        <v>0.99174587218915022</v>
      </c>
      <c r="Z5" s="176">
        <f t="shared" si="6"/>
        <v>2.1448518945797974E-184</v>
      </c>
      <c r="AA5" s="176">
        <f t="shared" si="7"/>
        <v>2.1947086101494842E-4</v>
      </c>
      <c r="AB5" s="176">
        <f t="shared" si="8"/>
        <v>0.4268405647857002</v>
      </c>
      <c r="AC5" s="177">
        <f t="shared" si="9"/>
        <v>4.134600086715945E-49</v>
      </c>
      <c r="AD5" s="177">
        <f t="shared" si="10"/>
        <v>2.3308216200341181E-2</v>
      </c>
      <c r="AE5" s="177">
        <f t="shared" si="11"/>
        <v>1.2405035072824699</v>
      </c>
      <c r="AF5" s="130">
        <f t="shared" si="12"/>
        <v>7.8671552105451133E-245</v>
      </c>
      <c r="AG5" s="130">
        <f t="shared" si="13"/>
        <v>3.917381496274194E-8</v>
      </c>
      <c r="AH5" s="130">
        <f t="shared" si="14"/>
        <v>4.5876207737796292E-2</v>
      </c>
      <c r="AI5" s="77">
        <f t="shared" si="16"/>
        <v>4.5876207737796292E-2</v>
      </c>
      <c r="AJ5" s="77" cm="1">
        <f t="array" ref="AJ5">_xlfn.IFS(AI5=AH5,2,AI5=AG5,1,AI5=AF5,0)</f>
        <v>2</v>
      </c>
      <c r="AK5" s="77">
        <f t="shared" si="15"/>
        <v>1</v>
      </c>
      <c r="AO5" s="182" t="s">
        <v>125</v>
      </c>
      <c r="AP5" s="88">
        <v>0</v>
      </c>
      <c r="AQ5" s="77">
        <f t="shared" ref="AQ5:AS7" si="17">COUNTIFS($AJ$3:$AJ$22,$AP5,$N$3:$N$22,AQ$4)</f>
        <v>9</v>
      </c>
      <c r="AR5" s="77">
        <f t="shared" si="17"/>
        <v>0</v>
      </c>
      <c r="AS5" s="77">
        <f t="shared" si="17"/>
        <v>0</v>
      </c>
    </row>
    <row r="6" spans="1:45" x14ac:dyDescent="0.35">
      <c r="A6" s="171">
        <v>4</v>
      </c>
      <c r="B6" s="77">
        <v>5.0999999999999996</v>
      </c>
      <c r="C6" s="77">
        <v>3.8</v>
      </c>
      <c r="D6" s="77">
        <v>1.5</v>
      </c>
      <c r="E6" s="77">
        <v>0.3</v>
      </c>
      <c r="F6" s="77">
        <v>0</v>
      </c>
      <c r="I6" s="172">
        <v>4</v>
      </c>
      <c r="J6" s="77">
        <v>7.6</v>
      </c>
      <c r="K6" s="77">
        <v>3</v>
      </c>
      <c r="L6" s="77">
        <v>6.6</v>
      </c>
      <c r="M6" s="77">
        <v>2.1</v>
      </c>
      <c r="N6" s="77">
        <v>2</v>
      </c>
      <c r="T6" s="173">
        <f t="shared" si="0"/>
        <v>1.2080237679284482E-13</v>
      </c>
      <c r="U6" s="173">
        <f t="shared" si="1"/>
        <v>5.1561397836250222E-3</v>
      </c>
      <c r="V6" s="174">
        <f t="shared" si="2"/>
        <v>0.16482912932433691</v>
      </c>
      <c r="W6" s="175">
        <f t="shared" si="3"/>
        <v>0.57598953385766016</v>
      </c>
      <c r="X6" s="175">
        <f t="shared" si="4"/>
        <v>1.0629152717588284</v>
      </c>
      <c r="Y6" s="175">
        <f t="shared" si="5"/>
        <v>1.1976854032001518</v>
      </c>
      <c r="Z6" s="176">
        <f t="shared" si="6"/>
        <v>4.5044117110932115E-226</v>
      </c>
      <c r="AA6" s="176">
        <f t="shared" si="7"/>
        <v>1.40976553307315E-6</v>
      </c>
      <c r="AB6" s="176">
        <f t="shared" si="8"/>
        <v>0.10272494287241438</v>
      </c>
      <c r="AC6" s="177">
        <f t="shared" si="9"/>
        <v>1.0527679598542558E-61</v>
      </c>
      <c r="AD6" s="177">
        <f t="shared" si="10"/>
        <v>6.3428964774726263E-4</v>
      </c>
      <c r="AE6" s="177">
        <f t="shared" si="11"/>
        <v>1.4064502163156365</v>
      </c>
      <c r="AF6" s="130">
        <f t="shared" si="12"/>
        <v>1.0406419129975296E-300</v>
      </c>
      <c r="AG6" s="130">
        <f t="shared" si="13"/>
        <v>1.7340927427834927E-12</v>
      </c>
      <c r="AH6" s="130">
        <f t="shared" si="14"/>
        <v>9.4341352272380614E-3</v>
      </c>
      <c r="AI6" s="77">
        <f t="shared" si="16"/>
        <v>9.4341352272380614E-3</v>
      </c>
      <c r="AJ6" s="77" cm="1">
        <f t="array" ref="AJ6">_xlfn.IFS(AI6=AH6,2,AI6=AG6,1,AI6=AF6,0)</f>
        <v>2</v>
      </c>
      <c r="AK6" s="77">
        <f t="shared" si="15"/>
        <v>1</v>
      </c>
      <c r="AO6" s="183" t="s">
        <v>126</v>
      </c>
      <c r="AP6" s="88">
        <v>1</v>
      </c>
      <c r="AQ6" s="77">
        <f t="shared" si="17"/>
        <v>0</v>
      </c>
      <c r="AR6" s="77">
        <f t="shared" si="17"/>
        <v>4</v>
      </c>
      <c r="AS6" s="77">
        <f t="shared" si="17"/>
        <v>1</v>
      </c>
    </row>
    <row r="7" spans="1:45" x14ac:dyDescent="0.35">
      <c r="A7" s="171">
        <v>5</v>
      </c>
      <c r="B7" s="77">
        <v>4.5</v>
      </c>
      <c r="C7" s="77">
        <v>2.2999999999999998</v>
      </c>
      <c r="D7" s="77">
        <v>1.3</v>
      </c>
      <c r="E7" s="77">
        <v>0.3</v>
      </c>
      <c r="F7" s="77">
        <v>0</v>
      </c>
      <c r="I7" s="172">
        <v>5</v>
      </c>
      <c r="J7" s="77">
        <v>7.3</v>
      </c>
      <c r="K7" s="77">
        <v>2.9</v>
      </c>
      <c r="L7" s="77">
        <v>6.3</v>
      </c>
      <c r="M7" s="77">
        <v>1.8</v>
      </c>
      <c r="N7" s="77">
        <v>2</v>
      </c>
      <c r="T7" s="173">
        <f t="shared" si="0"/>
        <v>7.7972889694103082E-11</v>
      </c>
      <c r="U7" s="173">
        <f t="shared" si="1"/>
        <v>2.6750231547918387E-2</v>
      </c>
      <c r="V7" s="174">
        <f t="shared" si="2"/>
        <v>0.32189375148984362</v>
      </c>
      <c r="W7" s="175">
        <f t="shared" si="3"/>
        <v>0.41960968364795287</v>
      </c>
      <c r="X7" s="175">
        <f t="shared" si="4"/>
        <v>1.2687395867200504</v>
      </c>
      <c r="Y7" s="175">
        <f t="shared" si="5"/>
        <v>1.1401098485696088</v>
      </c>
      <c r="Z7" s="176">
        <f t="shared" si="6"/>
        <v>1.4799695154464946E-200</v>
      </c>
      <c r="AA7" s="176">
        <f t="shared" si="7"/>
        <v>3.3632378686025828E-5</v>
      </c>
      <c r="AB7" s="176">
        <f t="shared" si="8"/>
        <v>0.26814125031950325</v>
      </c>
      <c r="AC7" s="177">
        <f t="shared" si="9"/>
        <v>2.3624376892241772E-43</v>
      </c>
      <c r="AD7" s="177">
        <f t="shared" si="10"/>
        <v>9.5070845946022581E-2</v>
      </c>
      <c r="AE7" s="177">
        <f t="shared" si="11"/>
        <v>0.96072234269638623</v>
      </c>
      <c r="AF7" s="130">
        <f t="shared" si="12"/>
        <v>3.6078026112161547E-254</v>
      </c>
      <c r="AG7" s="130">
        <f t="shared" si="13"/>
        <v>3.8398959674267312E-8</v>
      </c>
      <c r="AH7" s="130">
        <f t="shared" si="14"/>
        <v>3.1271295094720014E-2</v>
      </c>
      <c r="AI7" s="77">
        <f t="shared" si="16"/>
        <v>3.1271295094720014E-2</v>
      </c>
      <c r="AJ7" s="77" cm="1">
        <f t="array" ref="AJ7">_xlfn.IFS(AI7=AH7,2,AI7=AG7,1,AI7=AF7,0)</f>
        <v>2</v>
      </c>
      <c r="AK7" s="77">
        <f t="shared" si="15"/>
        <v>1</v>
      </c>
      <c r="AO7" s="183" t="s">
        <v>127</v>
      </c>
      <c r="AP7" s="88">
        <v>2</v>
      </c>
      <c r="AQ7" s="77">
        <f t="shared" si="17"/>
        <v>0</v>
      </c>
      <c r="AR7" s="77">
        <f t="shared" si="17"/>
        <v>0</v>
      </c>
      <c r="AS7" s="77">
        <f t="shared" si="17"/>
        <v>6</v>
      </c>
    </row>
    <row r="8" spans="1:45" x14ac:dyDescent="0.35">
      <c r="A8" s="171">
        <v>6</v>
      </c>
      <c r="B8" s="77">
        <v>5.4</v>
      </c>
      <c r="C8" s="77">
        <v>3.9</v>
      </c>
      <c r="D8" s="77">
        <v>1.3</v>
      </c>
      <c r="E8" s="77">
        <v>0.4</v>
      </c>
      <c r="F8" s="77">
        <v>0</v>
      </c>
      <c r="I8" s="172">
        <v>6</v>
      </c>
      <c r="J8" s="77">
        <v>6</v>
      </c>
      <c r="K8" s="77">
        <v>2.9</v>
      </c>
      <c r="L8" s="77">
        <v>4.5</v>
      </c>
      <c r="M8" s="77">
        <v>1.5</v>
      </c>
      <c r="N8" s="77">
        <v>1</v>
      </c>
      <c r="T8" s="173">
        <f t="shared" si="0"/>
        <v>1.3055046384846454E-2</v>
      </c>
      <c r="U8" s="173">
        <f t="shared" si="1"/>
        <v>0.75739045815103145</v>
      </c>
      <c r="V8" s="174">
        <f t="shared" si="2"/>
        <v>0.42222253970470286</v>
      </c>
      <c r="W8" s="175">
        <f t="shared" si="3"/>
        <v>0.41960968364795287</v>
      </c>
      <c r="X8" s="175">
        <f t="shared" si="4"/>
        <v>1.2687395867200504</v>
      </c>
      <c r="Y8" s="175">
        <f t="shared" si="5"/>
        <v>1.1401098485696088</v>
      </c>
      <c r="Z8" s="176">
        <f t="shared" si="6"/>
        <v>1.3883989544256321E-79</v>
      </c>
      <c r="AA8" s="176">
        <f t="shared" si="7"/>
        <v>0.74001602432075264</v>
      </c>
      <c r="AB8" s="176">
        <f t="shared" si="8"/>
        <v>0.11477758451363261</v>
      </c>
      <c r="AC8" s="177">
        <f t="shared" si="9"/>
        <v>3.0454160611205591E-28</v>
      </c>
      <c r="AD8" s="177">
        <f t="shared" si="10"/>
        <v>1.3224302429187109</v>
      </c>
      <c r="AE8" s="177">
        <f t="shared" si="11"/>
        <v>0.20637157877485041</v>
      </c>
      <c r="AF8" s="130">
        <f t="shared" si="12"/>
        <v>7.3050860754241888E-110</v>
      </c>
      <c r="AG8" s="130">
        <f t="shared" si="13"/>
        <v>0.33275201670378474</v>
      </c>
      <c r="AH8" s="130">
        <f t="shared" si="14"/>
        <v>3.7715527100720151E-3</v>
      </c>
      <c r="AI8" s="77">
        <f t="shared" si="16"/>
        <v>0.33275201670378474</v>
      </c>
      <c r="AJ8" s="77" cm="1">
        <f t="array" ref="AJ8">_xlfn.IFS(AI8=AH8,2,AI8=AG8,1,AI8=AF8,0)</f>
        <v>1</v>
      </c>
      <c r="AK8" s="77">
        <f t="shared" si="15"/>
        <v>1</v>
      </c>
      <c r="AO8" s="77"/>
      <c r="AP8" s="77"/>
      <c r="AQ8" s="77"/>
      <c r="AR8" s="77"/>
      <c r="AS8" s="77"/>
    </row>
    <row r="9" spans="1:45" x14ac:dyDescent="0.35">
      <c r="A9" s="171">
        <v>7</v>
      </c>
      <c r="B9" s="77">
        <v>5.4</v>
      </c>
      <c r="C9" s="77">
        <v>3.4</v>
      </c>
      <c r="D9" s="77">
        <v>1.7</v>
      </c>
      <c r="E9" s="77">
        <v>0.2</v>
      </c>
      <c r="F9" s="77">
        <v>0</v>
      </c>
      <c r="I9" s="172">
        <v>7</v>
      </c>
      <c r="J9" s="77">
        <v>6</v>
      </c>
      <c r="K9" s="77">
        <v>2.7</v>
      </c>
      <c r="L9" s="77">
        <v>5.0999999999999996</v>
      </c>
      <c r="M9" s="77">
        <v>1.6</v>
      </c>
      <c r="N9" s="77">
        <v>1</v>
      </c>
      <c r="T9" s="173">
        <f t="shared" si="0"/>
        <v>1.3055046384846454E-2</v>
      </c>
      <c r="U9" s="173">
        <f t="shared" si="1"/>
        <v>0.75739045815103145</v>
      </c>
      <c r="V9" s="174">
        <f t="shared" si="2"/>
        <v>0.42222253970470286</v>
      </c>
      <c r="W9" s="175">
        <f t="shared" si="3"/>
        <v>0.18169669146643777</v>
      </c>
      <c r="X9" s="175">
        <f t="shared" si="4"/>
        <v>1.2817309892174764</v>
      </c>
      <c r="Y9" s="175">
        <f t="shared" si="5"/>
        <v>0.78832240439061052</v>
      </c>
      <c r="Z9" s="176">
        <f t="shared" si="6"/>
        <v>8.6683600968090335E-114</v>
      </c>
      <c r="AA9" s="176">
        <f t="shared" si="7"/>
        <v>0.14757714790887763</v>
      </c>
      <c r="AB9" s="176">
        <f t="shared" si="8"/>
        <v>0.53591863673320017</v>
      </c>
      <c r="AC9" s="177">
        <f t="shared" si="9"/>
        <v>6.4116074483315316E-33</v>
      </c>
      <c r="AD9" s="177">
        <f t="shared" si="10"/>
        <v>0.71610915462444524</v>
      </c>
      <c r="AE9" s="177">
        <f t="shared" si="11"/>
        <v>0.39185359535998848</v>
      </c>
      <c r="AF9" s="130">
        <f t="shared" si="12"/>
        <v>4.157859520174755E-149</v>
      </c>
      <c r="AG9" s="130">
        <f t="shared" si="13"/>
        <v>3.6301914706607465E-2</v>
      </c>
      <c r="AH9" s="130">
        <f t="shared" si="14"/>
        <v>2.3120279633939915E-2</v>
      </c>
      <c r="AI9" s="77">
        <f t="shared" si="16"/>
        <v>3.6301914706607465E-2</v>
      </c>
      <c r="AJ9" s="77" cm="1">
        <f t="array" ref="AJ9">_xlfn.IFS(AI9=AH9,2,AI9=AG9,1,AI9=AF9,0)</f>
        <v>1</v>
      </c>
      <c r="AK9" s="77">
        <f t="shared" si="15"/>
        <v>1</v>
      </c>
      <c r="AO9" s="184" t="s">
        <v>27</v>
      </c>
      <c r="AP9" s="185"/>
      <c r="AQ9" s="185"/>
      <c r="AR9" s="186"/>
      <c r="AS9" s="187">
        <f>SUM(AQ5,AR6,AS7)/SUM(AQ5:AS7)</f>
        <v>0.95</v>
      </c>
    </row>
    <row r="10" spans="1:45" x14ac:dyDescent="0.35">
      <c r="A10" s="171">
        <v>8</v>
      </c>
      <c r="B10" s="77">
        <v>4.5999999999999996</v>
      </c>
      <c r="C10" s="77">
        <v>3.2</v>
      </c>
      <c r="D10" s="77">
        <v>1.4</v>
      </c>
      <c r="E10" s="77">
        <v>0.2</v>
      </c>
      <c r="F10" s="77">
        <v>0</v>
      </c>
      <c r="I10" s="172">
        <v>8</v>
      </c>
      <c r="J10" s="77">
        <v>5.8</v>
      </c>
      <c r="K10" s="77">
        <v>4</v>
      </c>
      <c r="L10" s="77">
        <v>1.2</v>
      </c>
      <c r="M10" s="77">
        <v>0.2</v>
      </c>
      <c r="N10" s="77">
        <v>0</v>
      </c>
      <c r="T10" s="173">
        <f t="shared" si="0"/>
        <v>6.47062446104648E-2</v>
      </c>
      <c r="U10" s="173">
        <f t="shared" si="1"/>
        <v>0.7332438555856019</v>
      </c>
      <c r="V10" s="174">
        <f t="shared" si="2"/>
        <v>0.30129322519596041</v>
      </c>
      <c r="W10" s="175">
        <f t="shared" si="3"/>
        <v>0.32822117780008508</v>
      </c>
      <c r="X10" s="175">
        <f t="shared" si="4"/>
        <v>3.3125808772105499E-4</v>
      </c>
      <c r="Y10" s="175">
        <f t="shared" si="5"/>
        <v>1.3773374404173509E-2</v>
      </c>
      <c r="Z10" s="176">
        <f t="shared" si="6"/>
        <v>0.76111678578904807</v>
      </c>
      <c r="AA10" s="176">
        <f t="shared" si="7"/>
        <v>2.30656772794923E-10</v>
      </c>
      <c r="AB10" s="176">
        <f t="shared" si="8"/>
        <v>4.0927512320537156E-15</v>
      </c>
      <c r="AC10" s="177">
        <f t="shared" si="9"/>
        <v>3.2582630874487926</v>
      </c>
      <c r="AD10" s="177">
        <f t="shared" si="10"/>
        <v>1.3977540259369672E-7</v>
      </c>
      <c r="AE10" s="177">
        <f t="shared" si="11"/>
        <v>4.1157465475048232E-10</v>
      </c>
      <c r="AF10" s="130">
        <f t="shared" si="12"/>
        <v>1.6610807587806774E-2</v>
      </c>
      <c r="AG10" s="130">
        <f t="shared" si="13"/>
        <v>2.7709351727216895E-21</v>
      </c>
      <c r="AH10" s="130">
        <f t="shared" si="14"/>
        <v>2.3121648423703417E-27</v>
      </c>
      <c r="AI10" s="77">
        <f t="shared" si="16"/>
        <v>1.6610807587806774E-2</v>
      </c>
      <c r="AJ10" s="77" cm="1">
        <f t="array" ref="AJ10">_xlfn.IFS(AI10=AH10,2,AI10=AG10,1,AI10=AF10,0)</f>
        <v>0</v>
      </c>
      <c r="AK10" s="77">
        <f t="shared" si="15"/>
        <v>1</v>
      </c>
    </row>
    <row r="11" spans="1:45" x14ac:dyDescent="0.35">
      <c r="A11" s="171">
        <v>9</v>
      </c>
      <c r="B11" s="77">
        <v>4.9000000000000004</v>
      </c>
      <c r="C11" s="77">
        <v>3</v>
      </c>
      <c r="D11" s="77">
        <v>1.4</v>
      </c>
      <c r="E11" s="77">
        <v>0.2</v>
      </c>
      <c r="F11" s="77">
        <v>0</v>
      </c>
      <c r="I11" s="172">
        <v>9</v>
      </c>
      <c r="J11" s="77">
        <v>5.4</v>
      </c>
      <c r="K11" s="77">
        <v>3.9</v>
      </c>
      <c r="L11" s="77">
        <v>1.7</v>
      </c>
      <c r="M11" s="77">
        <v>0.4</v>
      </c>
      <c r="N11" s="77">
        <v>0</v>
      </c>
      <c r="T11" s="173">
        <f t="shared" si="0"/>
        <v>0.55622651305931436</v>
      </c>
      <c r="U11" s="173">
        <f t="shared" si="1"/>
        <v>0.44375348622843597</v>
      </c>
      <c r="V11" s="174">
        <f t="shared" si="2"/>
        <v>0.11327696881895882</v>
      </c>
      <c r="W11" s="175">
        <f t="shared" si="3"/>
        <v>0.47112033873384862</v>
      </c>
      <c r="X11" s="175">
        <f t="shared" si="4"/>
        <v>1.2438976481468458E-3</v>
      </c>
      <c r="Y11" s="175">
        <f t="shared" si="5"/>
        <v>3.2295845360657965E-2</v>
      </c>
      <c r="Z11" s="176">
        <f t="shared" si="6"/>
        <v>0.70852671463548778</v>
      </c>
      <c r="AA11" s="176">
        <f t="shared" si="7"/>
        <v>1.804432996678252E-7</v>
      </c>
      <c r="AB11" s="176">
        <f t="shared" si="8"/>
        <v>5.1525681861632813E-12</v>
      </c>
      <c r="AC11" s="177">
        <f t="shared" si="9"/>
        <v>1.4510629857751132</v>
      </c>
      <c r="AD11" s="177">
        <f t="shared" si="10"/>
        <v>3.0235473265222823E-5</v>
      </c>
      <c r="AE11" s="177">
        <f t="shared" si="11"/>
        <v>3.689876959568013E-8</v>
      </c>
      <c r="AF11" s="130">
        <f t="shared" si="12"/>
        <v>8.4970179932106607E-2</v>
      </c>
      <c r="AG11" s="130">
        <f t="shared" si="13"/>
        <v>1.0656103624689592E-15</v>
      </c>
      <c r="AH11" s="130">
        <f t="shared" si="14"/>
        <v>2.3006418297082349E-22</v>
      </c>
      <c r="AI11" s="77">
        <f t="shared" si="16"/>
        <v>8.4970179932106607E-2</v>
      </c>
      <c r="AJ11" s="77" cm="1">
        <f t="array" ref="AJ11">_xlfn.IFS(AI11=AH11,2,AI11=AG11,1,AI11=AF11,0)</f>
        <v>0</v>
      </c>
      <c r="AK11" s="77">
        <f t="shared" si="15"/>
        <v>1</v>
      </c>
      <c r="AO11" s="188" t="s">
        <v>28</v>
      </c>
      <c r="AP11" s="188"/>
      <c r="AQ11" s="189"/>
      <c r="AR11" s="190">
        <v>0</v>
      </c>
      <c r="AS11" s="77">
        <f>AQ5/SUM(AQ5:AS5)</f>
        <v>1</v>
      </c>
    </row>
    <row r="12" spans="1:45" x14ac:dyDescent="0.35">
      <c r="A12" s="171">
        <v>10</v>
      </c>
      <c r="B12" s="77">
        <v>5.0999999999999996</v>
      </c>
      <c r="C12" s="77">
        <v>3.8</v>
      </c>
      <c r="D12" s="77">
        <v>1.6</v>
      </c>
      <c r="E12" s="77">
        <v>0.2</v>
      </c>
      <c r="F12" s="77">
        <v>0</v>
      </c>
      <c r="I12" s="172">
        <v>10</v>
      </c>
      <c r="J12" s="77">
        <v>6.3</v>
      </c>
      <c r="K12" s="77">
        <v>2.8</v>
      </c>
      <c r="L12" s="77">
        <v>5.0999999999999996</v>
      </c>
      <c r="M12" s="77">
        <v>1.5</v>
      </c>
      <c r="N12" s="77">
        <v>2</v>
      </c>
      <c r="T12" s="173">
        <f t="shared" si="0"/>
        <v>6.1377326472833904E-4</v>
      </c>
      <c r="U12" s="173">
        <f t="shared" si="1"/>
        <v>0.60492218524713703</v>
      </c>
      <c r="V12" s="174">
        <f t="shared" si="2"/>
        <v>0.57946832584505781</v>
      </c>
      <c r="W12" s="175">
        <f t="shared" si="3"/>
        <v>0.2856426002782525</v>
      </c>
      <c r="X12" s="175">
        <f t="shared" si="4"/>
        <v>1.3504294590366899</v>
      </c>
      <c r="Y12" s="175">
        <f t="shared" si="5"/>
        <v>0.99174587218915022</v>
      </c>
      <c r="Z12" s="176">
        <f t="shared" si="6"/>
        <v>8.6683600968090335E-114</v>
      </c>
      <c r="AA12" s="176">
        <f t="shared" si="7"/>
        <v>0.14757714790887763</v>
      </c>
      <c r="AB12" s="176">
        <f t="shared" si="8"/>
        <v>0.53591863673320017</v>
      </c>
      <c r="AC12" s="177">
        <f t="shared" si="9"/>
        <v>3.0454160611205591E-28</v>
      </c>
      <c r="AD12" s="177">
        <f t="shared" si="10"/>
        <v>1.3224302429187109</v>
      </c>
      <c r="AE12" s="177">
        <f t="shared" si="11"/>
        <v>0.20637157877485041</v>
      </c>
      <c r="AF12" s="130">
        <f t="shared" si="12"/>
        <v>1.4596711605967235E-145</v>
      </c>
      <c r="AG12" s="130">
        <f t="shared" si="13"/>
        <v>5.6412816170123115E-2</v>
      </c>
      <c r="AH12" s="130">
        <f t="shared" si="14"/>
        <v>2.1023448412793546E-2</v>
      </c>
      <c r="AI12" s="77">
        <f t="shared" si="16"/>
        <v>5.6412816170123115E-2</v>
      </c>
      <c r="AJ12" s="77" cm="1">
        <f t="array" ref="AJ12">_xlfn.IFS(AI12=AH12,2,AI12=AG12,1,AI12=AF12,0)</f>
        <v>1</v>
      </c>
      <c r="AK12" s="77">
        <f t="shared" si="15"/>
        <v>0</v>
      </c>
      <c r="AO12" s="188"/>
      <c r="AP12" s="188"/>
      <c r="AQ12" s="189"/>
      <c r="AR12" s="190">
        <v>1</v>
      </c>
      <c r="AS12" s="77">
        <f>AR6/SUM(AQ6:AS6)</f>
        <v>0.8</v>
      </c>
    </row>
    <row r="13" spans="1:45" x14ac:dyDescent="0.35">
      <c r="A13" s="171">
        <v>11</v>
      </c>
      <c r="B13" s="77">
        <v>5</v>
      </c>
      <c r="C13" s="77">
        <v>3.4</v>
      </c>
      <c r="D13" s="77">
        <v>1.5</v>
      </c>
      <c r="E13" s="77">
        <v>0.2</v>
      </c>
      <c r="F13" s="77">
        <v>0</v>
      </c>
      <c r="I13" s="172">
        <v>11</v>
      </c>
      <c r="J13" s="77">
        <v>5</v>
      </c>
      <c r="K13" s="77">
        <v>3</v>
      </c>
      <c r="L13" s="77">
        <v>1.6</v>
      </c>
      <c r="M13" s="77">
        <v>0.2</v>
      </c>
      <c r="N13" s="77">
        <v>0</v>
      </c>
      <c r="T13" s="173">
        <f t="shared" si="0"/>
        <v>1.1790089329103146</v>
      </c>
      <c r="U13" s="173">
        <f t="shared" si="1"/>
        <v>0.14988217150991079</v>
      </c>
      <c r="V13" s="174">
        <f t="shared" si="2"/>
        <v>2.8420758802204068E-2</v>
      </c>
      <c r="W13" s="175">
        <f t="shared" si="3"/>
        <v>0.57598953385766016</v>
      </c>
      <c r="X13" s="175">
        <f t="shared" si="4"/>
        <v>1.0629152717588284</v>
      </c>
      <c r="Y13" s="175">
        <f t="shared" si="5"/>
        <v>1.1976854032001518</v>
      </c>
      <c r="Z13" s="176">
        <f t="shared" si="6"/>
        <v>1.5723456099986186</v>
      </c>
      <c r="AA13" s="176">
        <f t="shared" si="7"/>
        <v>5.2381868918119403E-8</v>
      </c>
      <c r="AB13" s="176">
        <f t="shared" si="8"/>
        <v>1.3254946257858423E-12</v>
      </c>
      <c r="AC13" s="177">
        <f t="shared" si="9"/>
        <v>3.2582630874487926</v>
      </c>
      <c r="AD13" s="177">
        <f t="shared" si="10"/>
        <v>1.3977540259369672E-7</v>
      </c>
      <c r="AE13" s="177">
        <f t="shared" si="11"/>
        <v>4.1157465475048232E-10</v>
      </c>
      <c r="AF13" s="130">
        <f t="shared" si="12"/>
        <v>1.0972519286366083</v>
      </c>
      <c r="AG13" s="130">
        <f t="shared" si="13"/>
        <v>4.1273836948995343E-16</v>
      </c>
      <c r="AH13" s="130">
        <f t="shared" si="14"/>
        <v>6.1422872472657125E-24</v>
      </c>
      <c r="AI13" s="77">
        <f t="shared" si="16"/>
        <v>1.0972519286366083</v>
      </c>
      <c r="AJ13" s="77" cm="1">
        <f t="array" ref="AJ13">_xlfn.IFS(AI13=AH13,2,AI13=AG13,1,AI13=AF13,0)</f>
        <v>0</v>
      </c>
      <c r="AK13" s="77">
        <f t="shared" si="15"/>
        <v>1</v>
      </c>
      <c r="AO13" s="188"/>
      <c r="AP13" s="188"/>
      <c r="AQ13" s="189"/>
      <c r="AR13" s="190">
        <v>2</v>
      </c>
      <c r="AS13" s="77">
        <f>AS7/SUM(AQ7:AS7)</f>
        <v>1</v>
      </c>
    </row>
    <row r="14" spans="1:45" x14ac:dyDescent="0.35">
      <c r="A14" s="171">
        <v>12</v>
      </c>
      <c r="B14" s="77">
        <v>5.4</v>
      </c>
      <c r="C14" s="77">
        <v>3.7</v>
      </c>
      <c r="D14" s="77">
        <v>1.5</v>
      </c>
      <c r="E14" s="77">
        <v>0.2</v>
      </c>
      <c r="F14" s="77">
        <v>0</v>
      </c>
      <c r="I14" s="172">
        <v>12</v>
      </c>
      <c r="J14" s="77">
        <v>4.8</v>
      </c>
      <c r="K14" s="77">
        <v>3.4</v>
      </c>
      <c r="L14" s="77">
        <v>1.6</v>
      </c>
      <c r="M14" s="77">
        <v>0.2</v>
      </c>
      <c r="N14" s="77">
        <v>0</v>
      </c>
      <c r="T14" s="173">
        <f t="shared" si="0"/>
        <v>1.0153944138871811</v>
      </c>
      <c r="U14" s="173">
        <f t="shared" si="1"/>
        <v>6.9995826458877419E-2</v>
      </c>
      <c r="V14" s="174">
        <f t="shared" si="2"/>
        <v>1.2232377284373114E-2</v>
      </c>
      <c r="W14" s="175">
        <f t="shared" si="3"/>
        <v>1.0379026186743938</v>
      </c>
      <c r="X14" s="175">
        <f t="shared" si="4"/>
        <v>0.16644047988016947</v>
      </c>
      <c r="Y14" s="175">
        <f t="shared" si="5"/>
        <v>0.59214031583867222</v>
      </c>
      <c r="Z14" s="176">
        <f t="shared" si="6"/>
        <v>1.5723456099986186</v>
      </c>
      <c r="AA14" s="176">
        <f t="shared" si="7"/>
        <v>5.2381868918119403E-8</v>
      </c>
      <c r="AB14" s="176">
        <f t="shared" si="8"/>
        <v>1.3254946257858423E-12</v>
      </c>
      <c r="AC14" s="177">
        <f t="shared" si="9"/>
        <v>3.2582630874487926</v>
      </c>
      <c r="AD14" s="177">
        <f t="shared" si="10"/>
        <v>1.3977540259369672E-7</v>
      </c>
      <c r="AE14" s="177">
        <f t="shared" si="11"/>
        <v>4.1157465475048232E-10</v>
      </c>
      <c r="AF14" s="130">
        <f t="shared" si="12"/>
        <v>1.7028094149797102</v>
      </c>
      <c r="AG14" s="130">
        <f t="shared" si="13"/>
        <v>3.0182647081431916E-17</v>
      </c>
      <c r="AH14" s="130">
        <f t="shared" si="14"/>
        <v>1.3070349347053239E-24</v>
      </c>
      <c r="AI14" s="77">
        <f t="shared" si="16"/>
        <v>1.7028094149797102</v>
      </c>
      <c r="AJ14" s="77" cm="1">
        <f t="array" ref="AJ14">_xlfn.IFS(AI14=AH14,2,AI14=AG14,1,AI14=AF14,0)</f>
        <v>0</v>
      </c>
      <c r="AK14" s="77">
        <f t="shared" si="15"/>
        <v>1</v>
      </c>
    </row>
    <row r="15" spans="1:45" x14ac:dyDescent="0.35">
      <c r="A15" s="171">
        <v>13</v>
      </c>
      <c r="B15" s="77">
        <v>4.3</v>
      </c>
      <c r="C15" s="77">
        <v>3</v>
      </c>
      <c r="D15" s="77">
        <v>1.1000000000000001</v>
      </c>
      <c r="E15" s="77">
        <v>0.1</v>
      </c>
      <c r="F15" s="77">
        <v>0</v>
      </c>
      <c r="I15" s="172">
        <v>13</v>
      </c>
      <c r="J15" s="77">
        <v>4.8</v>
      </c>
      <c r="K15" s="77">
        <v>3</v>
      </c>
      <c r="L15" s="77">
        <v>1.4</v>
      </c>
      <c r="M15" s="77">
        <v>0.1</v>
      </c>
      <c r="N15" s="77">
        <v>0</v>
      </c>
      <c r="T15" s="173">
        <f t="shared" si="0"/>
        <v>1.0153944138871811</v>
      </c>
      <c r="U15" s="173">
        <f t="shared" si="1"/>
        <v>6.9995826458877419E-2</v>
      </c>
      <c r="V15" s="174">
        <f t="shared" si="2"/>
        <v>1.2232377284373114E-2</v>
      </c>
      <c r="W15" s="175">
        <f t="shared" si="3"/>
        <v>0.57598953385766016</v>
      </c>
      <c r="X15" s="175">
        <f t="shared" si="4"/>
        <v>1.0629152717588284</v>
      </c>
      <c r="Y15" s="175">
        <f t="shared" si="5"/>
        <v>1.1976854032001518</v>
      </c>
      <c r="Z15" s="176">
        <f t="shared" si="6"/>
        <v>2.3931637999996451</v>
      </c>
      <c r="AA15" s="176">
        <f t="shared" si="7"/>
        <v>3.824623942238769E-9</v>
      </c>
      <c r="AB15" s="176">
        <f t="shared" si="8"/>
        <v>7.8986444162864887E-14</v>
      </c>
      <c r="AC15" s="177">
        <f t="shared" si="9"/>
        <v>1.4077078046802511</v>
      </c>
      <c r="AD15" s="177">
        <f t="shared" si="10"/>
        <v>6.3946290389869243E-9</v>
      </c>
      <c r="AE15" s="177">
        <f t="shared" si="11"/>
        <v>3.5845122562507231E-11</v>
      </c>
      <c r="AF15" s="130">
        <f t="shared" si="12"/>
        <v>0.62140509481860062</v>
      </c>
      <c r="AG15" s="130">
        <f t="shared" si="13"/>
        <v>6.4385691891145249E-19</v>
      </c>
      <c r="AH15" s="130">
        <f t="shared" si="14"/>
        <v>1.3720229003754003E-26</v>
      </c>
      <c r="AI15" s="77">
        <f t="shared" si="16"/>
        <v>0.62140509481860062</v>
      </c>
      <c r="AJ15" s="77" cm="1">
        <f t="array" ref="AJ15">_xlfn.IFS(AI15=AH15,2,AI15=AG15,1,AI15=AF15,0)</f>
        <v>0</v>
      </c>
      <c r="AK15" s="77">
        <f t="shared" si="15"/>
        <v>1</v>
      </c>
      <c r="AO15" s="188" t="s">
        <v>29</v>
      </c>
      <c r="AP15" s="188"/>
      <c r="AQ15" s="189"/>
      <c r="AR15" s="190">
        <v>0</v>
      </c>
      <c r="AS15" s="77">
        <f>AQ5/SUM(AQ5:AQ7)</f>
        <v>1</v>
      </c>
    </row>
    <row r="16" spans="1:45" x14ac:dyDescent="0.35">
      <c r="A16" s="171">
        <v>14</v>
      </c>
      <c r="B16" s="77">
        <v>5.7</v>
      </c>
      <c r="C16" s="77">
        <v>4.4000000000000004</v>
      </c>
      <c r="D16" s="77">
        <v>1.5</v>
      </c>
      <c r="E16" s="77">
        <v>0.4</v>
      </c>
      <c r="F16" s="77">
        <v>0</v>
      </c>
      <c r="I16" s="172">
        <v>14</v>
      </c>
      <c r="J16" s="77">
        <v>6.1</v>
      </c>
      <c r="K16" s="77">
        <v>2.9</v>
      </c>
      <c r="L16" s="77">
        <v>4.7</v>
      </c>
      <c r="M16" s="77">
        <v>1.4</v>
      </c>
      <c r="N16" s="77">
        <v>1</v>
      </c>
      <c r="T16" s="173">
        <f t="shared" si="0"/>
        <v>5.1426950640763242E-3</v>
      </c>
      <c r="U16" s="173">
        <f t="shared" si="1"/>
        <v>0.72880282171572863</v>
      </c>
      <c r="V16" s="174">
        <f t="shared" si="2"/>
        <v>0.48122644016067678</v>
      </c>
      <c r="W16" s="175">
        <f t="shared" si="3"/>
        <v>0.41960968364795287</v>
      </c>
      <c r="X16" s="175">
        <f t="shared" si="4"/>
        <v>1.2687395867200504</v>
      </c>
      <c r="Y16" s="175">
        <f t="shared" si="5"/>
        <v>1.1401098485696088</v>
      </c>
      <c r="Z16" s="176">
        <f t="shared" si="6"/>
        <v>2.6359309980653177E-90</v>
      </c>
      <c r="AA16" s="176">
        <f t="shared" si="7"/>
        <v>0.5234365742958591</v>
      </c>
      <c r="AB16" s="176">
        <f t="shared" si="8"/>
        <v>0.22062233710314494</v>
      </c>
      <c r="AC16" s="177">
        <f t="shared" si="9"/>
        <v>6.3131187940755012E-24</v>
      </c>
      <c r="AD16" s="177">
        <f t="shared" si="10"/>
        <v>1.8752164108507936</v>
      </c>
      <c r="AE16" s="177">
        <f t="shared" si="11"/>
        <v>9.5576544038975794E-2</v>
      </c>
      <c r="AF16" s="130">
        <f t="shared" si="12"/>
        <v>1.1325432058620142E-116</v>
      </c>
      <c r="AG16" s="130">
        <f t="shared" si="13"/>
        <v>0.32115336409674078</v>
      </c>
      <c r="AH16" s="130">
        <f t="shared" si="14"/>
        <v>3.8266794578634025E-3</v>
      </c>
      <c r="AI16" s="77">
        <f t="shared" si="16"/>
        <v>0.32115336409674078</v>
      </c>
      <c r="AJ16" s="77" cm="1">
        <f t="array" ref="AJ16">_xlfn.IFS(AI16=AH16,2,AI16=AG16,1,AI16=AF16,0)</f>
        <v>1</v>
      </c>
      <c r="AK16" s="77">
        <f t="shared" si="15"/>
        <v>1</v>
      </c>
      <c r="AO16" s="188"/>
      <c r="AP16" s="188"/>
      <c r="AQ16" s="189"/>
      <c r="AR16" s="190">
        <v>1</v>
      </c>
      <c r="AS16" s="77">
        <f>AR6/SUM(AR5:AR7)</f>
        <v>1</v>
      </c>
    </row>
    <row r="17" spans="1:45" x14ac:dyDescent="0.35">
      <c r="A17" s="171">
        <v>15</v>
      </c>
      <c r="B17" s="77">
        <v>5.2</v>
      </c>
      <c r="C17" s="77">
        <v>3.5</v>
      </c>
      <c r="D17" s="77">
        <v>1.5</v>
      </c>
      <c r="E17" s="77">
        <v>0.2</v>
      </c>
      <c r="F17" s="77">
        <v>0</v>
      </c>
      <c r="I17" s="172">
        <v>15</v>
      </c>
      <c r="J17" s="77">
        <v>5.7</v>
      </c>
      <c r="K17" s="77">
        <v>2.5</v>
      </c>
      <c r="L17" s="77">
        <v>5</v>
      </c>
      <c r="M17" s="77">
        <v>2</v>
      </c>
      <c r="N17" s="77">
        <v>2</v>
      </c>
      <c r="T17" s="173">
        <f t="shared" si="0"/>
        <v>0.12633576821647249</v>
      </c>
      <c r="U17" s="173">
        <f t="shared" si="1"/>
        <v>0.68307320778986091</v>
      </c>
      <c r="V17" s="174">
        <f t="shared" si="2"/>
        <v>0.24504474084142264</v>
      </c>
      <c r="W17" s="175">
        <f t="shared" si="3"/>
        <v>5.99839137778823E-2</v>
      </c>
      <c r="X17" s="175">
        <f t="shared" si="4"/>
        <v>0.81869766843673042</v>
      </c>
      <c r="Y17" s="175">
        <f t="shared" si="5"/>
        <v>0.38006694200701591</v>
      </c>
      <c r="Z17" s="176">
        <f t="shared" si="6"/>
        <v>1.1578859763309467E-107</v>
      </c>
      <c r="AA17" s="176">
        <f t="shared" si="7"/>
        <v>0.21757886411128213</v>
      </c>
      <c r="AB17" s="176">
        <f t="shared" si="8"/>
        <v>0.45238004854270852</v>
      </c>
      <c r="AC17" s="177">
        <f t="shared" si="9"/>
        <v>3.1580883452297277E-55</v>
      </c>
      <c r="AD17" s="177">
        <f t="shared" si="10"/>
        <v>4.3878906175581316E-3</v>
      </c>
      <c r="AE17" s="177">
        <f t="shared" si="11"/>
        <v>1.4085539556966677</v>
      </c>
      <c r="AF17" s="130">
        <f t="shared" si="12"/>
        <v>8.7396028516182531E-165</v>
      </c>
      <c r="AG17" s="130">
        <f t="shared" si="13"/>
        <v>1.889199327242798E-4</v>
      </c>
      <c r="AH17" s="130">
        <f t="shared" si="14"/>
        <v>1.9629422211790218E-2</v>
      </c>
      <c r="AI17" s="77">
        <f t="shared" si="16"/>
        <v>1.9629422211790218E-2</v>
      </c>
      <c r="AJ17" s="77" cm="1">
        <f t="array" ref="AJ17">_xlfn.IFS(AI17=AH17,2,AI17=AG17,1,AI17=AF17,0)</f>
        <v>2</v>
      </c>
      <c r="AK17" s="77">
        <f t="shared" si="15"/>
        <v>1</v>
      </c>
      <c r="AO17" s="188"/>
      <c r="AP17" s="188"/>
      <c r="AQ17" s="189"/>
      <c r="AR17" s="190">
        <v>2</v>
      </c>
      <c r="AS17" s="77">
        <f>AS7/SUM(AS5:AS7)</f>
        <v>0.8571428571428571</v>
      </c>
    </row>
    <row r="18" spans="1:45" x14ac:dyDescent="0.35">
      <c r="A18" s="171">
        <v>16</v>
      </c>
      <c r="B18" s="77">
        <v>5</v>
      </c>
      <c r="C18" s="77">
        <v>3.5</v>
      </c>
      <c r="D18" s="77">
        <v>1.6</v>
      </c>
      <c r="E18" s="77">
        <v>0.6</v>
      </c>
      <c r="F18" s="77">
        <v>0</v>
      </c>
      <c r="I18" s="172">
        <v>16</v>
      </c>
      <c r="J18" s="77">
        <v>4.9000000000000004</v>
      </c>
      <c r="K18" s="77">
        <v>3.1</v>
      </c>
      <c r="L18" s="77">
        <v>1.5</v>
      </c>
      <c r="M18" s="77">
        <v>0.1</v>
      </c>
      <c r="N18" s="77">
        <v>0</v>
      </c>
      <c r="T18" s="173">
        <f t="shared" si="0"/>
        <v>1.1430814716098374</v>
      </c>
      <c r="U18" s="173">
        <f t="shared" si="1"/>
        <v>0.10431006643314893</v>
      </c>
      <c r="V18" s="174">
        <f t="shared" si="2"/>
        <v>1.8882634511717358E-2</v>
      </c>
      <c r="W18" s="175">
        <f t="shared" si="3"/>
        <v>0.73880571720384103</v>
      </c>
      <c r="X18" s="175">
        <f t="shared" si="4"/>
        <v>0.79405461082227535</v>
      </c>
      <c r="Y18" s="175">
        <f t="shared" si="5"/>
        <v>1.1497107171117142</v>
      </c>
      <c r="Z18" s="176">
        <f t="shared" si="6"/>
        <v>2.359138351701374</v>
      </c>
      <c r="AA18" s="176">
        <f t="shared" si="7"/>
        <v>1.4496516332274907E-8</v>
      </c>
      <c r="AB18" s="176">
        <f t="shared" si="8"/>
        <v>3.2927157650705847E-13</v>
      </c>
      <c r="AC18" s="177">
        <f t="shared" si="9"/>
        <v>1.4077078046802511</v>
      </c>
      <c r="AD18" s="177">
        <f t="shared" si="10"/>
        <v>6.3946290389869243E-9</v>
      </c>
      <c r="AE18" s="177">
        <f t="shared" si="11"/>
        <v>3.5845122562507231E-11</v>
      </c>
      <c r="AF18" s="130">
        <f t="shared" si="12"/>
        <v>0.88453264638202644</v>
      </c>
      <c r="AG18" s="130">
        <f t="shared" si="13"/>
        <v>2.7168776302591012E-18</v>
      </c>
      <c r="AH18" s="130">
        <f t="shared" si="14"/>
        <v>8.4754073902406821E-26</v>
      </c>
      <c r="AI18" s="77">
        <f t="shared" si="16"/>
        <v>0.88453264638202644</v>
      </c>
      <c r="AJ18" s="77" cm="1">
        <f t="array" ref="AJ18">_xlfn.IFS(AI18=AH18,2,AI18=AG18,1,AI18=AF18,0)</f>
        <v>0</v>
      </c>
      <c r="AK18" s="77">
        <f t="shared" si="15"/>
        <v>1</v>
      </c>
    </row>
    <row r="19" spans="1:45" x14ac:dyDescent="0.35">
      <c r="A19" s="171">
        <v>17</v>
      </c>
      <c r="B19" s="77">
        <v>4.5999999999999996</v>
      </c>
      <c r="C19" s="77">
        <v>3.4</v>
      </c>
      <c r="D19" s="77">
        <v>1.4</v>
      </c>
      <c r="E19" s="77">
        <v>0.3</v>
      </c>
      <c r="F19" s="77">
        <v>0</v>
      </c>
      <c r="I19" s="172">
        <v>17</v>
      </c>
      <c r="J19" s="77">
        <v>5</v>
      </c>
      <c r="K19" s="77">
        <v>2</v>
      </c>
      <c r="L19" s="77">
        <v>3.5</v>
      </c>
      <c r="M19" s="77">
        <v>1</v>
      </c>
      <c r="N19" s="77">
        <v>1</v>
      </c>
      <c r="T19" s="173">
        <f t="shared" si="0"/>
        <v>1.1790089329103146</v>
      </c>
      <c r="U19" s="173">
        <f t="shared" si="1"/>
        <v>0.14988217150991079</v>
      </c>
      <c r="V19" s="174">
        <f t="shared" si="2"/>
        <v>2.8420758802204068E-2</v>
      </c>
      <c r="W19" s="175">
        <f t="shared" si="3"/>
        <v>1.1463550432078752E-3</v>
      </c>
      <c r="X19" s="175">
        <f t="shared" si="4"/>
        <v>3.5924247440823294E-2</v>
      </c>
      <c r="Y19" s="175">
        <f t="shared" si="5"/>
        <v>1.2665476360977049E-2</v>
      </c>
      <c r="Z19" s="176">
        <f t="shared" si="6"/>
        <v>3.5582169273388326E-36</v>
      </c>
      <c r="AA19" s="176">
        <f t="shared" si="7"/>
        <v>0.23750472237018963</v>
      </c>
      <c r="AB19" s="176">
        <f t="shared" si="8"/>
        <v>5.3730140465123473E-4</v>
      </c>
      <c r="AC19" s="177">
        <f t="shared" si="9"/>
        <v>2.9228697246504571E-10</v>
      </c>
      <c r="AD19" s="177">
        <f t="shared" si="10"/>
        <v>0.5402771988891405</v>
      </c>
      <c r="AE19" s="177">
        <f t="shared" si="11"/>
        <v>1.2159365748270065E-3</v>
      </c>
      <c r="AF19" s="130">
        <f t="shared" si="12"/>
        <v>4.4332132865034357E-49</v>
      </c>
      <c r="AG19" s="130">
        <f t="shared" si="13"/>
        <v>2.4447869789892096E-4</v>
      </c>
      <c r="AH19" s="130">
        <f t="shared" si="14"/>
        <v>7.7787748043875265E-11</v>
      </c>
      <c r="AI19" s="77">
        <f t="shared" si="16"/>
        <v>2.4447869789892096E-4</v>
      </c>
      <c r="AJ19" s="77" cm="1">
        <f t="array" ref="AJ19">_xlfn.IFS(AI19=AH19,2,AI19=AG19,1,AI19=AF19,0)</f>
        <v>1</v>
      </c>
      <c r="AK19" s="77">
        <f t="shared" si="15"/>
        <v>1</v>
      </c>
      <c r="AO19" s="188" t="s">
        <v>30</v>
      </c>
      <c r="AP19" s="188"/>
      <c r="AQ19" s="189"/>
      <c r="AR19" s="190">
        <v>0</v>
      </c>
      <c r="AS19" s="77">
        <f>2*(AQ5/SUM(AQ5:AS5))*(AQ5/SUM(AQ5:AQ7))/((AQ5/SUM(AQ5:AS5))+(AQ5/SUM(AQ5:AQ7)))</f>
        <v>1</v>
      </c>
    </row>
    <row r="20" spans="1:45" x14ac:dyDescent="0.35">
      <c r="A20" s="171">
        <v>18</v>
      </c>
      <c r="B20" s="77">
        <v>5.0999999999999996</v>
      </c>
      <c r="C20" s="77">
        <v>3.4</v>
      </c>
      <c r="D20" s="77">
        <v>1.5</v>
      </c>
      <c r="E20" s="77">
        <v>0.2</v>
      </c>
      <c r="F20" s="77">
        <v>0</v>
      </c>
      <c r="I20" s="172">
        <v>18</v>
      </c>
      <c r="J20" s="77">
        <v>4.7</v>
      </c>
      <c r="K20" s="77">
        <v>3.2</v>
      </c>
      <c r="L20" s="77">
        <v>1.3</v>
      </c>
      <c r="M20" s="77">
        <v>0.2</v>
      </c>
      <c r="N20" s="77">
        <v>0</v>
      </c>
      <c r="T20" s="173">
        <f t="shared" si="0"/>
        <v>0.82639912624555312</v>
      </c>
      <c r="U20" s="173">
        <f t="shared" si="1"/>
        <v>4.5288480303003593E-2</v>
      </c>
      <c r="V20" s="174">
        <f t="shared" si="2"/>
        <v>7.7264591068605054E-3</v>
      </c>
      <c r="W20" s="175">
        <f t="shared" si="3"/>
        <v>0.8855079582616765</v>
      </c>
      <c r="X20" s="175">
        <f t="shared" si="4"/>
        <v>0.52896588737658046</v>
      </c>
      <c r="Y20" s="175">
        <f t="shared" si="5"/>
        <v>1.0085191902357706</v>
      </c>
      <c r="Z20" s="176">
        <f t="shared" si="6"/>
        <v>1.6413645699846944</v>
      </c>
      <c r="AA20" s="176">
        <f t="shared" si="7"/>
        <v>9.6195833089331956E-10</v>
      </c>
      <c r="AB20" s="176">
        <f t="shared" si="8"/>
        <v>1.8296706912918274E-14</v>
      </c>
      <c r="AC20" s="177">
        <f t="shared" si="9"/>
        <v>3.2582630874487926</v>
      </c>
      <c r="AD20" s="177">
        <f t="shared" si="10"/>
        <v>1.3977540259369672E-7</v>
      </c>
      <c r="AE20" s="177">
        <f t="shared" si="11"/>
        <v>4.1157465475048232E-10</v>
      </c>
      <c r="AF20" s="130">
        <f t="shared" si="12"/>
        <v>1.2342809479627965</v>
      </c>
      <c r="AG20" s="130">
        <f t="shared" si="13"/>
        <v>1.1397691681369076E-18</v>
      </c>
      <c r="AH20" s="130">
        <f t="shared" si="14"/>
        <v>1.9409365305694748E-26</v>
      </c>
      <c r="AI20" s="77">
        <f t="shared" si="16"/>
        <v>1.2342809479627965</v>
      </c>
      <c r="AJ20" s="77" cm="1">
        <f t="array" ref="AJ20">_xlfn.IFS(AI20=AH20,2,AI20=AG20,1,AI20=AF20,0)</f>
        <v>0</v>
      </c>
      <c r="AK20" s="77">
        <f t="shared" si="15"/>
        <v>1</v>
      </c>
      <c r="AO20" s="188"/>
      <c r="AP20" s="188"/>
      <c r="AQ20" s="189"/>
      <c r="AR20" s="190">
        <v>1</v>
      </c>
      <c r="AS20" s="77">
        <f>2*(AR6/SUM(AR6:AS6))*(AR6/SUM(AR5:AR7))/((AR6/SUM(AR6:AS6))+(AR6/SUM(AR5:AR7)))</f>
        <v>0.88888888888888895</v>
      </c>
    </row>
    <row r="21" spans="1:45" x14ac:dyDescent="0.35">
      <c r="A21" s="171">
        <v>19</v>
      </c>
      <c r="B21" s="77">
        <v>4.9000000000000004</v>
      </c>
      <c r="C21" s="77">
        <v>3.1</v>
      </c>
      <c r="D21" s="77">
        <v>1.5</v>
      </c>
      <c r="E21" s="77">
        <v>0.1</v>
      </c>
      <c r="F21" s="77">
        <v>0</v>
      </c>
      <c r="I21" s="172">
        <v>19</v>
      </c>
      <c r="J21" s="77">
        <v>4.8</v>
      </c>
      <c r="K21" s="77">
        <v>3.4</v>
      </c>
      <c r="L21" s="77">
        <v>1.9</v>
      </c>
      <c r="M21" s="77">
        <v>0.2</v>
      </c>
      <c r="N21" s="77">
        <v>0</v>
      </c>
      <c r="T21" s="173">
        <f t="shared" si="0"/>
        <v>1.0153944138871811</v>
      </c>
      <c r="U21" s="173">
        <f t="shared" si="1"/>
        <v>6.9995826458877419E-2</v>
      </c>
      <c r="V21" s="174">
        <f t="shared" si="2"/>
        <v>1.2232377284373114E-2</v>
      </c>
      <c r="W21" s="175">
        <f t="shared" si="3"/>
        <v>1.0379026186743938</v>
      </c>
      <c r="X21" s="175">
        <f t="shared" si="4"/>
        <v>0.16644047988016947</v>
      </c>
      <c r="Y21" s="175">
        <f t="shared" si="5"/>
        <v>0.59214031583867222</v>
      </c>
      <c r="Z21" s="176">
        <f t="shared" si="6"/>
        <v>4.4464510061901531E-2</v>
      </c>
      <c r="AA21" s="176">
        <f t="shared" si="7"/>
        <v>1.855186576489641E-6</v>
      </c>
      <c r="AB21" s="176">
        <f t="shared" si="8"/>
        <v>7.0110238647111587E-11</v>
      </c>
      <c r="AC21" s="177">
        <f t="shared" si="9"/>
        <v>3.2582630874487926</v>
      </c>
      <c r="AD21" s="177">
        <f t="shared" si="10"/>
        <v>1.3977540259369672E-7</v>
      </c>
      <c r="AE21" s="177">
        <f t="shared" si="11"/>
        <v>4.1157465475048232E-10</v>
      </c>
      <c r="AF21" s="130">
        <f t="shared" si="12"/>
        <v>4.8153908329309686E-2</v>
      </c>
      <c r="AG21" s="130">
        <f t="shared" si="13"/>
        <v>1.0689660919873688E-15</v>
      </c>
      <c r="AH21" s="130">
        <f t="shared" si="14"/>
        <v>6.9133838349569972E-23</v>
      </c>
      <c r="AI21" s="77">
        <f t="shared" si="16"/>
        <v>4.8153908329309686E-2</v>
      </c>
      <c r="AJ21" s="77" cm="1">
        <f t="array" ref="AJ21">_xlfn.IFS(AI21=AH21,2,AI21=AG21,1,AI21=AF21,0)</f>
        <v>0</v>
      </c>
      <c r="AK21" s="77">
        <f t="shared" si="15"/>
        <v>1</v>
      </c>
      <c r="AO21" s="188"/>
      <c r="AP21" s="188"/>
      <c r="AQ21" s="189"/>
      <c r="AR21" s="190">
        <v>2</v>
      </c>
      <c r="AS21" s="77">
        <f>2*(AS7/SUM(AQ7:AS7))*(AS7/SUM(AS5:AS7))/((AS7/SUM(AQ7:AS7))+(AS7/SUM(AS5:AS7)))</f>
        <v>0.92307692307692302</v>
      </c>
    </row>
    <row r="22" spans="1:45" x14ac:dyDescent="0.35">
      <c r="A22" s="171">
        <v>20</v>
      </c>
      <c r="B22" s="77">
        <v>5.4</v>
      </c>
      <c r="C22" s="77">
        <v>3.4</v>
      </c>
      <c r="D22" s="77">
        <v>1.5</v>
      </c>
      <c r="E22" s="77">
        <v>0.4</v>
      </c>
      <c r="F22" s="77">
        <v>0</v>
      </c>
      <c r="I22" s="172">
        <v>20</v>
      </c>
      <c r="J22" s="77">
        <v>6.3</v>
      </c>
      <c r="K22" s="77">
        <v>2.7</v>
      </c>
      <c r="L22" s="77">
        <v>4.9000000000000004</v>
      </c>
      <c r="M22" s="77">
        <v>1.8</v>
      </c>
      <c r="N22" s="77">
        <v>2</v>
      </c>
      <c r="T22" s="173">
        <f t="shared" si="0"/>
        <v>6.1377326472833904E-4</v>
      </c>
      <c r="U22" s="173">
        <f t="shared" si="1"/>
        <v>0.60492218524713703</v>
      </c>
      <c r="V22" s="174">
        <f t="shared" si="2"/>
        <v>0.57946832584505781</v>
      </c>
      <c r="W22" s="175">
        <f t="shared" si="3"/>
        <v>0.18169669146643777</v>
      </c>
      <c r="X22" s="175">
        <f t="shared" si="4"/>
        <v>1.2817309892174764</v>
      </c>
      <c r="Y22" s="175">
        <f t="shared" si="5"/>
        <v>0.78832240439061052</v>
      </c>
      <c r="Z22" s="176">
        <f t="shared" si="6"/>
        <v>1.0457027724638859E-101</v>
      </c>
      <c r="AA22" s="176">
        <f t="shared" si="7"/>
        <v>0.30581355260257415</v>
      </c>
      <c r="AB22" s="176">
        <f t="shared" si="8"/>
        <v>0.36874834000901058</v>
      </c>
      <c r="AC22" s="177">
        <f t="shared" si="9"/>
        <v>2.3624376892241772E-43</v>
      </c>
      <c r="AD22" s="177">
        <f t="shared" si="10"/>
        <v>9.5070845946022581E-2</v>
      </c>
      <c r="AE22" s="177">
        <f t="shared" si="11"/>
        <v>0.96072234269638623</v>
      </c>
      <c r="AF22" s="130">
        <f t="shared" si="12"/>
        <v>8.6888862718798002E-149</v>
      </c>
      <c r="AG22" s="130">
        <f t="shared" si="13"/>
        <v>7.976547626376328E-3</v>
      </c>
      <c r="AH22" s="130">
        <f t="shared" si="14"/>
        <v>5.3528693030359578E-2</v>
      </c>
      <c r="AI22" s="77">
        <f t="shared" si="16"/>
        <v>5.3528693030359578E-2</v>
      </c>
      <c r="AJ22" s="77" cm="1">
        <f t="array" ref="AJ22">_xlfn.IFS(AI22=AH22,2,AI22=AG22,1,AI22=AF22,0)</f>
        <v>2</v>
      </c>
      <c r="AK22" s="77">
        <f t="shared" si="15"/>
        <v>1</v>
      </c>
    </row>
    <row r="23" spans="1:45" x14ac:dyDescent="0.35">
      <c r="A23" s="171">
        <v>21</v>
      </c>
      <c r="B23" s="77">
        <v>5</v>
      </c>
      <c r="C23" s="77">
        <v>3.6</v>
      </c>
      <c r="D23" s="77">
        <v>1.4</v>
      </c>
      <c r="E23" s="77">
        <v>0.2</v>
      </c>
      <c r="F23" s="77">
        <v>0</v>
      </c>
    </row>
    <row r="24" spans="1:45" x14ac:dyDescent="0.35">
      <c r="A24" s="171">
        <v>22</v>
      </c>
      <c r="B24" s="77">
        <v>4.9000000000000004</v>
      </c>
      <c r="C24" s="77">
        <v>3.1</v>
      </c>
      <c r="D24" s="77">
        <v>1.5</v>
      </c>
      <c r="E24" s="77">
        <v>0.1</v>
      </c>
      <c r="F24" s="77">
        <v>0</v>
      </c>
    </row>
    <row r="25" spans="1:45" x14ac:dyDescent="0.35">
      <c r="A25" s="171">
        <v>23</v>
      </c>
      <c r="B25" s="77">
        <v>5.5</v>
      </c>
      <c r="C25" s="77">
        <v>3.5</v>
      </c>
      <c r="D25" s="77">
        <v>1.3</v>
      </c>
      <c r="E25" s="77">
        <v>0.2</v>
      </c>
      <c r="F25" s="77">
        <v>0</v>
      </c>
      <c r="J25" s="191" t="s">
        <v>5</v>
      </c>
      <c r="K25" s="191"/>
    </row>
    <row r="26" spans="1:45" x14ac:dyDescent="0.35">
      <c r="A26" s="171">
        <v>24</v>
      </c>
      <c r="B26" s="77">
        <v>4.5999999999999996</v>
      </c>
      <c r="C26" s="77">
        <v>3.6</v>
      </c>
      <c r="D26" s="77">
        <v>1</v>
      </c>
      <c r="E26" s="77">
        <v>0.2</v>
      </c>
      <c r="F26" s="77">
        <v>0</v>
      </c>
      <c r="J26" s="89">
        <v>0</v>
      </c>
      <c r="K26" s="77">
        <f>41/130</f>
        <v>0.31538461538461537</v>
      </c>
    </row>
    <row r="27" spans="1:45" x14ac:dyDescent="0.35">
      <c r="A27" s="171">
        <v>25</v>
      </c>
      <c r="B27" s="77">
        <v>5.0999999999999996</v>
      </c>
      <c r="C27" s="77">
        <v>3.3</v>
      </c>
      <c r="D27" s="77">
        <v>1.7</v>
      </c>
      <c r="E27" s="77">
        <v>0.5</v>
      </c>
      <c r="F27" s="77">
        <v>0</v>
      </c>
      <c r="J27" s="89">
        <v>1</v>
      </c>
      <c r="K27" s="77">
        <f>46/130</f>
        <v>0.35384615384615387</v>
      </c>
    </row>
    <row r="28" spans="1:45" x14ac:dyDescent="0.35">
      <c r="A28" s="171">
        <v>26</v>
      </c>
      <c r="B28" s="77">
        <v>5.3</v>
      </c>
      <c r="C28" s="77">
        <v>3.7</v>
      </c>
      <c r="D28" s="77">
        <v>1.5</v>
      </c>
      <c r="E28" s="77">
        <v>0.2</v>
      </c>
      <c r="F28" s="77">
        <v>0</v>
      </c>
      <c r="J28" s="89">
        <v>2</v>
      </c>
      <c r="K28" s="77">
        <f>43/130</f>
        <v>0.33076923076923076</v>
      </c>
    </row>
    <row r="29" spans="1:45" x14ac:dyDescent="0.35">
      <c r="A29" s="171">
        <v>27</v>
      </c>
      <c r="B29" s="77">
        <v>5.0999999999999996</v>
      </c>
      <c r="C29" s="77">
        <v>3.5</v>
      </c>
      <c r="D29" s="77">
        <v>1.4</v>
      </c>
      <c r="E29" s="77">
        <v>0.3</v>
      </c>
      <c r="F29" s="77">
        <v>0</v>
      </c>
    </row>
    <row r="30" spans="1:45" x14ac:dyDescent="0.35">
      <c r="A30" s="171">
        <v>28</v>
      </c>
      <c r="B30" s="77">
        <v>4.5999999999999996</v>
      </c>
      <c r="C30" s="77">
        <v>3.1</v>
      </c>
      <c r="D30" s="77">
        <v>1.5</v>
      </c>
      <c r="E30" s="77">
        <v>0.2</v>
      </c>
      <c r="F30" s="77">
        <v>0</v>
      </c>
      <c r="J30" s="191" t="s">
        <v>122</v>
      </c>
      <c r="K30" s="191"/>
    </row>
    <row r="31" spans="1:45" x14ac:dyDescent="0.35">
      <c r="A31" s="171">
        <v>29</v>
      </c>
      <c r="B31" s="77">
        <v>5.2</v>
      </c>
      <c r="C31" s="77">
        <v>3.4</v>
      </c>
      <c r="D31" s="77">
        <v>1.4</v>
      </c>
      <c r="E31" s="77">
        <v>0.2</v>
      </c>
      <c r="F31" s="77">
        <v>0</v>
      </c>
      <c r="J31" s="86">
        <v>0</v>
      </c>
      <c r="K31" s="77">
        <v>41</v>
      </c>
    </row>
    <row r="32" spans="1:45" x14ac:dyDescent="0.35">
      <c r="A32" s="171">
        <v>30</v>
      </c>
      <c r="B32" s="77">
        <v>5.5</v>
      </c>
      <c r="C32" s="77">
        <v>4.2</v>
      </c>
      <c r="D32" s="77">
        <v>1.4</v>
      </c>
      <c r="E32" s="77">
        <v>0.2</v>
      </c>
      <c r="F32" s="77">
        <v>0</v>
      </c>
      <c r="J32" s="86">
        <v>1</v>
      </c>
      <c r="K32" s="77">
        <v>46</v>
      </c>
    </row>
    <row r="33" spans="1:11" x14ac:dyDescent="0.35">
      <c r="A33" s="171">
        <v>31</v>
      </c>
      <c r="B33" s="77">
        <v>4.8</v>
      </c>
      <c r="C33" s="77">
        <v>3</v>
      </c>
      <c r="D33" s="77">
        <v>1.4</v>
      </c>
      <c r="E33" s="77">
        <v>0.3</v>
      </c>
      <c r="F33" s="77">
        <v>0</v>
      </c>
      <c r="J33" s="86">
        <v>2</v>
      </c>
      <c r="K33" s="77">
        <v>43</v>
      </c>
    </row>
    <row r="34" spans="1:11" x14ac:dyDescent="0.35">
      <c r="A34" s="171">
        <v>32</v>
      </c>
      <c r="B34" s="77">
        <v>4.4000000000000004</v>
      </c>
      <c r="C34" s="77">
        <v>3.2</v>
      </c>
      <c r="D34" s="77">
        <v>1.3</v>
      </c>
      <c r="E34" s="77">
        <v>0.2</v>
      </c>
      <c r="F34" s="77">
        <v>0</v>
      </c>
    </row>
    <row r="35" spans="1:11" x14ac:dyDescent="0.35">
      <c r="A35" s="171">
        <v>33</v>
      </c>
      <c r="B35" s="77">
        <v>5</v>
      </c>
      <c r="C35" s="77">
        <v>3.5</v>
      </c>
      <c r="D35" s="77">
        <v>1.3</v>
      </c>
      <c r="E35" s="77">
        <v>0.3</v>
      </c>
      <c r="F35" s="77">
        <v>0</v>
      </c>
    </row>
    <row r="36" spans="1:11" x14ac:dyDescent="0.35">
      <c r="A36" s="171">
        <v>34</v>
      </c>
      <c r="B36" s="77">
        <v>5.2</v>
      </c>
      <c r="C36" s="77">
        <v>4.0999999999999996</v>
      </c>
      <c r="D36" s="77">
        <v>1.5</v>
      </c>
      <c r="E36" s="77">
        <v>0.1</v>
      </c>
      <c r="F36" s="77">
        <v>0</v>
      </c>
      <c r="J36" s="86" t="s">
        <v>12</v>
      </c>
      <c r="K36" s="86" t="s">
        <v>0</v>
      </c>
    </row>
    <row r="37" spans="1:11" x14ac:dyDescent="0.35">
      <c r="A37" s="171">
        <v>35</v>
      </c>
      <c r="B37" s="77">
        <v>5</v>
      </c>
      <c r="C37" s="77">
        <v>3.3</v>
      </c>
      <c r="D37" s="77">
        <v>1.4</v>
      </c>
      <c r="E37" s="77">
        <v>0.2</v>
      </c>
      <c r="F37" s="77">
        <v>0</v>
      </c>
      <c r="J37" s="86" t="s">
        <v>13</v>
      </c>
      <c r="K37" s="86" t="s">
        <v>1</v>
      </c>
    </row>
    <row r="38" spans="1:11" x14ac:dyDescent="0.35">
      <c r="A38" s="171">
        <v>36</v>
      </c>
      <c r="B38" s="77">
        <v>4.4000000000000004</v>
      </c>
      <c r="C38" s="77">
        <v>2.9</v>
      </c>
      <c r="D38" s="77">
        <v>1.4</v>
      </c>
      <c r="E38" s="77">
        <v>0.2</v>
      </c>
      <c r="F38" s="77">
        <v>0</v>
      </c>
      <c r="J38" s="86" t="s">
        <v>14</v>
      </c>
      <c r="K38" s="86" t="s">
        <v>2</v>
      </c>
    </row>
    <row r="39" spans="1:11" x14ac:dyDescent="0.35">
      <c r="A39" s="171">
        <v>37</v>
      </c>
      <c r="B39" s="77">
        <v>4.8</v>
      </c>
      <c r="C39" s="77">
        <v>3.1</v>
      </c>
      <c r="D39" s="77">
        <v>1.6</v>
      </c>
      <c r="E39" s="77">
        <v>0.2</v>
      </c>
      <c r="F39" s="77">
        <v>0</v>
      </c>
      <c r="J39" s="86" t="s">
        <v>15</v>
      </c>
      <c r="K39" s="86" t="s">
        <v>3</v>
      </c>
    </row>
    <row r="40" spans="1:11" x14ac:dyDescent="0.35">
      <c r="A40" s="171">
        <v>38</v>
      </c>
      <c r="B40" s="77">
        <v>5.0999999999999996</v>
      </c>
      <c r="C40" s="77">
        <v>3.7</v>
      </c>
      <c r="D40" s="77">
        <v>1.5</v>
      </c>
      <c r="E40" s="77">
        <v>0.4</v>
      </c>
      <c r="F40" s="77">
        <v>0</v>
      </c>
    </row>
    <row r="41" spans="1:11" x14ac:dyDescent="0.35">
      <c r="A41" s="171">
        <v>39</v>
      </c>
      <c r="B41" s="77">
        <v>5.0999999999999996</v>
      </c>
      <c r="C41" s="77">
        <v>3.5</v>
      </c>
      <c r="D41" s="77">
        <v>1.4</v>
      </c>
      <c r="E41" s="77">
        <v>0.2</v>
      </c>
      <c r="F41" s="77">
        <v>0</v>
      </c>
    </row>
    <row r="42" spans="1:11" x14ac:dyDescent="0.35">
      <c r="A42" s="171">
        <v>40</v>
      </c>
      <c r="B42" s="77">
        <v>4.4000000000000004</v>
      </c>
      <c r="C42" s="77">
        <v>3</v>
      </c>
      <c r="D42" s="77">
        <v>1.3</v>
      </c>
      <c r="E42" s="77">
        <v>0.2</v>
      </c>
      <c r="F42" s="77">
        <v>0</v>
      </c>
    </row>
    <row r="43" spans="1:11" x14ac:dyDescent="0.35">
      <c r="A43" s="171">
        <v>41</v>
      </c>
      <c r="B43" s="77">
        <v>5.0999999999999996</v>
      </c>
      <c r="C43" s="77">
        <v>3.8</v>
      </c>
      <c r="D43" s="77">
        <v>1.9</v>
      </c>
      <c r="E43" s="77">
        <v>0.4</v>
      </c>
      <c r="F43" s="77">
        <v>0</v>
      </c>
    </row>
    <row r="44" spans="1:11" x14ac:dyDescent="0.35">
      <c r="A44" s="171">
        <v>42</v>
      </c>
      <c r="B44" s="77">
        <v>6.2</v>
      </c>
      <c r="C44" s="77">
        <v>2.2000000000000002</v>
      </c>
      <c r="D44" s="77">
        <v>4.5</v>
      </c>
      <c r="E44" s="77">
        <v>1.5</v>
      </c>
      <c r="F44" s="77">
        <v>1</v>
      </c>
    </row>
    <row r="45" spans="1:11" x14ac:dyDescent="0.35">
      <c r="A45" s="171">
        <v>43</v>
      </c>
      <c r="B45" s="77">
        <v>5.4</v>
      </c>
      <c r="C45" s="77">
        <v>3</v>
      </c>
      <c r="D45" s="77">
        <v>4.5</v>
      </c>
      <c r="E45" s="77">
        <v>1.5</v>
      </c>
      <c r="F45" s="77">
        <v>1</v>
      </c>
    </row>
    <row r="46" spans="1:11" x14ac:dyDescent="0.35">
      <c r="A46" s="171">
        <v>44</v>
      </c>
      <c r="B46" s="77">
        <v>5</v>
      </c>
      <c r="C46" s="77">
        <v>2.2999999999999998</v>
      </c>
      <c r="D46" s="77">
        <v>3.3</v>
      </c>
      <c r="E46" s="77">
        <v>1</v>
      </c>
      <c r="F46" s="77">
        <v>1</v>
      </c>
    </row>
    <row r="47" spans="1:11" x14ac:dyDescent="0.35">
      <c r="A47" s="171">
        <v>45</v>
      </c>
      <c r="B47" s="77">
        <v>5.8</v>
      </c>
      <c r="C47" s="77">
        <v>2.6</v>
      </c>
      <c r="D47" s="77">
        <v>4</v>
      </c>
      <c r="E47" s="77">
        <v>1.2</v>
      </c>
      <c r="F47" s="77">
        <v>1</v>
      </c>
    </row>
    <row r="48" spans="1:11" x14ac:dyDescent="0.35">
      <c r="A48" s="171">
        <v>46</v>
      </c>
      <c r="B48" s="77">
        <v>6.7</v>
      </c>
      <c r="C48" s="77">
        <v>3.1</v>
      </c>
      <c r="D48" s="77">
        <v>4.7</v>
      </c>
      <c r="E48" s="77">
        <v>1.5</v>
      </c>
      <c r="F48" s="77">
        <v>1</v>
      </c>
    </row>
    <row r="49" spans="1:6" x14ac:dyDescent="0.35">
      <c r="A49" s="171">
        <v>47</v>
      </c>
      <c r="B49" s="77">
        <v>6.7</v>
      </c>
      <c r="C49" s="77">
        <v>3.1</v>
      </c>
      <c r="D49" s="77">
        <v>4.4000000000000004</v>
      </c>
      <c r="E49" s="77">
        <v>1.4</v>
      </c>
      <c r="F49" s="77">
        <v>1</v>
      </c>
    </row>
    <row r="50" spans="1:6" x14ac:dyDescent="0.35">
      <c r="A50" s="171">
        <v>48</v>
      </c>
      <c r="B50" s="77">
        <v>5.9</v>
      </c>
      <c r="C50" s="77">
        <v>3</v>
      </c>
      <c r="D50" s="77">
        <v>4.2</v>
      </c>
      <c r="E50" s="77">
        <v>1.5</v>
      </c>
      <c r="F50" s="77">
        <v>1</v>
      </c>
    </row>
    <row r="51" spans="1:6" x14ac:dyDescent="0.35">
      <c r="A51" s="171">
        <v>49</v>
      </c>
      <c r="B51" s="77">
        <v>6.1</v>
      </c>
      <c r="C51" s="77">
        <v>3</v>
      </c>
      <c r="D51" s="77">
        <v>4.5999999999999996</v>
      </c>
      <c r="E51" s="77">
        <v>1.4</v>
      </c>
      <c r="F51" s="77">
        <v>1</v>
      </c>
    </row>
    <row r="52" spans="1:6" x14ac:dyDescent="0.35">
      <c r="A52" s="171">
        <v>50</v>
      </c>
      <c r="B52" s="77">
        <v>5.6</v>
      </c>
      <c r="C52" s="77">
        <v>2.5</v>
      </c>
      <c r="D52" s="77">
        <v>3.9</v>
      </c>
      <c r="E52" s="77">
        <v>1.1000000000000001</v>
      </c>
      <c r="F52" s="77">
        <v>1</v>
      </c>
    </row>
    <row r="53" spans="1:6" x14ac:dyDescent="0.35">
      <c r="A53" s="171">
        <v>51</v>
      </c>
      <c r="B53" s="77">
        <v>6.2</v>
      </c>
      <c r="C53" s="77">
        <v>2.9</v>
      </c>
      <c r="D53" s="77">
        <v>4.3</v>
      </c>
      <c r="E53" s="77">
        <v>1.3</v>
      </c>
      <c r="F53" s="77">
        <v>1</v>
      </c>
    </row>
    <row r="54" spans="1:6" x14ac:dyDescent="0.35">
      <c r="A54" s="171">
        <v>52</v>
      </c>
      <c r="B54" s="77">
        <v>5.7</v>
      </c>
      <c r="C54" s="77">
        <v>2.9</v>
      </c>
      <c r="D54" s="77">
        <v>4.2</v>
      </c>
      <c r="E54" s="77">
        <v>1.3</v>
      </c>
      <c r="F54" s="77">
        <v>1</v>
      </c>
    </row>
    <row r="55" spans="1:6" x14ac:dyDescent="0.35">
      <c r="A55" s="171">
        <v>53</v>
      </c>
      <c r="B55" s="77">
        <v>5.6</v>
      </c>
      <c r="C55" s="77">
        <v>2.9</v>
      </c>
      <c r="D55" s="77">
        <v>3.6</v>
      </c>
      <c r="E55" s="77">
        <v>1.3</v>
      </c>
      <c r="F55" s="77">
        <v>1</v>
      </c>
    </row>
    <row r="56" spans="1:6" x14ac:dyDescent="0.35">
      <c r="A56" s="171">
        <v>54</v>
      </c>
      <c r="B56" s="77">
        <v>5.5</v>
      </c>
      <c r="C56" s="77">
        <v>2.6</v>
      </c>
      <c r="D56" s="77">
        <v>4.4000000000000004</v>
      </c>
      <c r="E56" s="77">
        <v>1.2</v>
      </c>
      <c r="F56" s="77">
        <v>1</v>
      </c>
    </row>
    <row r="57" spans="1:6" x14ac:dyDescent="0.35">
      <c r="A57" s="171">
        <v>55</v>
      </c>
      <c r="B57" s="77">
        <v>5.6</v>
      </c>
      <c r="C57" s="77">
        <v>3</v>
      </c>
      <c r="D57" s="77">
        <v>4.0999999999999996</v>
      </c>
      <c r="E57" s="77">
        <v>1.3</v>
      </c>
      <c r="F57" s="77">
        <v>1</v>
      </c>
    </row>
    <row r="58" spans="1:6" x14ac:dyDescent="0.35">
      <c r="A58" s="171">
        <v>56</v>
      </c>
      <c r="B58" s="77">
        <v>6.4</v>
      </c>
      <c r="C58" s="77">
        <v>2.9</v>
      </c>
      <c r="D58" s="77">
        <v>4.3</v>
      </c>
      <c r="E58" s="77">
        <v>1.3</v>
      </c>
      <c r="F58" s="77">
        <v>1</v>
      </c>
    </row>
    <row r="59" spans="1:6" x14ac:dyDescent="0.35">
      <c r="A59" s="171">
        <v>57</v>
      </c>
      <c r="B59" s="77">
        <v>6.7</v>
      </c>
      <c r="C59" s="77">
        <v>3</v>
      </c>
      <c r="D59" s="77">
        <v>5</v>
      </c>
      <c r="E59" s="77">
        <v>1.7</v>
      </c>
      <c r="F59" s="77">
        <v>1</v>
      </c>
    </row>
    <row r="60" spans="1:6" x14ac:dyDescent="0.35">
      <c r="A60" s="171">
        <v>58</v>
      </c>
      <c r="B60" s="77">
        <v>6</v>
      </c>
      <c r="C60" s="77">
        <v>3.4</v>
      </c>
      <c r="D60" s="77">
        <v>4.5</v>
      </c>
      <c r="E60" s="77">
        <v>1.6</v>
      </c>
      <c r="F60" s="77">
        <v>1</v>
      </c>
    </row>
    <row r="61" spans="1:6" x14ac:dyDescent="0.35">
      <c r="A61" s="171">
        <v>59</v>
      </c>
      <c r="B61" s="77">
        <v>5.5</v>
      </c>
      <c r="C61" s="77">
        <v>2.4</v>
      </c>
      <c r="D61" s="77">
        <v>3.8</v>
      </c>
      <c r="E61" s="77">
        <v>1.1000000000000001</v>
      </c>
      <c r="F61" s="77">
        <v>1</v>
      </c>
    </row>
    <row r="62" spans="1:6" x14ac:dyDescent="0.35">
      <c r="A62" s="171">
        <v>60</v>
      </c>
      <c r="B62" s="77">
        <v>6.5</v>
      </c>
      <c r="C62" s="77">
        <v>2.8</v>
      </c>
      <c r="D62" s="77">
        <v>4.5999999999999996</v>
      </c>
      <c r="E62" s="77">
        <v>1.5</v>
      </c>
      <c r="F62" s="77">
        <v>1</v>
      </c>
    </row>
    <row r="63" spans="1:6" x14ac:dyDescent="0.35">
      <c r="A63" s="171">
        <v>61</v>
      </c>
      <c r="B63" s="77">
        <v>6.3</v>
      </c>
      <c r="C63" s="77">
        <v>2.5</v>
      </c>
      <c r="D63" s="77">
        <v>4.9000000000000004</v>
      </c>
      <c r="E63" s="77">
        <v>1.5</v>
      </c>
      <c r="F63" s="77">
        <v>1</v>
      </c>
    </row>
    <row r="64" spans="1:6" x14ac:dyDescent="0.35">
      <c r="A64" s="171">
        <v>62</v>
      </c>
      <c r="B64" s="77">
        <v>6.4</v>
      </c>
      <c r="C64" s="77">
        <v>3.2</v>
      </c>
      <c r="D64" s="77">
        <v>4.5</v>
      </c>
      <c r="E64" s="77">
        <v>1.5</v>
      </c>
      <c r="F64" s="77">
        <v>1</v>
      </c>
    </row>
    <row r="65" spans="1:6" x14ac:dyDescent="0.35">
      <c r="A65" s="171">
        <v>63</v>
      </c>
      <c r="B65" s="77">
        <v>5.5</v>
      </c>
      <c r="C65" s="77">
        <v>2.2999999999999998</v>
      </c>
      <c r="D65" s="77">
        <v>4</v>
      </c>
      <c r="E65" s="77">
        <v>1.3</v>
      </c>
      <c r="F65" s="77">
        <v>1</v>
      </c>
    </row>
    <row r="66" spans="1:6" x14ac:dyDescent="0.35">
      <c r="A66" s="171">
        <v>64</v>
      </c>
      <c r="B66" s="77">
        <v>5.8</v>
      </c>
      <c r="C66" s="77">
        <v>2.7</v>
      </c>
      <c r="D66" s="77">
        <v>3.9</v>
      </c>
      <c r="E66" s="77">
        <v>1.2</v>
      </c>
      <c r="F66" s="77">
        <v>1</v>
      </c>
    </row>
    <row r="67" spans="1:6" x14ac:dyDescent="0.35">
      <c r="A67" s="171">
        <v>65</v>
      </c>
      <c r="B67" s="77">
        <v>6.1</v>
      </c>
      <c r="C67" s="77">
        <v>2.8</v>
      </c>
      <c r="D67" s="77">
        <v>4</v>
      </c>
      <c r="E67" s="77">
        <v>1.3</v>
      </c>
      <c r="F67" s="77">
        <v>1</v>
      </c>
    </row>
    <row r="68" spans="1:6" x14ac:dyDescent="0.35">
      <c r="A68" s="171">
        <v>66</v>
      </c>
      <c r="B68" s="77">
        <v>5.9</v>
      </c>
      <c r="C68" s="77">
        <v>3.2</v>
      </c>
      <c r="D68" s="77">
        <v>4.8</v>
      </c>
      <c r="E68" s="77">
        <v>1.8</v>
      </c>
      <c r="F68" s="77">
        <v>1</v>
      </c>
    </row>
    <row r="69" spans="1:6" x14ac:dyDescent="0.35">
      <c r="A69" s="171">
        <v>67</v>
      </c>
      <c r="B69" s="77">
        <v>5.7</v>
      </c>
      <c r="C69" s="77">
        <v>2.8</v>
      </c>
      <c r="D69" s="77">
        <v>4.0999999999999996</v>
      </c>
      <c r="E69" s="77">
        <v>1.3</v>
      </c>
      <c r="F69" s="77">
        <v>1</v>
      </c>
    </row>
    <row r="70" spans="1:6" x14ac:dyDescent="0.35">
      <c r="A70" s="171">
        <v>68</v>
      </c>
      <c r="B70" s="77">
        <v>6.6</v>
      </c>
      <c r="C70" s="77">
        <v>3</v>
      </c>
      <c r="D70" s="77">
        <v>4.4000000000000004</v>
      </c>
      <c r="E70" s="77">
        <v>1.4</v>
      </c>
      <c r="F70" s="77">
        <v>1</v>
      </c>
    </row>
    <row r="71" spans="1:6" x14ac:dyDescent="0.35">
      <c r="A71" s="171">
        <v>69</v>
      </c>
      <c r="B71" s="77">
        <v>6</v>
      </c>
      <c r="C71" s="77">
        <v>2.2000000000000002</v>
      </c>
      <c r="D71" s="77">
        <v>4</v>
      </c>
      <c r="E71" s="77">
        <v>1</v>
      </c>
      <c r="F71" s="77">
        <v>1</v>
      </c>
    </row>
    <row r="72" spans="1:6" x14ac:dyDescent="0.35">
      <c r="A72" s="171">
        <v>70</v>
      </c>
      <c r="B72" s="77">
        <v>5.8</v>
      </c>
      <c r="C72" s="77">
        <v>2.7</v>
      </c>
      <c r="D72" s="77">
        <v>4.0999999999999996</v>
      </c>
      <c r="E72" s="77">
        <v>1</v>
      </c>
      <c r="F72" s="77">
        <v>1</v>
      </c>
    </row>
    <row r="73" spans="1:6" x14ac:dyDescent="0.35">
      <c r="A73" s="171">
        <v>71</v>
      </c>
      <c r="B73" s="77">
        <v>6.8</v>
      </c>
      <c r="C73" s="77">
        <v>2.8</v>
      </c>
      <c r="D73" s="77">
        <v>4.8</v>
      </c>
      <c r="E73" s="77">
        <v>1.4</v>
      </c>
      <c r="F73" s="77">
        <v>1</v>
      </c>
    </row>
    <row r="74" spans="1:6" x14ac:dyDescent="0.35">
      <c r="A74" s="171">
        <v>72</v>
      </c>
      <c r="B74" s="77">
        <v>5.2</v>
      </c>
      <c r="C74" s="77">
        <v>2.7</v>
      </c>
      <c r="D74" s="77">
        <v>3.9</v>
      </c>
      <c r="E74" s="77">
        <v>1.4</v>
      </c>
      <c r="F74" s="77">
        <v>1</v>
      </c>
    </row>
    <row r="75" spans="1:6" x14ac:dyDescent="0.35">
      <c r="A75" s="171">
        <v>73</v>
      </c>
      <c r="B75" s="77">
        <v>6.1</v>
      </c>
      <c r="C75" s="77">
        <v>2.8</v>
      </c>
      <c r="D75" s="77">
        <v>4.7</v>
      </c>
      <c r="E75" s="77">
        <v>1.2</v>
      </c>
      <c r="F75" s="77">
        <v>1</v>
      </c>
    </row>
    <row r="76" spans="1:6" x14ac:dyDescent="0.35">
      <c r="A76" s="171">
        <v>74</v>
      </c>
      <c r="B76" s="77">
        <v>5.5</v>
      </c>
      <c r="C76" s="77">
        <v>2.5</v>
      </c>
      <c r="D76" s="77">
        <v>4</v>
      </c>
      <c r="E76" s="77">
        <v>1.3</v>
      </c>
      <c r="F76" s="77">
        <v>1</v>
      </c>
    </row>
    <row r="77" spans="1:6" x14ac:dyDescent="0.35">
      <c r="A77" s="171">
        <v>75</v>
      </c>
      <c r="B77" s="77">
        <v>5.5</v>
      </c>
      <c r="C77" s="77">
        <v>2.4</v>
      </c>
      <c r="D77" s="77">
        <v>3.7</v>
      </c>
      <c r="E77" s="77">
        <v>1</v>
      </c>
      <c r="F77" s="77">
        <v>1</v>
      </c>
    </row>
    <row r="78" spans="1:6" x14ac:dyDescent="0.35">
      <c r="A78" s="171">
        <v>76</v>
      </c>
      <c r="B78" s="77">
        <v>5.7</v>
      </c>
      <c r="C78" s="77">
        <v>3</v>
      </c>
      <c r="D78" s="77">
        <v>4.2</v>
      </c>
      <c r="E78" s="77">
        <v>1.2</v>
      </c>
      <c r="F78" s="77">
        <v>1</v>
      </c>
    </row>
    <row r="79" spans="1:6" x14ac:dyDescent="0.35">
      <c r="A79" s="171">
        <v>77</v>
      </c>
      <c r="B79" s="77">
        <v>5.0999999999999996</v>
      </c>
      <c r="C79" s="77">
        <v>2.5</v>
      </c>
      <c r="D79" s="77">
        <v>3</v>
      </c>
      <c r="E79" s="77">
        <v>1.1000000000000001</v>
      </c>
      <c r="F79" s="77">
        <v>1</v>
      </c>
    </row>
    <row r="80" spans="1:6" x14ac:dyDescent="0.35">
      <c r="A80" s="171">
        <v>78</v>
      </c>
      <c r="B80" s="77">
        <v>5.7</v>
      </c>
      <c r="C80" s="77">
        <v>2.6</v>
      </c>
      <c r="D80" s="77">
        <v>3.5</v>
      </c>
      <c r="E80" s="77">
        <v>1</v>
      </c>
      <c r="F80" s="77">
        <v>1</v>
      </c>
    </row>
    <row r="81" spans="1:6" x14ac:dyDescent="0.35">
      <c r="A81" s="171">
        <v>79</v>
      </c>
      <c r="B81" s="77">
        <v>5.6</v>
      </c>
      <c r="C81" s="77">
        <v>3</v>
      </c>
      <c r="D81" s="77">
        <v>4.5</v>
      </c>
      <c r="E81" s="77">
        <v>1.5</v>
      </c>
      <c r="F81" s="77">
        <v>1</v>
      </c>
    </row>
    <row r="82" spans="1:6" x14ac:dyDescent="0.35">
      <c r="A82" s="171">
        <v>80</v>
      </c>
      <c r="B82" s="77">
        <v>6.3</v>
      </c>
      <c r="C82" s="77">
        <v>3.3</v>
      </c>
      <c r="D82" s="77">
        <v>4.7</v>
      </c>
      <c r="E82" s="77">
        <v>1.6</v>
      </c>
      <c r="F82" s="77">
        <v>1</v>
      </c>
    </row>
    <row r="83" spans="1:6" x14ac:dyDescent="0.35">
      <c r="A83" s="171">
        <v>81</v>
      </c>
      <c r="B83" s="77">
        <v>6.9</v>
      </c>
      <c r="C83" s="77">
        <v>3.1</v>
      </c>
      <c r="D83" s="77">
        <v>4.9000000000000004</v>
      </c>
      <c r="E83" s="77">
        <v>1.5</v>
      </c>
      <c r="F83" s="77">
        <v>1</v>
      </c>
    </row>
    <row r="84" spans="1:6" x14ac:dyDescent="0.35">
      <c r="A84" s="171">
        <v>82</v>
      </c>
      <c r="B84" s="77">
        <v>4.9000000000000004</v>
      </c>
      <c r="C84" s="77">
        <v>2.4</v>
      </c>
      <c r="D84" s="77">
        <v>3.3</v>
      </c>
      <c r="E84" s="77">
        <v>1</v>
      </c>
      <c r="F84" s="77">
        <v>1</v>
      </c>
    </row>
    <row r="85" spans="1:6" x14ac:dyDescent="0.35">
      <c r="A85" s="171">
        <v>83</v>
      </c>
      <c r="B85" s="77">
        <v>5.7</v>
      </c>
      <c r="C85" s="77">
        <v>2.8</v>
      </c>
      <c r="D85" s="77">
        <v>4.5</v>
      </c>
      <c r="E85" s="77">
        <v>1.3</v>
      </c>
      <c r="F85" s="77">
        <v>1</v>
      </c>
    </row>
    <row r="86" spans="1:6" x14ac:dyDescent="0.35">
      <c r="A86" s="171">
        <v>84</v>
      </c>
      <c r="B86" s="77">
        <v>5.6</v>
      </c>
      <c r="C86" s="77">
        <v>2.7</v>
      </c>
      <c r="D86" s="77">
        <v>4.2</v>
      </c>
      <c r="E86" s="77">
        <v>1.3</v>
      </c>
      <c r="F86" s="77">
        <v>1</v>
      </c>
    </row>
    <row r="87" spans="1:6" x14ac:dyDescent="0.35">
      <c r="A87" s="171">
        <v>85</v>
      </c>
      <c r="B87" s="77">
        <v>6.6</v>
      </c>
      <c r="C87" s="77">
        <v>2.9</v>
      </c>
      <c r="D87" s="77">
        <v>4.5999999999999996</v>
      </c>
      <c r="E87" s="77">
        <v>1.3</v>
      </c>
      <c r="F87" s="77">
        <v>1</v>
      </c>
    </row>
    <row r="88" spans="1:6" x14ac:dyDescent="0.35">
      <c r="A88" s="171">
        <v>86</v>
      </c>
      <c r="B88" s="77">
        <v>7</v>
      </c>
      <c r="C88" s="77">
        <v>3.2</v>
      </c>
      <c r="D88" s="77">
        <v>4.7</v>
      </c>
      <c r="E88" s="77">
        <v>1.4</v>
      </c>
      <c r="F88" s="77">
        <v>1</v>
      </c>
    </row>
    <row r="89" spans="1:6" x14ac:dyDescent="0.35">
      <c r="A89" s="171">
        <v>87</v>
      </c>
      <c r="B89" s="77">
        <v>6.3</v>
      </c>
      <c r="C89" s="77">
        <v>2.2999999999999998</v>
      </c>
      <c r="D89" s="77">
        <v>4.4000000000000004</v>
      </c>
      <c r="E89" s="77">
        <v>1.3</v>
      </c>
      <c r="F89" s="77">
        <v>1</v>
      </c>
    </row>
    <row r="90" spans="1:6" x14ac:dyDescent="0.35">
      <c r="A90" s="171">
        <v>88</v>
      </c>
      <c r="B90" s="77">
        <v>6.7</v>
      </c>
      <c r="C90" s="77">
        <v>3.3</v>
      </c>
      <c r="D90" s="77">
        <v>5.7</v>
      </c>
      <c r="E90" s="77">
        <v>2.1</v>
      </c>
      <c r="F90" s="77">
        <v>2</v>
      </c>
    </row>
    <row r="91" spans="1:6" x14ac:dyDescent="0.35">
      <c r="A91" s="171">
        <v>89</v>
      </c>
      <c r="B91" s="77">
        <v>5.8</v>
      </c>
      <c r="C91" s="77">
        <v>2.7</v>
      </c>
      <c r="D91" s="77">
        <v>5.0999999999999996</v>
      </c>
      <c r="E91" s="77">
        <v>1.9</v>
      </c>
      <c r="F91" s="77">
        <v>2</v>
      </c>
    </row>
    <row r="92" spans="1:6" x14ac:dyDescent="0.35">
      <c r="A92" s="171">
        <v>90</v>
      </c>
      <c r="B92" s="77">
        <v>6.7</v>
      </c>
      <c r="C92" s="77">
        <v>2.5</v>
      </c>
      <c r="D92" s="77">
        <v>5.8</v>
      </c>
      <c r="E92" s="77">
        <v>1.8</v>
      </c>
      <c r="F92" s="77">
        <v>2</v>
      </c>
    </row>
    <row r="93" spans="1:6" x14ac:dyDescent="0.35">
      <c r="A93" s="171">
        <v>91</v>
      </c>
      <c r="B93" s="77">
        <v>6.7</v>
      </c>
      <c r="C93" s="77">
        <v>3.3</v>
      </c>
      <c r="D93" s="77">
        <v>5.7</v>
      </c>
      <c r="E93" s="77">
        <v>2.5</v>
      </c>
      <c r="F93" s="77">
        <v>2</v>
      </c>
    </row>
    <row r="94" spans="1:6" x14ac:dyDescent="0.35">
      <c r="A94" s="171">
        <v>92</v>
      </c>
      <c r="B94" s="77">
        <v>7.2</v>
      </c>
      <c r="C94" s="77">
        <v>3.2</v>
      </c>
      <c r="D94" s="77">
        <v>6</v>
      </c>
      <c r="E94" s="77">
        <v>1.8</v>
      </c>
      <c r="F94" s="77">
        <v>2</v>
      </c>
    </row>
    <row r="95" spans="1:6" x14ac:dyDescent="0.35">
      <c r="A95" s="171">
        <v>93</v>
      </c>
      <c r="B95" s="77">
        <v>7.7</v>
      </c>
      <c r="C95" s="77">
        <v>3</v>
      </c>
      <c r="D95" s="77">
        <v>6.1</v>
      </c>
      <c r="E95" s="77">
        <v>2.2999999999999998</v>
      </c>
      <c r="F95" s="77">
        <v>2</v>
      </c>
    </row>
    <row r="96" spans="1:6" x14ac:dyDescent="0.35">
      <c r="A96" s="171">
        <v>94</v>
      </c>
      <c r="B96" s="77">
        <v>6.4</v>
      </c>
      <c r="C96" s="77">
        <v>2.8</v>
      </c>
      <c r="D96" s="77">
        <v>5.6</v>
      </c>
      <c r="E96" s="77">
        <v>2.2000000000000002</v>
      </c>
      <c r="F96" s="77">
        <v>2</v>
      </c>
    </row>
    <row r="97" spans="1:6" x14ac:dyDescent="0.35">
      <c r="A97" s="171">
        <v>95</v>
      </c>
      <c r="B97" s="77">
        <v>6.5</v>
      </c>
      <c r="C97" s="77">
        <v>3</v>
      </c>
      <c r="D97" s="77">
        <v>5.5</v>
      </c>
      <c r="E97" s="77">
        <v>1.8</v>
      </c>
      <c r="F97" s="77">
        <v>2</v>
      </c>
    </row>
    <row r="98" spans="1:6" x14ac:dyDescent="0.35">
      <c r="A98" s="171">
        <v>96</v>
      </c>
      <c r="B98" s="77">
        <v>7.7</v>
      </c>
      <c r="C98" s="77">
        <v>2.6</v>
      </c>
      <c r="D98" s="77">
        <v>6.9</v>
      </c>
      <c r="E98" s="77">
        <v>2.2999999999999998</v>
      </c>
      <c r="F98" s="77">
        <v>2</v>
      </c>
    </row>
    <row r="99" spans="1:6" x14ac:dyDescent="0.35">
      <c r="A99" s="171">
        <v>97</v>
      </c>
      <c r="B99" s="77">
        <v>6.3</v>
      </c>
      <c r="C99" s="77">
        <v>3.4</v>
      </c>
      <c r="D99" s="77">
        <v>5.6</v>
      </c>
      <c r="E99" s="77">
        <v>2.4</v>
      </c>
      <c r="F99" s="77">
        <v>2</v>
      </c>
    </row>
    <row r="100" spans="1:6" x14ac:dyDescent="0.35">
      <c r="A100" s="171">
        <v>98</v>
      </c>
      <c r="B100" s="77">
        <v>6</v>
      </c>
      <c r="C100" s="77">
        <v>2.2000000000000002</v>
      </c>
      <c r="D100" s="77">
        <v>5</v>
      </c>
      <c r="E100" s="77">
        <v>1.5</v>
      </c>
      <c r="F100" s="77">
        <v>2</v>
      </c>
    </row>
    <row r="101" spans="1:6" x14ac:dyDescent="0.35">
      <c r="A101" s="171">
        <v>99</v>
      </c>
      <c r="B101" s="77">
        <v>6.8</v>
      </c>
      <c r="C101" s="77">
        <v>3</v>
      </c>
      <c r="D101" s="77">
        <v>5.5</v>
      </c>
      <c r="E101" s="77">
        <v>2.1</v>
      </c>
      <c r="F101" s="77">
        <v>2</v>
      </c>
    </row>
    <row r="102" spans="1:6" x14ac:dyDescent="0.35">
      <c r="A102" s="171">
        <v>100</v>
      </c>
      <c r="B102" s="77">
        <v>6.5</v>
      </c>
      <c r="C102" s="77">
        <v>3.2</v>
      </c>
      <c r="D102" s="77">
        <v>5.0999999999999996</v>
      </c>
      <c r="E102" s="77">
        <v>2</v>
      </c>
      <c r="F102" s="77">
        <v>2</v>
      </c>
    </row>
    <row r="103" spans="1:6" x14ac:dyDescent="0.35">
      <c r="A103" s="171">
        <v>101</v>
      </c>
      <c r="B103" s="77">
        <v>4.9000000000000004</v>
      </c>
      <c r="C103" s="77">
        <v>2.5</v>
      </c>
      <c r="D103" s="77">
        <v>4.5</v>
      </c>
      <c r="E103" s="77">
        <v>1.7</v>
      </c>
      <c r="F103" s="77">
        <v>2</v>
      </c>
    </row>
    <row r="104" spans="1:6" x14ac:dyDescent="0.35">
      <c r="A104" s="171">
        <v>102</v>
      </c>
      <c r="B104" s="77">
        <v>6.9</v>
      </c>
      <c r="C104" s="77">
        <v>3.2</v>
      </c>
      <c r="D104" s="77">
        <v>5.7</v>
      </c>
      <c r="E104" s="77">
        <v>2.2999999999999998</v>
      </c>
      <c r="F104" s="77">
        <v>2</v>
      </c>
    </row>
    <row r="105" spans="1:6" x14ac:dyDescent="0.35">
      <c r="A105" s="171">
        <v>103</v>
      </c>
      <c r="B105" s="77">
        <v>6.3</v>
      </c>
      <c r="C105" s="77">
        <v>3.3</v>
      </c>
      <c r="D105" s="77">
        <v>6</v>
      </c>
      <c r="E105" s="77">
        <v>2.5</v>
      </c>
      <c r="F105" s="77">
        <v>2</v>
      </c>
    </row>
    <row r="106" spans="1:6" x14ac:dyDescent="0.35">
      <c r="A106" s="171">
        <v>104</v>
      </c>
      <c r="B106" s="77">
        <v>6.1</v>
      </c>
      <c r="C106" s="77">
        <v>3</v>
      </c>
      <c r="D106" s="77">
        <v>4.9000000000000004</v>
      </c>
      <c r="E106" s="77">
        <v>1.8</v>
      </c>
      <c r="F106" s="77">
        <v>2</v>
      </c>
    </row>
    <row r="107" spans="1:6" x14ac:dyDescent="0.35">
      <c r="A107" s="171">
        <v>105</v>
      </c>
      <c r="B107" s="77">
        <v>5.9</v>
      </c>
      <c r="C107" s="77">
        <v>3</v>
      </c>
      <c r="D107" s="77">
        <v>5.0999999999999996</v>
      </c>
      <c r="E107" s="77">
        <v>1.8</v>
      </c>
      <c r="F107" s="77">
        <v>2</v>
      </c>
    </row>
    <row r="108" spans="1:6" x14ac:dyDescent="0.35">
      <c r="A108" s="171">
        <v>106</v>
      </c>
      <c r="B108" s="77">
        <v>6.1</v>
      </c>
      <c r="C108" s="77">
        <v>2.6</v>
      </c>
      <c r="D108" s="77">
        <v>5.6</v>
      </c>
      <c r="E108" s="77">
        <v>1.4</v>
      </c>
      <c r="F108" s="77">
        <v>2</v>
      </c>
    </row>
    <row r="109" spans="1:6" x14ac:dyDescent="0.35">
      <c r="A109" s="171">
        <v>107</v>
      </c>
      <c r="B109" s="77">
        <v>7.1</v>
      </c>
      <c r="C109" s="77">
        <v>3</v>
      </c>
      <c r="D109" s="77">
        <v>5.9</v>
      </c>
      <c r="E109" s="77">
        <v>2.1</v>
      </c>
      <c r="F109" s="77">
        <v>2</v>
      </c>
    </row>
    <row r="110" spans="1:6" x14ac:dyDescent="0.35">
      <c r="A110" s="171">
        <v>108</v>
      </c>
      <c r="B110" s="77">
        <v>6.4</v>
      </c>
      <c r="C110" s="77">
        <v>2.7</v>
      </c>
      <c r="D110" s="77">
        <v>5.3</v>
      </c>
      <c r="E110" s="77">
        <v>1.9</v>
      </c>
      <c r="F110" s="77">
        <v>2</v>
      </c>
    </row>
    <row r="111" spans="1:6" x14ac:dyDescent="0.35">
      <c r="A111" s="171">
        <v>109</v>
      </c>
      <c r="B111" s="77">
        <v>6.9</v>
      </c>
      <c r="C111" s="77">
        <v>3.1</v>
      </c>
      <c r="D111" s="77">
        <v>5.4</v>
      </c>
      <c r="E111" s="77">
        <v>2.1</v>
      </c>
      <c r="F111" s="77">
        <v>2</v>
      </c>
    </row>
    <row r="112" spans="1:6" x14ac:dyDescent="0.35">
      <c r="A112" s="171">
        <v>110</v>
      </c>
      <c r="B112" s="77">
        <v>5.8</v>
      </c>
      <c r="C112" s="77">
        <v>2.7</v>
      </c>
      <c r="D112" s="77">
        <v>5.0999999999999996</v>
      </c>
      <c r="E112" s="77">
        <v>1.9</v>
      </c>
      <c r="F112" s="77">
        <v>2</v>
      </c>
    </row>
    <row r="113" spans="1:10" x14ac:dyDescent="0.35">
      <c r="A113" s="171">
        <v>111</v>
      </c>
      <c r="B113" s="77">
        <v>6.2</v>
      </c>
      <c r="C113" s="77">
        <v>3.4</v>
      </c>
      <c r="D113" s="77">
        <v>5.4</v>
      </c>
      <c r="E113" s="77">
        <v>2.2999999999999998</v>
      </c>
      <c r="F113" s="77">
        <v>2</v>
      </c>
    </row>
    <row r="114" spans="1:10" x14ac:dyDescent="0.35">
      <c r="A114" s="171">
        <v>112</v>
      </c>
      <c r="B114" s="77">
        <v>5.8</v>
      </c>
      <c r="C114" s="77">
        <v>2.8</v>
      </c>
      <c r="D114" s="77">
        <v>5.0999999999999996</v>
      </c>
      <c r="E114" s="77">
        <v>2.4</v>
      </c>
      <c r="F114" s="77">
        <v>2</v>
      </c>
    </row>
    <row r="115" spans="1:10" x14ac:dyDescent="0.35">
      <c r="A115" s="171">
        <v>113</v>
      </c>
      <c r="B115" s="77">
        <v>6.7</v>
      </c>
      <c r="C115" s="77">
        <v>3.1</v>
      </c>
      <c r="D115" s="77">
        <v>5.6</v>
      </c>
      <c r="E115" s="77">
        <v>2.4</v>
      </c>
      <c r="F115" s="77">
        <v>2</v>
      </c>
    </row>
    <row r="116" spans="1:10" x14ac:dyDescent="0.35">
      <c r="A116" s="171">
        <v>114</v>
      </c>
      <c r="B116" s="77">
        <v>6.7</v>
      </c>
      <c r="C116" s="77">
        <v>3</v>
      </c>
      <c r="D116" s="77">
        <v>5.2</v>
      </c>
      <c r="E116" s="77">
        <v>2.2999999999999998</v>
      </c>
      <c r="F116" s="77">
        <v>2</v>
      </c>
    </row>
    <row r="117" spans="1:10" x14ac:dyDescent="0.35">
      <c r="A117" s="171">
        <v>115</v>
      </c>
      <c r="B117" s="77">
        <v>6</v>
      </c>
      <c r="C117" s="77">
        <v>3</v>
      </c>
      <c r="D117" s="77">
        <v>4.8</v>
      </c>
      <c r="E117" s="77">
        <v>1.8</v>
      </c>
      <c r="F117" s="77">
        <v>2</v>
      </c>
    </row>
    <row r="118" spans="1:10" x14ac:dyDescent="0.35">
      <c r="A118" s="171">
        <v>116</v>
      </c>
      <c r="B118" s="77">
        <v>6.9</v>
      </c>
      <c r="C118" s="77">
        <v>3.1</v>
      </c>
      <c r="D118" s="77">
        <v>5.0999999999999996</v>
      </c>
      <c r="E118" s="77">
        <v>2.2999999999999998</v>
      </c>
      <c r="F118" s="77">
        <v>2</v>
      </c>
    </row>
    <row r="119" spans="1:10" x14ac:dyDescent="0.35">
      <c r="A119" s="171">
        <v>117</v>
      </c>
      <c r="B119" s="77">
        <v>5.6</v>
      </c>
      <c r="C119" s="77">
        <v>2.8</v>
      </c>
      <c r="D119" s="77">
        <v>4.9000000000000004</v>
      </c>
      <c r="E119" s="77">
        <v>2</v>
      </c>
      <c r="F119" s="77">
        <v>2</v>
      </c>
    </row>
    <row r="120" spans="1:10" x14ac:dyDescent="0.35">
      <c r="A120" s="171">
        <v>118</v>
      </c>
      <c r="B120" s="77">
        <v>6.4</v>
      </c>
      <c r="C120" s="77">
        <v>3.2</v>
      </c>
      <c r="D120" s="77">
        <v>5.3</v>
      </c>
      <c r="E120" s="77">
        <v>2.2999999999999998</v>
      </c>
      <c r="F120" s="77">
        <v>2</v>
      </c>
    </row>
    <row r="121" spans="1:10" x14ac:dyDescent="0.35">
      <c r="A121" s="171">
        <v>119</v>
      </c>
      <c r="B121" s="77">
        <v>6.3</v>
      </c>
      <c r="C121" s="77">
        <v>2.5</v>
      </c>
      <c r="D121" s="77">
        <v>5</v>
      </c>
      <c r="E121" s="77">
        <v>1.9</v>
      </c>
      <c r="F121" s="77">
        <v>2</v>
      </c>
    </row>
    <row r="122" spans="1:10" x14ac:dyDescent="0.35">
      <c r="A122" s="171">
        <v>120</v>
      </c>
      <c r="B122" s="77">
        <v>6.8</v>
      </c>
      <c r="C122" s="77">
        <v>3.2</v>
      </c>
      <c r="D122" s="77">
        <v>5.9</v>
      </c>
      <c r="E122" s="77">
        <v>2.2999999999999998</v>
      </c>
      <c r="F122" s="77">
        <v>2</v>
      </c>
      <c r="J122" s="79"/>
    </row>
    <row r="123" spans="1:10" x14ac:dyDescent="0.35">
      <c r="A123" s="171">
        <v>121</v>
      </c>
      <c r="B123" s="77">
        <v>7.7</v>
      </c>
      <c r="C123" s="77">
        <v>3.8</v>
      </c>
      <c r="D123" s="77">
        <v>6.7</v>
      </c>
      <c r="E123" s="77">
        <v>2.2000000000000002</v>
      </c>
      <c r="F123" s="77">
        <v>2</v>
      </c>
      <c r="J123" s="79"/>
    </row>
    <row r="124" spans="1:10" x14ac:dyDescent="0.35">
      <c r="A124" s="171">
        <v>122</v>
      </c>
      <c r="B124" s="77">
        <v>7.9</v>
      </c>
      <c r="C124" s="77">
        <v>3.8</v>
      </c>
      <c r="D124" s="77">
        <v>6.4</v>
      </c>
      <c r="E124" s="77">
        <v>2</v>
      </c>
      <c r="F124" s="77">
        <v>2</v>
      </c>
      <c r="J124" s="79"/>
    </row>
    <row r="125" spans="1:10" x14ac:dyDescent="0.35">
      <c r="A125" s="171">
        <v>123</v>
      </c>
      <c r="B125" s="77">
        <v>6.2</v>
      </c>
      <c r="C125" s="77">
        <v>2.8</v>
      </c>
      <c r="D125" s="77">
        <v>4.8</v>
      </c>
      <c r="E125" s="77">
        <v>1.8</v>
      </c>
      <c r="F125" s="77">
        <v>2</v>
      </c>
      <c r="J125" s="79"/>
    </row>
    <row r="126" spans="1:10" x14ac:dyDescent="0.35">
      <c r="A126" s="171">
        <v>124</v>
      </c>
      <c r="B126" s="77">
        <v>6.5</v>
      </c>
      <c r="C126" s="77">
        <v>3</v>
      </c>
      <c r="D126" s="77">
        <v>5.2</v>
      </c>
      <c r="E126" s="77">
        <v>2</v>
      </c>
      <c r="F126" s="77">
        <v>2</v>
      </c>
      <c r="J126" s="79"/>
    </row>
    <row r="127" spans="1:10" x14ac:dyDescent="0.35">
      <c r="A127" s="171">
        <v>125</v>
      </c>
      <c r="B127" s="77">
        <v>7.2</v>
      </c>
      <c r="C127" s="77">
        <v>3.6</v>
      </c>
      <c r="D127" s="77">
        <v>6.1</v>
      </c>
      <c r="E127" s="77">
        <v>2.5</v>
      </c>
      <c r="F127" s="77">
        <v>2</v>
      </c>
      <c r="J127" s="79"/>
    </row>
    <row r="128" spans="1:10" x14ac:dyDescent="0.35">
      <c r="A128" s="171">
        <v>126</v>
      </c>
      <c r="B128" s="77">
        <v>6.3</v>
      </c>
      <c r="C128" s="77">
        <v>2.9</v>
      </c>
      <c r="D128" s="77">
        <v>5.6</v>
      </c>
      <c r="E128" s="77">
        <v>1.8</v>
      </c>
      <c r="F128" s="77">
        <v>2</v>
      </c>
    </row>
    <row r="129" spans="1:6" x14ac:dyDescent="0.35">
      <c r="A129" s="171">
        <v>127</v>
      </c>
      <c r="B129" s="77">
        <v>6.4</v>
      </c>
      <c r="C129" s="77">
        <v>3.1</v>
      </c>
      <c r="D129" s="77">
        <v>5.5</v>
      </c>
      <c r="E129" s="77">
        <v>1.8</v>
      </c>
      <c r="F129" s="77">
        <v>2</v>
      </c>
    </row>
    <row r="130" spans="1:6" x14ac:dyDescent="0.35">
      <c r="A130" s="171">
        <v>128</v>
      </c>
      <c r="B130" s="77">
        <v>6.5</v>
      </c>
      <c r="C130" s="77">
        <v>3</v>
      </c>
      <c r="D130" s="77">
        <v>5.8</v>
      </c>
      <c r="E130" s="77">
        <v>2.2000000000000002</v>
      </c>
      <c r="F130" s="77">
        <v>2</v>
      </c>
    </row>
    <row r="131" spans="1:6" x14ac:dyDescent="0.35">
      <c r="A131" s="171">
        <v>129</v>
      </c>
      <c r="B131" s="77">
        <v>7.2</v>
      </c>
      <c r="C131" s="77">
        <v>3</v>
      </c>
      <c r="D131" s="77">
        <v>5.8</v>
      </c>
      <c r="E131" s="77">
        <v>1.6</v>
      </c>
      <c r="F131" s="77">
        <v>2</v>
      </c>
    </row>
    <row r="132" spans="1:6" x14ac:dyDescent="0.35">
      <c r="A132" s="171">
        <v>130</v>
      </c>
      <c r="B132" s="77">
        <v>7.7</v>
      </c>
      <c r="C132" s="77">
        <v>2.8</v>
      </c>
      <c r="D132" s="77">
        <v>6.7</v>
      </c>
      <c r="E132" s="77">
        <v>2</v>
      </c>
      <c r="F132" s="77">
        <v>2</v>
      </c>
    </row>
    <row r="134" spans="1:6" x14ac:dyDescent="0.35">
      <c r="A134" s="79"/>
    </row>
    <row r="138" spans="1:6" x14ac:dyDescent="0.35">
      <c r="A138" s="192" t="s">
        <v>128</v>
      </c>
      <c r="B138" s="78">
        <f>AVERAGE(B3:B43)</f>
        <v>4.9853658536585357</v>
      </c>
      <c r="C138" s="78">
        <f>AVERAGE(C3:C43)</f>
        <v>3.4170731707317072</v>
      </c>
      <c r="D138" s="78">
        <f>AVERAGE(D3:D43)</f>
        <v>1.4463414634146337</v>
      </c>
      <c r="E138" s="78">
        <f>AVERAGE(E3:E43)</f>
        <v>0.25121951219512195</v>
      </c>
    </row>
    <row r="139" spans="1:6" x14ac:dyDescent="0.35">
      <c r="A139" s="190" t="s">
        <v>129</v>
      </c>
      <c r="B139" s="130">
        <f>_xlfn.STDEV.S(B3:B43)</f>
        <v>0.33805397173362423</v>
      </c>
      <c r="C139" s="130">
        <f>_xlfn.STDEV.S(C3:C43)</f>
        <v>0.38399377535605633</v>
      </c>
      <c r="D139" s="130">
        <f>_xlfn.STDEV.S(D3:D43)</f>
        <v>0.159839858883213</v>
      </c>
      <c r="E139" s="130">
        <f>_xlfn.STDEV.S(E3:E43)</f>
        <v>0.10982247315443283</v>
      </c>
    </row>
    <row r="140" spans="1:6" x14ac:dyDescent="0.35">
      <c r="A140" s="192" t="s">
        <v>130</v>
      </c>
      <c r="B140" s="78">
        <f>AVERAGE(B45:B89)</f>
        <v>5.9444444444444429</v>
      </c>
      <c r="C140" s="78">
        <f>AVERAGE(C45:C89)</f>
        <v>2.7955555555555556</v>
      </c>
      <c r="D140" s="78">
        <f>AVERAGE(D45:D89)</f>
        <v>4.2377777777777768</v>
      </c>
      <c r="E140" s="78">
        <f>AVERAGE(E45:E89)</f>
        <v>1.3177777777777775</v>
      </c>
    </row>
    <row r="141" spans="1:6" x14ac:dyDescent="0.35">
      <c r="A141" s="190" t="s">
        <v>131</v>
      </c>
      <c r="B141" s="130">
        <f>_xlfn.STDEV.S(B45:B89)</f>
        <v>0.52377803919545385</v>
      </c>
      <c r="C141" s="130">
        <f>_xlfn.STDEV.S(C45:C89)</f>
        <v>0.2953853842906351</v>
      </c>
      <c r="D141" s="130">
        <f>_xlfn.STDEV.S(D45:D89)</f>
        <v>0.45740815714439725</v>
      </c>
      <c r="E141" s="130">
        <f>_xlfn.STDEV.S(E45:E89)</f>
        <v>0.19457282918893418</v>
      </c>
    </row>
    <row r="142" spans="1:6" x14ac:dyDescent="0.35">
      <c r="A142" s="192" t="s">
        <v>132</v>
      </c>
      <c r="B142" s="78">
        <f>AVERAGE(B90:B132)</f>
        <v>6.5674418604651157</v>
      </c>
      <c r="C142" s="78">
        <f>AVERAGE(C90:C132)</f>
        <v>3.0046511627906973</v>
      </c>
      <c r="D142" s="78">
        <f>AVERAGE(D90:D132)</f>
        <v>5.5348837209302326</v>
      </c>
      <c r="E142" s="78">
        <f>AVERAGE(E90:E132)</f>
        <v>2.0488372093023246</v>
      </c>
    </row>
    <row r="143" spans="1:6" x14ac:dyDescent="0.35">
      <c r="A143" s="190" t="s">
        <v>133</v>
      </c>
      <c r="B143" s="130">
        <f>_xlfn.STDEV.S(B90:B132)</f>
        <v>0.62895261772953714</v>
      </c>
      <c r="C143" s="130">
        <f>_xlfn.STDEV.S(C90:C132)</f>
        <v>0.33306190499386445</v>
      </c>
      <c r="D143" s="130">
        <f>_xlfn.STDEV.S(D90:D132)</f>
        <v>0.53491597957517856</v>
      </c>
      <c r="E143" s="130">
        <f>_xlfn.STDEV.S(E90:E132)</f>
        <v>0.27891976404152907</v>
      </c>
    </row>
  </sheetData>
  <mergeCells count="16">
    <mergeCell ref="AO15:AQ17"/>
    <mergeCell ref="AO19:AQ21"/>
    <mergeCell ref="J25:K25"/>
    <mergeCell ref="J30:K30"/>
    <mergeCell ref="AF1:AH1"/>
    <mergeCell ref="AO2:AS2"/>
    <mergeCell ref="AO3:AP4"/>
    <mergeCell ref="AQ3:AS3"/>
    <mergeCell ref="AO9:AR9"/>
    <mergeCell ref="AO11:AQ13"/>
    <mergeCell ref="A1:F1"/>
    <mergeCell ref="I1:N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5D43-B728-47F5-A8C5-65FB161B8E66}">
  <sheetPr>
    <tabColor theme="0" tint="-0.249977111117893"/>
  </sheetPr>
  <dimension ref="A1:AD162"/>
  <sheetViews>
    <sheetView topLeftCell="C127" zoomScale="55" zoomScaleNormal="55" workbookViewId="0">
      <selection activeCell="V32" sqref="V32"/>
    </sheetView>
  </sheetViews>
  <sheetFormatPr defaultRowHeight="14.5" x14ac:dyDescent="0.35"/>
  <cols>
    <col min="1" max="1" width="8.6328125" bestFit="1" customWidth="1"/>
    <col min="2" max="2" width="13.7265625" bestFit="1" customWidth="1"/>
    <col min="3" max="3" width="13.26953125" bestFit="1" customWidth="1"/>
    <col min="4" max="4" width="13.54296875" bestFit="1" customWidth="1"/>
    <col min="5" max="5" width="13.08984375" bestFit="1" customWidth="1"/>
    <col min="6" max="6" width="5.90625" bestFit="1" customWidth="1"/>
    <col min="8" max="9" width="11.81640625" bestFit="1" customWidth="1"/>
    <col min="10" max="10" width="13.7265625" bestFit="1" customWidth="1"/>
    <col min="11" max="11" width="13.26953125" bestFit="1" customWidth="1"/>
    <col min="12" max="12" width="13.54296875" bestFit="1" customWidth="1"/>
    <col min="13" max="13" width="13.08984375" bestFit="1" customWidth="1"/>
    <col min="14" max="23" width="11.81640625" bestFit="1" customWidth="1"/>
    <col min="24" max="24" width="6.6328125" bestFit="1" customWidth="1"/>
    <col min="25" max="25" width="10.7265625" bestFit="1" customWidth="1"/>
    <col min="26" max="26" width="6.6328125" bestFit="1" customWidth="1"/>
    <col min="27" max="29" width="1.81640625" bestFit="1" customWidth="1"/>
    <col min="30" max="30" width="11.81640625" bestFit="1" customWidth="1"/>
  </cols>
  <sheetData>
    <row r="1" spans="1:14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I1" s="1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x14ac:dyDescent="0.35">
      <c r="A2" s="2">
        <v>12</v>
      </c>
      <c r="B2" s="1">
        <v>4.5999999999999996</v>
      </c>
      <c r="C2" s="1">
        <v>3.6</v>
      </c>
      <c r="D2" s="1">
        <v>1</v>
      </c>
      <c r="E2" s="1">
        <v>0.2</v>
      </c>
      <c r="F2" s="1">
        <v>0</v>
      </c>
      <c r="I2" s="2">
        <v>0</v>
      </c>
      <c r="J2" s="1">
        <v>5.9</v>
      </c>
      <c r="K2" s="1">
        <v>3</v>
      </c>
      <c r="L2" s="1">
        <v>5.0999999999999996</v>
      </c>
      <c r="M2" s="1">
        <v>1.8</v>
      </c>
      <c r="N2" s="1">
        <v>2</v>
      </c>
    </row>
    <row r="3" spans="1:14" x14ac:dyDescent="0.35">
      <c r="A3" s="2">
        <v>15</v>
      </c>
      <c r="B3" s="1">
        <v>4.8</v>
      </c>
      <c r="C3" s="1">
        <v>3</v>
      </c>
      <c r="D3" s="1">
        <v>1.4</v>
      </c>
      <c r="E3" s="1">
        <v>0.3</v>
      </c>
      <c r="F3" s="1">
        <v>0</v>
      </c>
      <c r="I3" s="2">
        <v>1</v>
      </c>
      <c r="J3" s="1">
        <v>5.4</v>
      </c>
      <c r="K3" s="1">
        <v>3</v>
      </c>
      <c r="L3" s="1">
        <v>4.5</v>
      </c>
      <c r="M3" s="1">
        <v>1.5</v>
      </c>
      <c r="N3" s="1">
        <v>1</v>
      </c>
    </row>
    <row r="4" spans="1:14" x14ac:dyDescent="0.35">
      <c r="A4" s="2">
        <v>16</v>
      </c>
      <c r="B4" s="1">
        <v>5.5</v>
      </c>
      <c r="C4" s="1">
        <v>3.5</v>
      </c>
      <c r="D4" s="1">
        <v>1.3</v>
      </c>
      <c r="E4" s="1">
        <v>0.2</v>
      </c>
      <c r="F4" s="1">
        <v>0</v>
      </c>
      <c r="I4" s="2">
        <v>2</v>
      </c>
      <c r="J4" s="1">
        <v>5</v>
      </c>
      <c r="K4" s="1">
        <v>3.5</v>
      </c>
      <c r="L4" s="1">
        <v>1.3</v>
      </c>
      <c r="M4" s="1">
        <v>0.3</v>
      </c>
      <c r="N4" s="1">
        <v>0</v>
      </c>
    </row>
    <row r="5" spans="1:14" x14ac:dyDescent="0.35">
      <c r="A5" s="2">
        <v>17</v>
      </c>
      <c r="B5" s="1">
        <v>5.4</v>
      </c>
      <c r="C5" s="1">
        <v>3.9</v>
      </c>
      <c r="D5" s="1">
        <v>1.7</v>
      </c>
      <c r="E5" s="1">
        <v>0.4</v>
      </c>
      <c r="F5" s="1">
        <v>0</v>
      </c>
      <c r="I5" s="2">
        <v>3</v>
      </c>
      <c r="J5" s="1">
        <v>5.6</v>
      </c>
      <c r="K5" s="1">
        <v>3</v>
      </c>
      <c r="L5" s="1">
        <v>4.5</v>
      </c>
      <c r="M5" s="1">
        <v>1.5</v>
      </c>
      <c r="N5" s="1">
        <v>1</v>
      </c>
    </row>
    <row r="6" spans="1:14" x14ac:dyDescent="0.35">
      <c r="A6" s="2">
        <v>18</v>
      </c>
      <c r="B6" s="1">
        <v>5.0999999999999996</v>
      </c>
      <c r="C6" s="1">
        <v>3.5</v>
      </c>
      <c r="D6" s="1">
        <v>1.4</v>
      </c>
      <c r="E6" s="1">
        <v>0.3</v>
      </c>
      <c r="F6" s="1">
        <v>0</v>
      </c>
      <c r="I6" s="2">
        <v>4</v>
      </c>
      <c r="J6" s="1">
        <v>4.9000000000000004</v>
      </c>
      <c r="K6" s="1">
        <v>2.5</v>
      </c>
      <c r="L6" s="1">
        <v>4.5</v>
      </c>
      <c r="M6" s="1">
        <v>1.7</v>
      </c>
      <c r="N6" s="1">
        <v>2</v>
      </c>
    </row>
    <row r="7" spans="1:14" x14ac:dyDescent="0.35">
      <c r="A7" s="2">
        <v>25</v>
      </c>
      <c r="B7" s="1">
        <v>5</v>
      </c>
      <c r="C7" s="1">
        <v>3.3</v>
      </c>
      <c r="D7" s="1">
        <v>1.4</v>
      </c>
      <c r="E7" s="1">
        <v>0.2</v>
      </c>
      <c r="F7" s="1">
        <v>0</v>
      </c>
      <c r="I7" s="2">
        <v>5</v>
      </c>
      <c r="J7" s="1">
        <v>4.5</v>
      </c>
      <c r="K7" s="1">
        <v>2.2999999999999998</v>
      </c>
      <c r="L7" s="1">
        <v>1.3</v>
      </c>
      <c r="M7" s="1">
        <v>0.3</v>
      </c>
      <c r="N7" s="1">
        <v>0</v>
      </c>
    </row>
    <row r="8" spans="1:14" x14ac:dyDescent="0.35">
      <c r="A8" s="2">
        <v>29</v>
      </c>
      <c r="B8" s="1">
        <v>4.7</v>
      </c>
      <c r="C8" s="1">
        <v>3.2</v>
      </c>
      <c r="D8" s="1">
        <v>1.6</v>
      </c>
      <c r="E8" s="1">
        <v>0.2</v>
      </c>
      <c r="F8" s="1">
        <v>0</v>
      </c>
      <c r="I8" s="2">
        <v>6</v>
      </c>
      <c r="J8" s="1">
        <v>6.9</v>
      </c>
      <c r="K8" s="1">
        <v>3.1</v>
      </c>
      <c r="L8" s="1">
        <v>4.9000000000000004</v>
      </c>
      <c r="M8" s="1">
        <v>1.5</v>
      </c>
      <c r="N8" s="1">
        <v>1</v>
      </c>
    </row>
    <row r="9" spans="1:14" x14ac:dyDescent="0.35">
      <c r="A9" s="2">
        <v>30</v>
      </c>
      <c r="B9" s="1">
        <v>4.5999999999999996</v>
      </c>
      <c r="C9" s="1">
        <v>3.1</v>
      </c>
      <c r="D9" s="1">
        <v>1.5</v>
      </c>
      <c r="E9" s="1">
        <v>0.2</v>
      </c>
      <c r="F9" s="1">
        <v>0</v>
      </c>
      <c r="I9" s="2">
        <v>7</v>
      </c>
      <c r="J9" s="1">
        <v>5.6</v>
      </c>
      <c r="K9" s="1">
        <v>2.7</v>
      </c>
      <c r="L9" s="1">
        <v>4.2</v>
      </c>
      <c r="M9" s="1">
        <v>1.3</v>
      </c>
      <c r="N9" s="1">
        <v>1</v>
      </c>
    </row>
    <row r="10" spans="1:14" x14ac:dyDescent="0.35">
      <c r="A10" s="2">
        <v>31</v>
      </c>
      <c r="B10" s="1">
        <v>5.0999999999999996</v>
      </c>
      <c r="C10" s="1">
        <v>3.4</v>
      </c>
      <c r="D10" s="1">
        <v>1.5</v>
      </c>
      <c r="E10" s="1">
        <v>0.2</v>
      </c>
      <c r="F10" s="1">
        <v>0</v>
      </c>
      <c r="I10" s="2">
        <v>8</v>
      </c>
      <c r="J10" s="1">
        <v>4.8</v>
      </c>
      <c r="K10" s="1">
        <v>3.4</v>
      </c>
      <c r="L10" s="1">
        <v>1.6</v>
      </c>
      <c r="M10" s="1">
        <v>0.2</v>
      </c>
      <c r="N10" s="1">
        <v>0</v>
      </c>
    </row>
    <row r="11" spans="1:14" x14ac:dyDescent="0.35">
      <c r="A11" s="2">
        <v>33</v>
      </c>
      <c r="B11" s="1">
        <v>4.3</v>
      </c>
      <c r="C11" s="1">
        <v>3</v>
      </c>
      <c r="D11" s="1">
        <v>1.1000000000000001</v>
      </c>
      <c r="E11" s="1">
        <v>0.1</v>
      </c>
      <c r="F11" s="1">
        <v>0</v>
      </c>
      <c r="I11" s="2">
        <v>9</v>
      </c>
      <c r="J11" s="1">
        <v>6.4</v>
      </c>
      <c r="K11" s="1">
        <v>3.2</v>
      </c>
      <c r="L11" s="1">
        <v>4.5</v>
      </c>
      <c r="M11" s="1">
        <v>1.5</v>
      </c>
      <c r="N11" s="1">
        <v>1</v>
      </c>
    </row>
    <row r="12" spans="1:14" x14ac:dyDescent="0.35">
      <c r="A12" s="2">
        <v>38</v>
      </c>
      <c r="B12" s="1">
        <v>5</v>
      </c>
      <c r="C12" s="1">
        <v>3.4</v>
      </c>
      <c r="D12" s="1">
        <v>1.6</v>
      </c>
      <c r="E12" s="1">
        <v>0.4</v>
      </c>
      <c r="F12" s="1">
        <v>0</v>
      </c>
      <c r="I12" s="2">
        <v>10</v>
      </c>
      <c r="J12" s="1">
        <v>6.7</v>
      </c>
      <c r="K12" s="1">
        <v>3</v>
      </c>
      <c r="L12" s="1">
        <v>5</v>
      </c>
      <c r="M12" s="1">
        <v>1.7</v>
      </c>
      <c r="N12" s="1">
        <v>1</v>
      </c>
    </row>
    <row r="13" spans="1:14" x14ac:dyDescent="0.35">
      <c r="A13" s="2">
        <v>39</v>
      </c>
      <c r="B13" s="1">
        <v>4.4000000000000004</v>
      </c>
      <c r="C13" s="1">
        <v>2.9</v>
      </c>
      <c r="D13" s="1">
        <v>1.4</v>
      </c>
      <c r="E13" s="1">
        <v>0.2</v>
      </c>
      <c r="F13" s="1">
        <v>0</v>
      </c>
      <c r="I13" s="2">
        <v>11</v>
      </c>
      <c r="J13" s="1">
        <v>6</v>
      </c>
      <c r="K13" s="1">
        <v>3.4</v>
      </c>
      <c r="L13" s="1">
        <v>4.5</v>
      </c>
      <c r="M13" s="1">
        <v>1.6</v>
      </c>
      <c r="N13" s="1">
        <v>1</v>
      </c>
    </row>
    <row r="14" spans="1:14" x14ac:dyDescent="0.35">
      <c r="A14" s="2">
        <v>40</v>
      </c>
      <c r="B14" s="1">
        <v>5</v>
      </c>
      <c r="C14" s="1">
        <v>3.5</v>
      </c>
      <c r="D14" s="1">
        <v>1.6</v>
      </c>
      <c r="E14" s="1">
        <v>0.6</v>
      </c>
      <c r="F14" s="1">
        <v>0</v>
      </c>
      <c r="I14" s="2">
        <v>12</v>
      </c>
      <c r="J14" s="1">
        <v>5.2</v>
      </c>
      <c r="K14" s="1">
        <v>4.0999999999999996</v>
      </c>
      <c r="L14" s="1">
        <v>1.5</v>
      </c>
      <c r="M14" s="1">
        <v>0.1</v>
      </c>
      <c r="N14" s="1">
        <v>0</v>
      </c>
    </row>
    <row r="15" spans="1:14" x14ac:dyDescent="0.35">
      <c r="A15" s="2">
        <v>45</v>
      </c>
      <c r="B15" s="1">
        <v>5.7</v>
      </c>
      <c r="C15" s="1">
        <v>4.4000000000000004</v>
      </c>
      <c r="D15" s="1">
        <v>1.5</v>
      </c>
      <c r="E15" s="1">
        <v>0.4</v>
      </c>
      <c r="F15" s="1">
        <v>0</v>
      </c>
      <c r="I15" s="2">
        <v>13</v>
      </c>
      <c r="J15" s="1">
        <v>7.2</v>
      </c>
      <c r="K15" s="1">
        <v>3.6</v>
      </c>
      <c r="L15" s="1">
        <v>6.1</v>
      </c>
      <c r="M15" s="1">
        <v>2.5</v>
      </c>
      <c r="N15" s="1">
        <v>2</v>
      </c>
    </row>
    <row r="16" spans="1:14" x14ac:dyDescent="0.35">
      <c r="A16" s="2">
        <v>47</v>
      </c>
      <c r="B16" s="1">
        <v>5.4</v>
      </c>
      <c r="C16" s="1">
        <v>3.4</v>
      </c>
      <c r="D16" s="1">
        <v>1.7</v>
      </c>
      <c r="E16" s="1">
        <v>0.2</v>
      </c>
      <c r="F16" s="1">
        <v>0</v>
      </c>
      <c r="I16" s="2">
        <v>14</v>
      </c>
      <c r="J16" s="1">
        <v>5.2</v>
      </c>
      <c r="K16" s="1">
        <v>3.4</v>
      </c>
      <c r="L16" s="1">
        <v>1.4</v>
      </c>
      <c r="M16" s="1">
        <v>0.2</v>
      </c>
      <c r="N16" s="1">
        <v>0</v>
      </c>
    </row>
    <row r="17" spans="1:14" x14ac:dyDescent="0.35">
      <c r="A17" s="2">
        <v>48</v>
      </c>
      <c r="B17" s="1">
        <v>5.8</v>
      </c>
      <c r="C17" s="1">
        <v>4</v>
      </c>
      <c r="D17" s="1">
        <v>1.2</v>
      </c>
      <c r="E17" s="1">
        <v>0.2</v>
      </c>
      <c r="F17" s="1">
        <v>0</v>
      </c>
      <c r="I17" s="2">
        <v>15</v>
      </c>
      <c r="J17" s="1">
        <v>5.9</v>
      </c>
      <c r="K17" s="1">
        <v>3.2</v>
      </c>
      <c r="L17" s="1">
        <v>4.8</v>
      </c>
      <c r="M17" s="1">
        <v>1.8</v>
      </c>
      <c r="N17" s="1">
        <v>1</v>
      </c>
    </row>
    <row r="18" spans="1:14" x14ac:dyDescent="0.35">
      <c r="A18" s="2">
        <v>51</v>
      </c>
      <c r="B18" s="1">
        <v>4.8</v>
      </c>
      <c r="C18" s="1">
        <v>3</v>
      </c>
      <c r="D18" s="1">
        <v>1.4</v>
      </c>
      <c r="E18" s="1">
        <v>0.1</v>
      </c>
      <c r="F18" s="1">
        <v>0</v>
      </c>
      <c r="I18" s="2">
        <v>16</v>
      </c>
      <c r="J18" s="1">
        <v>6.7</v>
      </c>
      <c r="K18" s="1">
        <v>2.5</v>
      </c>
      <c r="L18" s="1">
        <v>5.8</v>
      </c>
      <c r="M18" s="1">
        <v>1.8</v>
      </c>
      <c r="N18" s="1">
        <v>2</v>
      </c>
    </row>
    <row r="19" spans="1:14" x14ac:dyDescent="0.35">
      <c r="A19" s="2">
        <v>53</v>
      </c>
      <c r="B19" s="1">
        <v>4.5999999999999996</v>
      </c>
      <c r="C19" s="1">
        <v>3.2</v>
      </c>
      <c r="D19" s="1">
        <v>1.4</v>
      </c>
      <c r="E19" s="1">
        <v>0.2</v>
      </c>
      <c r="F19" s="1">
        <v>0</v>
      </c>
      <c r="I19" s="2">
        <v>17</v>
      </c>
      <c r="J19" s="1">
        <v>6.4</v>
      </c>
      <c r="K19" s="1">
        <v>3.1</v>
      </c>
      <c r="L19" s="1">
        <v>5.5</v>
      </c>
      <c r="M19" s="1">
        <v>1.8</v>
      </c>
      <c r="N19" s="1">
        <v>2</v>
      </c>
    </row>
    <row r="20" spans="1:14" x14ac:dyDescent="0.35">
      <c r="A20" s="2">
        <v>57</v>
      </c>
      <c r="B20" s="1">
        <v>5.7</v>
      </c>
      <c r="C20" s="1">
        <v>3.8</v>
      </c>
      <c r="D20" s="1">
        <v>1.7</v>
      </c>
      <c r="E20" s="1">
        <v>0.3</v>
      </c>
      <c r="F20" s="1">
        <v>0</v>
      </c>
      <c r="I20" s="2">
        <v>18</v>
      </c>
      <c r="J20" s="1">
        <v>5.0999999999999996</v>
      </c>
      <c r="K20" s="1">
        <v>3.8</v>
      </c>
      <c r="L20" s="1">
        <v>1.6</v>
      </c>
      <c r="M20" s="1">
        <v>0.2</v>
      </c>
      <c r="N20" s="1">
        <v>0</v>
      </c>
    </row>
    <row r="21" spans="1:14" x14ac:dyDescent="0.35">
      <c r="A21" s="2">
        <v>59</v>
      </c>
      <c r="B21" s="1">
        <v>4.7</v>
      </c>
      <c r="C21" s="1">
        <v>3.2</v>
      </c>
      <c r="D21" s="1">
        <v>1.3</v>
      </c>
      <c r="E21" s="1">
        <v>0.2</v>
      </c>
      <c r="F21" s="1">
        <v>0</v>
      </c>
      <c r="I21" s="2">
        <v>19</v>
      </c>
      <c r="J21" s="1">
        <v>4.9000000000000004</v>
      </c>
      <c r="K21" s="1">
        <v>3.1</v>
      </c>
      <c r="L21" s="1">
        <v>1.5</v>
      </c>
      <c r="M21" s="1">
        <v>0.1</v>
      </c>
      <c r="N21" s="1">
        <v>0</v>
      </c>
    </row>
    <row r="22" spans="1:14" x14ac:dyDescent="0.35">
      <c r="A22" s="2">
        <v>63</v>
      </c>
      <c r="B22" s="1">
        <v>4.8</v>
      </c>
      <c r="C22" s="1">
        <v>3.1</v>
      </c>
      <c r="D22" s="1">
        <v>1.6</v>
      </c>
      <c r="E22" s="1">
        <v>0.2</v>
      </c>
      <c r="F22" s="1">
        <v>0</v>
      </c>
    </row>
    <row r="23" spans="1:14" x14ac:dyDescent="0.35">
      <c r="A23" s="2">
        <v>64</v>
      </c>
      <c r="B23" s="1">
        <v>5.5</v>
      </c>
      <c r="C23" s="1">
        <v>4.2</v>
      </c>
      <c r="D23" s="1">
        <v>1.4</v>
      </c>
      <c r="E23" s="1">
        <v>0.2</v>
      </c>
      <c r="F23" s="1">
        <v>0</v>
      </c>
    </row>
    <row r="24" spans="1:14" x14ac:dyDescent="0.35">
      <c r="A24" s="2">
        <v>67</v>
      </c>
      <c r="B24" s="1">
        <v>5.2</v>
      </c>
      <c r="C24" s="1">
        <v>3.5</v>
      </c>
      <c r="D24" s="1">
        <v>1.5</v>
      </c>
      <c r="E24" s="1">
        <v>0.2</v>
      </c>
      <c r="F24" s="1">
        <v>0</v>
      </c>
    </row>
    <row r="25" spans="1:14" x14ac:dyDescent="0.35">
      <c r="A25" s="2">
        <v>71</v>
      </c>
      <c r="B25" s="1">
        <v>5.0999999999999996</v>
      </c>
      <c r="C25" s="1">
        <v>3.7</v>
      </c>
      <c r="D25" s="1">
        <v>1.5</v>
      </c>
      <c r="E25" s="1">
        <v>0.4</v>
      </c>
      <c r="F25" s="1">
        <v>0</v>
      </c>
    </row>
    <row r="26" spans="1:14" x14ac:dyDescent="0.35">
      <c r="A26" s="2">
        <v>73</v>
      </c>
      <c r="B26" s="1">
        <v>5</v>
      </c>
      <c r="C26" s="1">
        <v>3.4</v>
      </c>
      <c r="D26" s="1">
        <v>1.5</v>
      </c>
      <c r="E26" s="1">
        <v>0.2</v>
      </c>
      <c r="F26" s="1">
        <v>0</v>
      </c>
    </row>
    <row r="27" spans="1:14" x14ac:dyDescent="0.35">
      <c r="A27" s="2">
        <v>76</v>
      </c>
      <c r="B27" s="1">
        <v>5</v>
      </c>
      <c r="C27" s="1">
        <v>3.2</v>
      </c>
      <c r="D27" s="1">
        <v>1.2</v>
      </c>
      <c r="E27" s="1">
        <v>0.2</v>
      </c>
      <c r="F27" s="1">
        <v>0</v>
      </c>
    </row>
    <row r="28" spans="1:14" x14ac:dyDescent="0.35">
      <c r="A28" s="2">
        <v>77</v>
      </c>
      <c r="B28" s="1">
        <v>5.4</v>
      </c>
      <c r="C28" s="1">
        <v>3.7</v>
      </c>
      <c r="D28" s="1">
        <v>1.5</v>
      </c>
      <c r="E28" s="1">
        <v>0.2</v>
      </c>
      <c r="F28" s="1">
        <v>0</v>
      </c>
    </row>
    <row r="29" spans="1:14" x14ac:dyDescent="0.35">
      <c r="A29" s="2">
        <v>83</v>
      </c>
      <c r="B29" s="1">
        <v>5.4</v>
      </c>
      <c r="C29" s="1">
        <v>3.4</v>
      </c>
      <c r="D29" s="1">
        <v>1.5</v>
      </c>
      <c r="E29" s="1">
        <v>0.4</v>
      </c>
      <c r="F29" s="1">
        <v>0</v>
      </c>
    </row>
    <row r="30" spans="1:14" x14ac:dyDescent="0.35">
      <c r="A30" s="2">
        <v>84</v>
      </c>
      <c r="B30" s="1">
        <v>5.4</v>
      </c>
      <c r="C30" s="1">
        <v>3.9</v>
      </c>
      <c r="D30" s="1">
        <v>1.3</v>
      </c>
      <c r="E30" s="1">
        <v>0.4</v>
      </c>
      <c r="F30" s="1">
        <v>0</v>
      </c>
    </row>
    <row r="31" spans="1:14" x14ac:dyDescent="0.35">
      <c r="A31" s="2">
        <v>86</v>
      </c>
      <c r="B31" s="1">
        <v>4.9000000000000004</v>
      </c>
      <c r="C31" s="1">
        <v>3</v>
      </c>
      <c r="D31" s="1">
        <v>1.4</v>
      </c>
      <c r="E31" s="1">
        <v>0.2</v>
      </c>
      <c r="F31" s="1">
        <v>0</v>
      </c>
    </row>
    <row r="32" spans="1:14" x14ac:dyDescent="0.35">
      <c r="A32" s="2">
        <v>87</v>
      </c>
      <c r="B32" s="1">
        <v>5.3</v>
      </c>
      <c r="C32" s="1">
        <v>3.7</v>
      </c>
      <c r="D32" s="1">
        <v>1.5</v>
      </c>
      <c r="E32" s="1">
        <v>0.2</v>
      </c>
      <c r="F32" s="1">
        <v>0</v>
      </c>
    </row>
    <row r="33" spans="1:6" x14ac:dyDescent="0.35">
      <c r="A33" s="2">
        <v>93</v>
      </c>
      <c r="B33" s="1">
        <v>4.9000000000000004</v>
      </c>
      <c r="C33" s="1">
        <v>3.1</v>
      </c>
      <c r="D33" s="1">
        <v>1.5</v>
      </c>
      <c r="E33" s="1">
        <v>0.1</v>
      </c>
      <c r="F33" s="1">
        <v>0</v>
      </c>
    </row>
    <row r="34" spans="1:6" x14ac:dyDescent="0.35">
      <c r="A34" s="2">
        <v>95</v>
      </c>
      <c r="B34" s="1">
        <v>5</v>
      </c>
      <c r="C34" s="1">
        <v>3.6</v>
      </c>
      <c r="D34" s="1">
        <v>1.4</v>
      </c>
      <c r="E34" s="1">
        <v>0.2</v>
      </c>
      <c r="F34" s="1">
        <v>0</v>
      </c>
    </row>
    <row r="35" spans="1:6" x14ac:dyDescent="0.35">
      <c r="A35" s="2">
        <v>96</v>
      </c>
      <c r="B35" s="1">
        <v>4.4000000000000004</v>
      </c>
      <c r="C35" s="1">
        <v>3</v>
      </c>
      <c r="D35" s="1">
        <v>1.3</v>
      </c>
      <c r="E35" s="1">
        <v>0.2</v>
      </c>
      <c r="F35" s="1">
        <v>0</v>
      </c>
    </row>
    <row r="36" spans="1:6" x14ac:dyDescent="0.35">
      <c r="A36" s="2">
        <v>100</v>
      </c>
      <c r="B36" s="1">
        <v>4.9000000000000004</v>
      </c>
      <c r="C36" s="1">
        <v>3.1</v>
      </c>
      <c r="D36" s="1">
        <v>1.5</v>
      </c>
      <c r="E36" s="1">
        <v>0.1</v>
      </c>
      <c r="F36" s="1">
        <v>0</v>
      </c>
    </row>
    <row r="37" spans="1:6" x14ac:dyDescent="0.35">
      <c r="A37" s="2">
        <v>107</v>
      </c>
      <c r="B37" s="1">
        <v>4.8</v>
      </c>
      <c r="C37" s="1">
        <v>3.4</v>
      </c>
      <c r="D37" s="1">
        <v>1.9</v>
      </c>
      <c r="E37" s="1">
        <v>0.2</v>
      </c>
      <c r="F37" s="1">
        <v>0</v>
      </c>
    </row>
    <row r="38" spans="1:6" x14ac:dyDescent="0.35">
      <c r="A38" s="2">
        <v>110</v>
      </c>
      <c r="B38" s="1">
        <v>5.0999999999999996</v>
      </c>
      <c r="C38" s="1">
        <v>3.8</v>
      </c>
      <c r="D38" s="1">
        <v>1.9</v>
      </c>
      <c r="E38" s="1">
        <v>0.4</v>
      </c>
      <c r="F38" s="1">
        <v>0</v>
      </c>
    </row>
    <row r="39" spans="1:6" x14ac:dyDescent="0.35">
      <c r="A39" s="2">
        <v>111</v>
      </c>
      <c r="B39" s="1">
        <v>5.0999999999999996</v>
      </c>
      <c r="C39" s="1">
        <v>3.8</v>
      </c>
      <c r="D39" s="1">
        <v>1.5</v>
      </c>
      <c r="E39" s="1">
        <v>0.3</v>
      </c>
      <c r="F39" s="1">
        <v>0</v>
      </c>
    </row>
    <row r="40" spans="1:6" x14ac:dyDescent="0.35">
      <c r="A40" s="2">
        <v>112</v>
      </c>
      <c r="B40" s="1">
        <v>4.5999999999999996</v>
      </c>
      <c r="C40" s="1">
        <v>3.4</v>
      </c>
      <c r="D40" s="1">
        <v>1.4</v>
      </c>
      <c r="E40" s="1">
        <v>0.3</v>
      </c>
      <c r="F40" s="1">
        <v>0</v>
      </c>
    </row>
    <row r="41" spans="1:6" x14ac:dyDescent="0.35">
      <c r="A41" s="2">
        <v>115</v>
      </c>
      <c r="B41" s="1">
        <v>5.0999999999999996</v>
      </c>
      <c r="C41" s="1">
        <v>3.5</v>
      </c>
      <c r="D41" s="1">
        <v>1.4</v>
      </c>
      <c r="E41" s="1">
        <v>0.2</v>
      </c>
      <c r="F41" s="1">
        <v>0</v>
      </c>
    </row>
    <row r="42" spans="1:6" x14ac:dyDescent="0.35">
      <c r="A42" s="2">
        <v>120</v>
      </c>
      <c r="B42" s="1">
        <v>4.4000000000000004</v>
      </c>
      <c r="C42" s="1">
        <v>3.2</v>
      </c>
      <c r="D42" s="1">
        <v>1.3</v>
      </c>
      <c r="E42" s="1">
        <v>0.2</v>
      </c>
      <c r="F42" s="1">
        <v>0</v>
      </c>
    </row>
    <row r="43" spans="1:6" x14ac:dyDescent="0.35">
      <c r="A43" s="2">
        <v>124</v>
      </c>
      <c r="B43" s="1">
        <v>5.0999999999999996</v>
      </c>
      <c r="C43" s="1">
        <v>3.3</v>
      </c>
      <c r="D43" s="1">
        <v>1.7</v>
      </c>
      <c r="E43" s="1">
        <v>0.5</v>
      </c>
      <c r="F43" s="1">
        <v>0</v>
      </c>
    </row>
    <row r="44" spans="1:6" x14ac:dyDescent="0.35">
      <c r="A44" s="2">
        <v>129</v>
      </c>
      <c r="B44" s="1">
        <v>5</v>
      </c>
      <c r="C44" s="1">
        <v>3</v>
      </c>
      <c r="D44" s="1">
        <v>1.6</v>
      </c>
      <c r="E44" s="1">
        <v>0.2</v>
      </c>
      <c r="F44" s="1">
        <v>0</v>
      </c>
    </row>
    <row r="45" spans="1:6" x14ac:dyDescent="0.35">
      <c r="A45" s="2">
        <v>0</v>
      </c>
      <c r="B45" s="1">
        <v>5.8</v>
      </c>
      <c r="C45" s="1">
        <v>2.7</v>
      </c>
      <c r="D45" s="1">
        <v>3.9</v>
      </c>
      <c r="E45" s="1">
        <v>1.2</v>
      </c>
      <c r="F45" s="1">
        <v>1</v>
      </c>
    </row>
    <row r="46" spans="1:6" x14ac:dyDescent="0.35">
      <c r="A46" s="2">
        <v>2</v>
      </c>
      <c r="B46" s="1">
        <v>6.1</v>
      </c>
      <c r="C46" s="1">
        <v>2.9</v>
      </c>
      <c r="D46" s="1">
        <v>4.7</v>
      </c>
      <c r="E46" s="1">
        <v>1.4</v>
      </c>
      <c r="F46" s="1">
        <v>1</v>
      </c>
    </row>
    <row r="47" spans="1:6" x14ac:dyDescent="0.35">
      <c r="A47" s="2">
        <v>6</v>
      </c>
      <c r="B47" s="1">
        <v>6.2</v>
      </c>
      <c r="C47" s="1">
        <v>2.9</v>
      </c>
      <c r="D47" s="1">
        <v>4.3</v>
      </c>
      <c r="E47" s="1">
        <v>1.3</v>
      </c>
      <c r="F47" s="1">
        <v>1</v>
      </c>
    </row>
    <row r="48" spans="1:6" x14ac:dyDescent="0.35">
      <c r="A48" s="2">
        <v>7</v>
      </c>
      <c r="B48" s="1">
        <v>5.5</v>
      </c>
      <c r="C48" s="1">
        <v>2.4</v>
      </c>
      <c r="D48" s="1">
        <v>3.8</v>
      </c>
      <c r="E48" s="1">
        <v>1.1000000000000001</v>
      </c>
      <c r="F48" s="1">
        <v>1</v>
      </c>
    </row>
    <row r="49" spans="1:6" x14ac:dyDescent="0.35">
      <c r="A49" s="2">
        <v>11</v>
      </c>
      <c r="B49" s="1">
        <v>5.7</v>
      </c>
      <c r="C49" s="1">
        <v>2.6</v>
      </c>
      <c r="D49" s="1">
        <v>3.5</v>
      </c>
      <c r="E49" s="1">
        <v>1</v>
      </c>
      <c r="F49" s="1">
        <v>1</v>
      </c>
    </row>
    <row r="50" spans="1:6" x14ac:dyDescent="0.35">
      <c r="A50" s="2">
        <v>14</v>
      </c>
      <c r="B50" s="1">
        <v>6.4</v>
      </c>
      <c r="C50" s="1">
        <v>2.9</v>
      </c>
      <c r="D50" s="1">
        <v>4.3</v>
      </c>
      <c r="E50" s="1">
        <v>1.3</v>
      </c>
      <c r="F50" s="1">
        <v>1</v>
      </c>
    </row>
    <row r="51" spans="1:6" x14ac:dyDescent="0.35">
      <c r="A51" s="2">
        <v>21</v>
      </c>
      <c r="B51" s="1">
        <v>6.8</v>
      </c>
      <c r="C51" s="1">
        <v>2.8</v>
      </c>
      <c r="D51" s="1">
        <v>4.8</v>
      </c>
      <c r="E51" s="1">
        <v>1.4</v>
      </c>
      <c r="F51" s="1">
        <v>1</v>
      </c>
    </row>
    <row r="52" spans="1:6" x14ac:dyDescent="0.35">
      <c r="A52" s="2">
        <v>24</v>
      </c>
      <c r="B52" s="1">
        <v>5.7</v>
      </c>
      <c r="C52" s="1">
        <v>3</v>
      </c>
      <c r="D52" s="1">
        <v>4.2</v>
      </c>
      <c r="E52" s="1">
        <v>1.2</v>
      </c>
      <c r="F52" s="1">
        <v>1</v>
      </c>
    </row>
    <row r="53" spans="1:6" x14ac:dyDescent="0.35">
      <c r="A53" s="2">
        <v>26</v>
      </c>
      <c r="B53" s="1">
        <v>6.7</v>
      </c>
      <c r="C53" s="1">
        <v>3.1</v>
      </c>
      <c r="D53" s="1">
        <v>4.4000000000000004</v>
      </c>
      <c r="E53" s="1">
        <v>1.4</v>
      </c>
      <c r="F53" s="1">
        <v>1</v>
      </c>
    </row>
    <row r="54" spans="1:6" x14ac:dyDescent="0.35">
      <c r="A54" s="2">
        <v>27</v>
      </c>
      <c r="B54" s="1">
        <v>6</v>
      </c>
      <c r="C54" s="1">
        <v>2.2000000000000002</v>
      </c>
      <c r="D54" s="1">
        <v>4</v>
      </c>
      <c r="E54" s="1">
        <v>1</v>
      </c>
      <c r="F54" s="1">
        <v>1</v>
      </c>
    </row>
    <row r="55" spans="1:6" x14ac:dyDescent="0.35">
      <c r="A55" s="2">
        <v>35</v>
      </c>
      <c r="B55" s="1">
        <v>5.5</v>
      </c>
      <c r="C55" s="1">
        <v>2.4</v>
      </c>
      <c r="D55" s="1">
        <v>3.7</v>
      </c>
      <c r="E55" s="1">
        <v>1</v>
      </c>
      <c r="F55" s="1">
        <v>1</v>
      </c>
    </row>
    <row r="56" spans="1:6" x14ac:dyDescent="0.35">
      <c r="A56" s="2">
        <v>36</v>
      </c>
      <c r="B56" s="1">
        <v>5</v>
      </c>
      <c r="C56" s="1">
        <v>2</v>
      </c>
      <c r="D56" s="1">
        <v>3.5</v>
      </c>
      <c r="E56" s="1">
        <v>1</v>
      </c>
      <c r="F56" s="1">
        <v>1</v>
      </c>
    </row>
    <row r="57" spans="1:6" x14ac:dyDescent="0.35">
      <c r="A57" s="2">
        <v>37</v>
      </c>
      <c r="B57" s="1">
        <v>6.5</v>
      </c>
      <c r="C57" s="1">
        <v>2.8</v>
      </c>
      <c r="D57" s="1">
        <v>4.5999999999999996</v>
      </c>
      <c r="E57" s="1">
        <v>1.5</v>
      </c>
      <c r="F57" s="1">
        <v>1</v>
      </c>
    </row>
    <row r="58" spans="1:6" x14ac:dyDescent="0.35">
      <c r="A58" s="2">
        <v>41</v>
      </c>
      <c r="B58" s="1">
        <v>6.7</v>
      </c>
      <c r="C58" s="1">
        <v>3.1</v>
      </c>
      <c r="D58" s="1">
        <v>4.7</v>
      </c>
      <c r="E58" s="1">
        <v>1.5</v>
      </c>
      <c r="F58" s="1">
        <v>1</v>
      </c>
    </row>
    <row r="59" spans="1:6" x14ac:dyDescent="0.35">
      <c r="A59" s="2">
        <v>43</v>
      </c>
      <c r="B59" s="1">
        <v>5.5</v>
      </c>
      <c r="C59" s="1">
        <v>2.6</v>
      </c>
      <c r="D59" s="1">
        <v>4.4000000000000004</v>
      </c>
      <c r="E59" s="1">
        <v>1.2</v>
      </c>
      <c r="F59" s="1">
        <v>1</v>
      </c>
    </row>
    <row r="60" spans="1:6" x14ac:dyDescent="0.35">
      <c r="A60" s="2">
        <v>44</v>
      </c>
      <c r="B60" s="1">
        <v>5.2</v>
      </c>
      <c r="C60" s="1">
        <v>2.7</v>
      </c>
      <c r="D60" s="1">
        <v>3.9</v>
      </c>
      <c r="E60" s="1">
        <v>1.4</v>
      </c>
      <c r="F60" s="1">
        <v>1</v>
      </c>
    </row>
    <row r="61" spans="1:6" x14ac:dyDescent="0.35">
      <c r="A61" s="2">
        <v>54</v>
      </c>
      <c r="B61" s="1">
        <v>6.6</v>
      </c>
      <c r="C61" s="1">
        <v>2.9</v>
      </c>
      <c r="D61" s="1">
        <v>4.5999999999999996</v>
      </c>
      <c r="E61" s="1">
        <v>1.3</v>
      </c>
      <c r="F61" s="1">
        <v>1</v>
      </c>
    </row>
    <row r="62" spans="1:6" x14ac:dyDescent="0.35">
      <c r="A62" s="2">
        <v>56</v>
      </c>
      <c r="B62" s="1">
        <v>6.1</v>
      </c>
      <c r="C62" s="1">
        <v>3</v>
      </c>
      <c r="D62" s="1">
        <v>4.5999999999999996</v>
      </c>
      <c r="E62" s="1">
        <v>1.4</v>
      </c>
      <c r="F62" s="1">
        <v>1</v>
      </c>
    </row>
    <row r="63" spans="1:6" x14ac:dyDescent="0.35">
      <c r="A63" s="2">
        <v>58</v>
      </c>
      <c r="B63" s="1">
        <v>7</v>
      </c>
      <c r="C63" s="1">
        <v>3.2</v>
      </c>
      <c r="D63" s="1">
        <v>4.7</v>
      </c>
      <c r="E63" s="1">
        <v>1.4</v>
      </c>
      <c r="F63" s="1">
        <v>1</v>
      </c>
    </row>
    <row r="64" spans="1:6" x14ac:dyDescent="0.35">
      <c r="A64" s="2">
        <v>62</v>
      </c>
      <c r="B64" s="1">
        <v>4.9000000000000004</v>
      </c>
      <c r="C64" s="1">
        <v>2.4</v>
      </c>
      <c r="D64" s="1">
        <v>3.3</v>
      </c>
      <c r="E64" s="1">
        <v>1</v>
      </c>
      <c r="F64" s="1">
        <v>1</v>
      </c>
    </row>
    <row r="65" spans="1:6" x14ac:dyDescent="0.35">
      <c r="A65" s="2">
        <v>65</v>
      </c>
      <c r="B65" s="1">
        <v>5.6</v>
      </c>
      <c r="C65" s="1">
        <v>3</v>
      </c>
      <c r="D65" s="1">
        <v>4.0999999999999996</v>
      </c>
      <c r="E65" s="1">
        <v>1.3</v>
      </c>
      <c r="F65" s="1">
        <v>1</v>
      </c>
    </row>
    <row r="66" spans="1:6" x14ac:dyDescent="0.35">
      <c r="A66" s="2">
        <v>70</v>
      </c>
      <c r="B66" s="1">
        <v>5.7</v>
      </c>
      <c r="C66" s="1">
        <v>2.9</v>
      </c>
      <c r="D66" s="1">
        <v>4.2</v>
      </c>
      <c r="E66" s="1">
        <v>1.3</v>
      </c>
      <c r="F66" s="1">
        <v>1</v>
      </c>
    </row>
    <row r="67" spans="1:6" x14ac:dyDescent="0.35">
      <c r="A67" s="2">
        <v>72</v>
      </c>
      <c r="B67" s="1">
        <v>5.0999999999999996</v>
      </c>
      <c r="C67" s="1">
        <v>2.5</v>
      </c>
      <c r="D67" s="1">
        <v>3</v>
      </c>
      <c r="E67" s="1">
        <v>1.1000000000000001</v>
      </c>
      <c r="F67" s="1">
        <v>1</v>
      </c>
    </row>
    <row r="68" spans="1:6" x14ac:dyDescent="0.35">
      <c r="A68" s="2">
        <v>79</v>
      </c>
      <c r="B68" s="1">
        <v>6.1</v>
      </c>
      <c r="C68" s="1">
        <v>2.8</v>
      </c>
      <c r="D68" s="1">
        <v>4</v>
      </c>
      <c r="E68" s="1">
        <v>1.3</v>
      </c>
      <c r="F68" s="1">
        <v>1</v>
      </c>
    </row>
    <row r="69" spans="1:6" x14ac:dyDescent="0.35">
      <c r="A69" s="2">
        <v>82</v>
      </c>
      <c r="B69" s="1">
        <v>5</v>
      </c>
      <c r="C69" s="1">
        <v>2.2999999999999998</v>
      </c>
      <c r="D69" s="1">
        <v>3.3</v>
      </c>
      <c r="E69" s="1">
        <v>1</v>
      </c>
      <c r="F69" s="1">
        <v>1</v>
      </c>
    </row>
    <row r="70" spans="1:6" x14ac:dyDescent="0.35">
      <c r="A70" s="2">
        <v>88</v>
      </c>
      <c r="B70" s="1">
        <v>6</v>
      </c>
      <c r="C70" s="1">
        <v>2.7</v>
      </c>
      <c r="D70" s="1">
        <v>5.0999999999999996</v>
      </c>
      <c r="E70" s="1">
        <v>1.6</v>
      </c>
      <c r="F70" s="1">
        <v>1</v>
      </c>
    </row>
    <row r="71" spans="1:6" x14ac:dyDescent="0.35">
      <c r="A71" s="2">
        <v>91</v>
      </c>
      <c r="B71" s="1">
        <v>5.7</v>
      </c>
      <c r="C71" s="1">
        <v>2.8</v>
      </c>
      <c r="D71" s="1">
        <v>4.0999999999999996</v>
      </c>
      <c r="E71" s="1">
        <v>1.3</v>
      </c>
      <c r="F71" s="1">
        <v>1</v>
      </c>
    </row>
    <row r="72" spans="1:6" x14ac:dyDescent="0.35">
      <c r="A72" s="2">
        <v>92</v>
      </c>
      <c r="B72" s="1">
        <v>6.3</v>
      </c>
      <c r="C72" s="1">
        <v>2.2999999999999998</v>
      </c>
      <c r="D72" s="1">
        <v>4.4000000000000004</v>
      </c>
      <c r="E72" s="1">
        <v>1.3</v>
      </c>
      <c r="F72" s="1">
        <v>1</v>
      </c>
    </row>
    <row r="73" spans="1:6" x14ac:dyDescent="0.35">
      <c r="A73" s="2">
        <v>97</v>
      </c>
      <c r="B73" s="1">
        <v>6</v>
      </c>
      <c r="C73" s="1">
        <v>2.9</v>
      </c>
      <c r="D73" s="1">
        <v>4.5</v>
      </c>
      <c r="E73" s="1">
        <v>1.5</v>
      </c>
      <c r="F73" s="1">
        <v>1</v>
      </c>
    </row>
    <row r="74" spans="1:6" x14ac:dyDescent="0.35">
      <c r="A74" s="2">
        <v>98</v>
      </c>
      <c r="B74" s="1">
        <v>6.1</v>
      </c>
      <c r="C74" s="1">
        <v>2.8</v>
      </c>
      <c r="D74" s="1">
        <v>4.7</v>
      </c>
      <c r="E74" s="1">
        <v>1.2</v>
      </c>
      <c r="F74" s="1">
        <v>1</v>
      </c>
    </row>
    <row r="75" spans="1:6" x14ac:dyDescent="0.35">
      <c r="A75" s="2">
        <v>101</v>
      </c>
      <c r="B75" s="1">
        <v>5.6</v>
      </c>
      <c r="C75" s="1">
        <v>2.9</v>
      </c>
      <c r="D75" s="1">
        <v>3.6</v>
      </c>
      <c r="E75" s="1">
        <v>1.3</v>
      </c>
      <c r="F75" s="1">
        <v>1</v>
      </c>
    </row>
    <row r="76" spans="1:6" x14ac:dyDescent="0.35">
      <c r="A76" s="2">
        <v>102</v>
      </c>
      <c r="B76" s="1">
        <v>5.9</v>
      </c>
      <c r="C76" s="1">
        <v>3</v>
      </c>
      <c r="D76" s="1">
        <v>4.2</v>
      </c>
      <c r="E76" s="1">
        <v>1.5</v>
      </c>
      <c r="F76" s="1">
        <v>1</v>
      </c>
    </row>
    <row r="77" spans="1:6" x14ac:dyDescent="0.35">
      <c r="A77" s="2">
        <v>105</v>
      </c>
      <c r="B77" s="1">
        <v>5.5</v>
      </c>
      <c r="C77" s="1">
        <v>2.2999999999999998</v>
      </c>
      <c r="D77" s="1">
        <v>4</v>
      </c>
      <c r="E77" s="1">
        <v>1.3</v>
      </c>
      <c r="F77" s="1">
        <v>1</v>
      </c>
    </row>
    <row r="78" spans="1:6" x14ac:dyDescent="0.35">
      <c r="A78" s="2">
        <v>108</v>
      </c>
      <c r="B78" s="1">
        <v>6.3</v>
      </c>
      <c r="C78" s="1">
        <v>3.3</v>
      </c>
      <c r="D78" s="1">
        <v>4.7</v>
      </c>
      <c r="E78" s="1">
        <v>1.6</v>
      </c>
      <c r="F78" s="1">
        <v>1</v>
      </c>
    </row>
    <row r="79" spans="1:6" x14ac:dyDescent="0.35">
      <c r="A79" s="2">
        <v>109</v>
      </c>
      <c r="B79" s="1">
        <v>5.6</v>
      </c>
      <c r="C79" s="1">
        <v>2.5</v>
      </c>
      <c r="D79" s="1">
        <v>3.9</v>
      </c>
      <c r="E79" s="1">
        <v>1.1000000000000001</v>
      </c>
      <c r="F79" s="1">
        <v>1</v>
      </c>
    </row>
    <row r="80" spans="1:6" x14ac:dyDescent="0.35">
      <c r="A80" s="2">
        <v>113</v>
      </c>
      <c r="B80" s="1">
        <v>5.7</v>
      </c>
      <c r="C80" s="1">
        <v>2.8</v>
      </c>
      <c r="D80" s="1">
        <v>4.5</v>
      </c>
      <c r="E80" s="1">
        <v>1.3</v>
      </c>
      <c r="F80" s="1">
        <v>1</v>
      </c>
    </row>
    <row r="81" spans="1:6" x14ac:dyDescent="0.35">
      <c r="A81" s="2">
        <v>114</v>
      </c>
      <c r="B81" s="1">
        <v>6.6</v>
      </c>
      <c r="C81" s="1">
        <v>3</v>
      </c>
      <c r="D81" s="1">
        <v>4.4000000000000004</v>
      </c>
      <c r="E81" s="1">
        <v>1.4</v>
      </c>
      <c r="F81" s="1">
        <v>1</v>
      </c>
    </row>
    <row r="82" spans="1:6" x14ac:dyDescent="0.35">
      <c r="A82" s="2">
        <v>118</v>
      </c>
      <c r="B82" s="1">
        <v>6.2</v>
      </c>
      <c r="C82" s="1">
        <v>2.2000000000000002</v>
      </c>
      <c r="D82" s="1">
        <v>4.5</v>
      </c>
      <c r="E82" s="1">
        <v>1.5</v>
      </c>
      <c r="F82" s="1">
        <v>1</v>
      </c>
    </row>
    <row r="83" spans="1:6" x14ac:dyDescent="0.35">
      <c r="A83" s="2">
        <v>122</v>
      </c>
      <c r="B83" s="1">
        <v>5.5</v>
      </c>
      <c r="C83" s="1">
        <v>2.5</v>
      </c>
      <c r="D83" s="1">
        <v>4</v>
      </c>
      <c r="E83" s="1">
        <v>1.3</v>
      </c>
      <c r="F83" s="1">
        <v>1</v>
      </c>
    </row>
    <row r="84" spans="1:6" x14ac:dyDescent="0.35">
      <c r="A84" s="2">
        <v>123</v>
      </c>
      <c r="B84" s="1">
        <v>6.3</v>
      </c>
      <c r="C84" s="1">
        <v>2.5</v>
      </c>
      <c r="D84" s="1">
        <v>4.9000000000000004</v>
      </c>
      <c r="E84" s="1">
        <v>1.5</v>
      </c>
      <c r="F84" s="1">
        <v>1</v>
      </c>
    </row>
    <row r="85" spans="1:6" x14ac:dyDescent="0.35">
      <c r="A85" s="2">
        <v>126</v>
      </c>
      <c r="B85" s="1">
        <v>5.8</v>
      </c>
      <c r="C85" s="1">
        <v>2.6</v>
      </c>
      <c r="D85" s="1">
        <v>4</v>
      </c>
      <c r="E85" s="1">
        <v>1.2</v>
      </c>
      <c r="F85" s="1">
        <v>1</v>
      </c>
    </row>
    <row r="86" spans="1:6" x14ac:dyDescent="0.35">
      <c r="A86" s="2">
        <v>128</v>
      </c>
      <c r="B86" s="1">
        <v>5.8</v>
      </c>
      <c r="C86" s="1">
        <v>2.7</v>
      </c>
      <c r="D86" s="1">
        <v>4.0999999999999996</v>
      </c>
      <c r="E86" s="1">
        <v>1</v>
      </c>
      <c r="F86" s="1">
        <v>1</v>
      </c>
    </row>
    <row r="87" spans="1:6" x14ac:dyDescent="0.35">
      <c r="A87" s="2">
        <v>1</v>
      </c>
      <c r="B87" s="1">
        <v>6.9</v>
      </c>
      <c r="C87" s="1">
        <v>3.2</v>
      </c>
      <c r="D87" s="1">
        <v>5.7</v>
      </c>
      <c r="E87" s="1">
        <v>2.2999999999999998</v>
      </c>
      <c r="F87" s="1">
        <v>2</v>
      </c>
    </row>
    <row r="88" spans="1:6" x14ac:dyDescent="0.35">
      <c r="A88" s="2">
        <v>3</v>
      </c>
      <c r="B88" s="1">
        <v>6</v>
      </c>
      <c r="C88" s="1">
        <v>2.2000000000000002</v>
      </c>
      <c r="D88" s="1">
        <v>5</v>
      </c>
      <c r="E88" s="1">
        <v>1.5</v>
      </c>
      <c r="F88" s="1">
        <v>2</v>
      </c>
    </row>
    <row r="89" spans="1:6" x14ac:dyDescent="0.35">
      <c r="A89" s="2">
        <v>4</v>
      </c>
      <c r="B89" s="1">
        <v>7.2</v>
      </c>
      <c r="C89" s="1">
        <v>3</v>
      </c>
      <c r="D89" s="1">
        <v>5.8</v>
      </c>
      <c r="E89" s="1">
        <v>1.6</v>
      </c>
      <c r="F89" s="1">
        <v>2</v>
      </c>
    </row>
    <row r="90" spans="1:6" x14ac:dyDescent="0.35">
      <c r="A90" s="2">
        <v>5</v>
      </c>
      <c r="B90" s="1">
        <v>6</v>
      </c>
      <c r="C90" s="1">
        <v>3</v>
      </c>
      <c r="D90" s="1">
        <v>4.8</v>
      </c>
      <c r="E90" s="1">
        <v>1.8</v>
      </c>
      <c r="F90" s="1">
        <v>2</v>
      </c>
    </row>
    <row r="91" spans="1:6" x14ac:dyDescent="0.35">
      <c r="A91" s="2">
        <v>8</v>
      </c>
      <c r="B91" s="1">
        <v>5.8</v>
      </c>
      <c r="C91" s="1">
        <v>2.7</v>
      </c>
      <c r="D91" s="1">
        <v>5.0999999999999996</v>
      </c>
      <c r="E91" s="1">
        <v>1.9</v>
      </c>
      <c r="F91" s="1">
        <v>2</v>
      </c>
    </row>
    <row r="92" spans="1:6" x14ac:dyDescent="0.35">
      <c r="A92" s="2">
        <v>9</v>
      </c>
      <c r="B92" s="1">
        <v>6.7</v>
      </c>
      <c r="C92" s="1">
        <v>3.1</v>
      </c>
      <c r="D92" s="1">
        <v>5.6</v>
      </c>
      <c r="E92" s="1">
        <v>2.4</v>
      </c>
      <c r="F92" s="1">
        <v>2</v>
      </c>
    </row>
    <row r="93" spans="1:6" x14ac:dyDescent="0.35">
      <c r="A93" s="2">
        <v>10</v>
      </c>
      <c r="B93" s="1">
        <v>6.2</v>
      </c>
      <c r="C93" s="1">
        <v>2.8</v>
      </c>
      <c r="D93" s="1">
        <v>4.8</v>
      </c>
      <c r="E93" s="1">
        <v>1.8</v>
      </c>
      <c r="F93" s="1">
        <v>2</v>
      </c>
    </row>
    <row r="94" spans="1:6" x14ac:dyDescent="0.35">
      <c r="A94" s="2">
        <v>13</v>
      </c>
      <c r="B94" s="1">
        <v>6.9</v>
      </c>
      <c r="C94" s="1">
        <v>3.1</v>
      </c>
      <c r="D94" s="1">
        <v>5.4</v>
      </c>
      <c r="E94" s="1">
        <v>2.1</v>
      </c>
      <c r="F94" s="1">
        <v>2</v>
      </c>
    </row>
    <row r="95" spans="1:6" x14ac:dyDescent="0.35">
      <c r="A95" s="2">
        <v>19</v>
      </c>
      <c r="B95" s="1">
        <v>7.1</v>
      </c>
      <c r="C95" s="1">
        <v>3</v>
      </c>
      <c r="D95" s="1">
        <v>5.9</v>
      </c>
      <c r="E95" s="1">
        <v>2.1</v>
      </c>
      <c r="F95" s="1">
        <v>2</v>
      </c>
    </row>
    <row r="96" spans="1:6" x14ac:dyDescent="0.35">
      <c r="A96" s="2">
        <v>20</v>
      </c>
      <c r="B96" s="1">
        <v>6.7</v>
      </c>
      <c r="C96" s="1">
        <v>3.3</v>
      </c>
      <c r="D96" s="1">
        <v>5.7</v>
      </c>
      <c r="E96" s="1">
        <v>2.1</v>
      </c>
      <c r="F96" s="1">
        <v>2</v>
      </c>
    </row>
    <row r="97" spans="1:6" x14ac:dyDescent="0.35">
      <c r="A97" s="2">
        <v>22</v>
      </c>
      <c r="B97" s="1">
        <v>6.4</v>
      </c>
      <c r="C97" s="1">
        <v>2.8</v>
      </c>
      <c r="D97" s="1">
        <v>5.6</v>
      </c>
      <c r="E97" s="1">
        <v>2.2000000000000002</v>
      </c>
      <c r="F97" s="1">
        <v>2</v>
      </c>
    </row>
    <row r="98" spans="1:6" x14ac:dyDescent="0.35">
      <c r="A98" s="2">
        <v>23</v>
      </c>
      <c r="B98" s="1">
        <v>6.5</v>
      </c>
      <c r="C98" s="1">
        <v>3</v>
      </c>
      <c r="D98" s="1">
        <v>5.5</v>
      </c>
      <c r="E98" s="1">
        <v>1.8</v>
      </c>
      <c r="F98" s="1">
        <v>2</v>
      </c>
    </row>
    <row r="99" spans="1:6" x14ac:dyDescent="0.35">
      <c r="A99" s="2">
        <v>28</v>
      </c>
      <c r="B99" s="1">
        <v>6.4</v>
      </c>
      <c r="C99" s="1">
        <v>2.7</v>
      </c>
      <c r="D99" s="1">
        <v>5.3</v>
      </c>
      <c r="E99" s="1">
        <v>1.9</v>
      </c>
      <c r="F99" s="1">
        <v>2</v>
      </c>
    </row>
    <row r="100" spans="1:6" x14ac:dyDescent="0.35">
      <c r="A100" s="2">
        <v>32</v>
      </c>
      <c r="B100" s="1">
        <v>7.7</v>
      </c>
      <c r="C100" s="1">
        <v>3.8</v>
      </c>
      <c r="D100" s="1">
        <v>6.7</v>
      </c>
      <c r="E100" s="1">
        <v>2.2000000000000002</v>
      </c>
      <c r="F100" s="1">
        <v>2</v>
      </c>
    </row>
    <row r="101" spans="1:6" x14ac:dyDescent="0.35">
      <c r="A101" s="2">
        <v>34</v>
      </c>
      <c r="B101" s="1">
        <v>6.3</v>
      </c>
      <c r="C101" s="1">
        <v>3.3</v>
      </c>
      <c r="D101" s="1">
        <v>6</v>
      </c>
      <c r="E101" s="1">
        <v>2.5</v>
      </c>
      <c r="F101" s="1">
        <v>2</v>
      </c>
    </row>
    <row r="102" spans="1:6" x14ac:dyDescent="0.35">
      <c r="A102" s="2">
        <v>42</v>
      </c>
      <c r="B102" s="1">
        <v>7.3</v>
      </c>
      <c r="C102" s="1">
        <v>2.9</v>
      </c>
      <c r="D102" s="1">
        <v>6.3</v>
      </c>
      <c r="E102" s="1">
        <v>1.8</v>
      </c>
      <c r="F102" s="1">
        <v>2</v>
      </c>
    </row>
    <row r="103" spans="1:6" x14ac:dyDescent="0.35">
      <c r="A103" s="2">
        <v>46</v>
      </c>
      <c r="B103" s="1">
        <v>7.2</v>
      </c>
      <c r="C103" s="1">
        <v>3.2</v>
      </c>
      <c r="D103" s="1">
        <v>6</v>
      </c>
      <c r="E103" s="1">
        <v>1.8</v>
      </c>
      <c r="F103" s="1">
        <v>2</v>
      </c>
    </row>
    <row r="104" spans="1:6" x14ac:dyDescent="0.35">
      <c r="A104" s="2">
        <v>49</v>
      </c>
      <c r="B104" s="1">
        <v>6.1</v>
      </c>
      <c r="C104" s="1">
        <v>2.6</v>
      </c>
      <c r="D104" s="1">
        <v>5.6</v>
      </c>
      <c r="E104" s="1">
        <v>1.4</v>
      </c>
      <c r="F104" s="1">
        <v>2</v>
      </c>
    </row>
    <row r="105" spans="1:6" x14ac:dyDescent="0.35">
      <c r="A105" s="2">
        <v>50</v>
      </c>
      <c r="B105" s="1">
        <v>5.7</v>
      </c>
      <c r="C105" s="1">
        <v>2.5</v>
      </c>
      <c r="D105" s="1">
        <v>5</v>
      </c>
      <c r="E105" s="1">
        <v>2</v>
      </c>
      <c r="F105" s="1">
        <v>2</v>
      </c>
    </row>
    <row r="106" spans="1:6" x14ac:dyDescent="0.35">
      <c r="A106" s="2">
        <v>52</v>
      </c>
      <c r="B106" s="1">
        <v>6.5</v>
      </c>
      <c r="C106" s="1">
        <v>3</v>
      </c>
      <c r="D106" s="1">
        <v>5.8</v>
      </c>
      <c r="E106" s="1">
        <v>2.2000000000000002</v>
      </c>
      <c r="F106" s="1">
        <v>2</v>
      </c>
    </row>
    <row r="107" spans="1:6" x14ac:dyDescent="0.35">
      <c r="A107" s="2">
        <v>55</v>
      </c>
      <c r="B107" s="1">
        <v>6.7</v>
      </c>
      <c r="C107" s="1">
        <v>3</v>
      </c>
      <c r="D107" s="1">
        <v>5.2</v>
      </c>
      <c r="E107" s="1">
        <v>2.2999999999999998</v>
      </c>
      <c r="F107" s="1">
        <v>2</v>
      </c>
    </row>
    <row r="108" spans="1:6" x14ac:dyDescent="0.35">
      <c r="A108" s="2">
        <v>60</v>
      </c>
      <c r="B108" s="1">
        <v>6.5</v>
      </c>
      <c r="C108" s="1">
        <v>3</v>
      </c>
      <c r="D108" s="1">
        <v>5.2</v>
      </c>
      <c r="E108" s="1">
        <v>2</v>
      </c>
      <c r="F108" s="1">
        <v>2</v>
      </c>
    </row>
    <row r="109" spans="1:6" x14ac:dyDescent="0.35">
      <c r="A109" s="2">
        <v>61</v>
      </c>
      <c r="B109" s="1">
        <v>7.7</v>
      </c>
      <c r="C109" s="1">
        <v>2.6</v>
      </c>
      <c r="D109" s="1">
        <v>6.9</v>
      </c>
      <c r="E109" s="1">
        <v>2.2999999999999998</v>
      </c>
      <c r="F109" s="1">
        <v>2</v>
      </c>
    </row>
    <row r="110" spans="1:6" x14ac:dyDescent="0.35">
      <c r="A110" s="2">
        <v>66</v>
      </c>
      <c r="B110" s="1">
        <v>6.4</v>
      </c>
      <c r="C110" s="1">
        <v>3.2</v>
      </c>
      <c r="D110" s="1">
        <v>5.3</v>
      </c>
      <c r="E110" s="1">
        <v>2.2999999999999998</v>
      </c>
      <c r="F110" s="1">
        <v>2</v>
      </c>
    </row>
    <row r="111" spans="1:6" x14ac:dyDescent="0.35">
      <c r="A111" s="2">
        <v>68</v>
      </c>
      <c r="B111" s="1">
        <v>7.9</v>
      </c>
      <c r="C111" s="1">
        <v>3.8</v>
      </c>
      <c r="D111" s="1">
        <v>6.4</v>
      </c>
      <c r="E111" s="1">
        <v>2</v>
      </c>
      <c r="F111" s="1">
        <v>2</v>
      </c>
    </row>
    <row r="112" spans="1:6" x14ac:dyDescent="0.35">
      <c r="A112" s="2">
        <v>69</v>
      </c>
      <c r="B112" s="1">
        <v>5.8</v>
      </c>
      <c r="C112" s="1">
        <v>2.8</v>
      </c>
      <c r="D112" s="1">
        <v>5.0999999999999996</v>
      </c>
      <c r="E112" s="1">
        <v>2.4</v>
      </c>
      <c r="F112" s="1">
        <v>2</v>
      </c>
    </row>
    <row r="113" spans="1:9" x14ac:dyDescent="0.35">
      <c r="A113" s="2">
        <v>74</v>
      </c>
      <c r="B113" s="1">
        <v>7.7</v>
      </c>
      <c r="C113" s="1">
        <v>2.8</v>
      </c>
      <c r="D113" s="1">
        <v>6.7</v>
      </c>
      <c r="E113" s="1">
        <v>2</v>
      </c>
      <c r="F113" s="1">
        <v>2</v>
      </c>
    </row>
    <row r="114" spans="1:9" x14ac:dyDescent="0.35">
      <c r="A114" s="2">
        <v>75</v>
      </c>
      <c r="B114" s="1">
        <v>7.6</v>
      </c>
      <c r="C114" s="1">
        <v>3</v>
      </c>
      <c r="D114" s="1">
        <v>6.6</v>
      </c>
      <c r="E114" s="1">
        <v>2.1</v>
      </c>
      <c r="F114" s="1">
        <v>2</v>
      </c>
    </row>
    <row r="115" spans="1:9" x14ac:dyDescent="0.35">
      <c r="A115" s="2">
        <v>78</v>
      </c>
      <c r="B115" s="1">
        <v>6.7</v>
      </c>
      <c r="C115" s="1">
        <v>3.3</v>
      </c>
      <c r="D115" s="1">
        <v>5.7</v>
      </c>
      <c r="E115" s="1">
        <v>2.5</v>
      </c>
      <c r="F115" s="1">
        <v>2</v>
      </c>
    </row>
    <row r="116" spans="1:9" x14ac:dyDescent="0.35">
      <c r="A116" s="2">
        <v>80</v>
      </c>
      <c r="B116" s="1">
        <v>6.3</v>
      </c>
      <c r="C116" s="1">
        <v>2.5</v>
      </c>
      <c r="D116" s="1">
        <v>5</v>
      </c>
      <c r="E116" s="1">
        <v>1.9</v>
      </c>
      <c r="F116" s="1">
        <v>2</v>
      </c>
    </row>
    <row r="117" spans="1:9" x14ac:dyDescent="0.35">
      <c r="A117" s="2">
        <v>81</v>
      </c>
      <c r="B117" s="1">
        <v>7.4</v>
      </c>
      <c r="C117" s="1">
        <v>2.8</v>
      </c>
      <c r="D117" s="1">
        <v>6.1</v>
      </c>
      <c r="E117" s="1">
        <v>1.9</v>
      </c>
      <c r="F117" s="1">
        <v>2</v>
      </c>
    </row>
    <row r="118" spans="1:9" x14ac:dyDescent="0.35">
      <c r="A118" s="2">
        <v>85</v>
      </c>
      <c r="B118" s="1">
        <v>5.6</v>
      </c>
      <c r="C118" s="1">
        <v>2.8</v>
      </c>
      <c r="D118" s="1">
        <v>4.9000000000000004</v>
      </c>
      <c r="E118" s="1">
        <v>2</v>
      </c>
      <c r="F118" s="1">
        <v>2</v>
      </c>
    </row>
    <row r="119" spans="1:9" x14ac:dyDescent="0.35">
      <c r="A119" s="2">
        <v>89</v>
      </c>
      <c r="B119" s="1">
        <v>6.8</v>
      </c>
      <c r="C119" s="1">
        <v>3.2</v>
      </c>
      <c r="D119" s="1">
        <v>5.9</v>
      </c>
      <c r="E119" s="1">
        <v>2.2999999999999998</v>
      </c>
      <c r="F119" s="1">
        <v>2</v>
      </c>
    </row>
    <row r="120" spans="1:9" x14ac:dyDescent="0.35">
      <c r="A120" s="2">
        <v>90</v>
      </c>
      <c r="B120" s="1">
        <v>6.2</v>
      </c>
      <c r="C120" s="1">
        <v>3.4</v>
      </c>
      <c r="D120" s="1">
        <v>5.4</v>
      </c>
      <c r="E120" s="1">
        <v>2.2999999999999998</v>
      </c>
      <c r="F120" s="1">
        <v>2</v>
      </c>
    </row>
    <row r="121" spans="1:9" x14ac:dyDescent="0.35">
      <c r="A121" s="2">
        <v>94</v>
      </c>
      <c r="B121" s="1">
        <v>6.9</v>
      </c>
      <c r="C121" s="1">
        <v>3.1</v>
      </c>
      <c r="D121" s="1">
        <v>5.0999999999999996</v>
      </c>
      <c r="E121" s="1">
        <v>2.2999999999999998</v>
      </c>
      <c r="F121" s="1">
        <v>2</v>
      </c>
    </row>
    <row r="122" spans="1:9" x14ac:dyDescent="0.35">
      <c r="A122" s="2">
        <v>99</v>
      </c>
      <c r="B122" s="1">
        <v>6.4</v>
      </c>
      <c r="C122" s="1">
        <v>2.8</v>
      </c>
      <c r="D122" s="1">
        <v>5.6</v>
      </c>
      <c r="E122" s="1">
        <v>2.1</v>
      </c>
      <c r="F122" s="1">
        <v>2</v>
      </c>
    </row>
    <row r="123" spans="1:9" x14ac:dyDescent="0.35">
      <c r="A123" s="2">
        <v>103</v>
      </c>
      <c r="B123" s="1">
        <v>6.3</v>
      </c>
      <c r="C123" s="1">
        <v>2.7</v>
      </c>
      <c r="D123" s="1">
        <v>4.9000000000000004</v>
      </c>
      <c r="E123" s="1">
        <v>1.8</v>
      </c>
      <c r="F123" s="1">
        <v>2</v>
      </c>
    </row>
    <row r="124" spans="1:9" x14ac:dyDescent="0.35">
      <c r="A124" s="2">
        <v>104</v>
      </c>
      <c r="B124" s="1">
        <v>6.8</v>
      </c>
      <c r="C124" s="1">
        <v>3</v>
      </c>
      <c r="D124" s="1">
        <v>5.5</v>
      </c>
      <c r="E124" s="1">
        <v>2.1</v>
      </c>
      <c r="F124" s="1">
        <v>2</v>
      </c>
    </row>
    <row r="125" spans="1:9" x14ac:dyDescent="0.35">
      <c r="A125" s="2">
        <v>106</v>
      </c>
      <c r="B125" s="1">
        <v>6.3</v>
      </c>
      <c r="C125" s="1">
        <v>2.8</v>
      </c>
      <c r="D125" s="1">
        <v>5.0999999999999996</v>
      </c>
      <c r="E125" s="1">
        <v>1.5</v>
      </c>
      <c r="F125" s="1">
        <v>2</v>
      </c>
    </row>
    <row r="126" spans="1:9" x14ac:dyDescent="0.35">
      <c r="A126" s="2">
        <v>116</v>
      </c>
      <c r="B126" s="1">
        <v>7.7</v>
      </c>
      <c r="C126" s="1">
        <v>3</v>
      </c>
      <c r="D126" s="1">
        <v>6.1</v>
      </c>
      <c r="E126" s="1">
        <v>2.2999999999999998</v>
      </c>
      <c r="F126" s="1">
        <v>2</v>
      </c>
    </row>
    <row r="127" spans="1:9" x14ac:dyDescent="0.35">
      <c r="A127" s="2">
        <v>117</v>
      </c>
      <c r="B127" s="1">
        <v>6.1</v>
      </c>
      <c r="C127" s="1">
        <v>3</v>
      </c>
      <c r="D127" s="1">
        <v>4.9000000000000004</v>
      </c>
      <c r="E127" s="1">
        <v>1.8</v>
      </c>
      <c r="F127" s="1">
        <v>2</v>
      </c>
    </row>
    <row r="128" spans="1:9" x14ac:dyDescent="0.35">
      <c r="A128" s="2">
        <v>119</v>
      </c>
      <c r="B128" s="1">
        <v>6.3</v>
      </c>
      <c r="C128" s="1">
        <v>3.4</v>
      </c>
      <c r="D128" s="1">
        <v>5.6</v>
      </c>
      <c r="E128" s="1">
        <v>2.4</v>
      </c>
      <c r="F128" s="1">
        <v>2</v>
      </c>
      <c r="H128" s="3" t="s">
        <v>5</v>
      </c>
      <c r="I128" s="3"/>
    </row>
    <row r="129" spans="1:30" x14ac:dyDescent="0.35">
      <c r="A129" s="2">
        <v>121</v>
      </c>
      <c r="B129" s="1">
        <v>6.5</v>
      </c>
      <c r="C129" s="1">
        <v>3.2</v>
      </c>
      <c r="D129" s="1">
        <v>5.0999999999999996</v>
      </c>
      <c r="E129" s="1">
        <v>2</v>
      </c>
      <c r="F129" s="1">
        <v>2</v>
      </c>
      <c r="H129" s="1">
        <v>0</v>
      </c>
      <c r="I129" s="1">
        <f>43/130</f>
        <v>0.33076923076923076</v>
      </c>
    </row>
    <row r="130" spans="1:30" x14ac:dyDescent="0.35">
      <c r="A130" s="2">
        <v>125</v>
      </c>
      <c r="B130" s="1">
        <v>5.8</v>
      </c>
      <c r="C130" s="1">
        <v>2.7</v>
      </c>
      <c r="D130" s="1">
        <v>5.0999999999999996</v>
      </c>
      <c r="E130" s="1">
        <v>1.9</v>
      </c>
      <c r="F130" s="1">
        <v>2</v>
      </c>
      <c r="H130" s="1">
        <v>1</v>
      </c>
      <c r="I130" s="1">
        <f>42/130</f>
        <v>0.32307692307692309</v>
      </c>
    </row>
    <row r="131" spans="1:30" x14ac:dyDescent="0.35">
      <c r="A131" s="2">
        <v>127</v>
      </c>
      <c r="B131" s="1">
        <v>6.3</v>
      </c>
      <c r="C131" s="1">
        <v>2.9</v>
      </c>
      <c r="D131" s="1">
        <v>5.6</v>
      </c>
      <c r="E131" s="1">
        <v>1.8</v>
      </c>
      <c r="F131" s="1">
        <v>2</v>
      </c>
      <c r="H131" s="1">
        <v>2</v>
      </c>
      <c r="I131" s="1">
        <f>45/130</f>
        <v>0.34615384615384615</v>
      </c>
    </row>
    <row r="132" spans="1:30" x14ac:dyDescent="0.35">
      <c r="A132" s="4" t="s">
        <v>6</v>
      </c>
      <c r="B132" s="1">
        <f>AVERAGE(B2:B44)</f>
        <v>5.0139534883720946</v>
      </c>
      <c r="C132" s="1">
        <f t="shared" ref="C132:E132" si="0">AVERAGE(C2:C44)</f>
        <v>3.4255813953488374</v>
      </c>
      <c r="D132" s="1">
        <f t="shared" si="0"/>
        <v>1.4651162790697672</v>
      </c>
      <c r="E132" s="1">
        <f t="shared" si="0"/>
        <v>0.25116279069767444</v>
      </c>
    </row>
    <row r="133" spans="1:30" x14ac:dyDescent="0.35">
      <c r="A133" s="5" t="s">
        <v>7</v>
      </c>
      <c r="B133" s="1">
        <f>_xlfn.STDEV.S(B2:B44)</f>
        <v>0.36812355285435489</v>
      </c>
      <c r="C133" s="1">
        <f t="shared" ref="C133:E133" si="1">_xlfn.STDEV.S(C2:C44)</f>
        <v>0.34989319680358738</v>
      </c>
      <c r="D133" s="1">
        <f t="shared" si="1"/>
        <v>0.18111259445863989</v>
      </c>
      <c r="E133" s="1">
        <f t="shared" si="1"/>
        <v>0.10991791964321951</v>
      </c>
    </row>
    <row r="134" spans="1:30" x14ac:dyDescent="0.35">
      <c r="A134" s="4" t="s">
        <v>8</v>
      </c>
      <c r="B134" s="1">
        <f>AVERAGE(B45:B86)</f>
        <v>5.9119047619047613</v>
      </c>
      <c r="C134" s="1">
        <f t="shared" ref="C134:E134" si="2">AVERAGE(C45:C86)</f>
        <v>2.7119047619047616</v>
      </c>
      <c r="D134" s="1">
        <f t="shared" si="2"/>
        <v>4.1928571428571422</v>
      </c>
      <c r="E134" s="1">
        <f t="shared" si="2"/>
        <v>1.283333333333333</v>
      </c>
    </row>
    <row r="135" spans="1:30" x14ac:dyDescent="0.35">
      <c r="A135" s="5" t="s">
        <v>9</v>
      </c>
      <c r="B135" s="1">
        <f>_xlfn.STDEV.S(B45:B86)</f>
        <v>0.51286016776904064</v>
      </c>
      <c r="C135" s="1">
        <f t="shared" ref="C135:E135" si="3">_xlfn.STDEV.S(C45:C86)</f>
        <v>0.29812616493805744</v>
      </c>
      <c r="D135" s="1">
        <f t="shared" si="3"/>
        <v>0.47235417527419205</v>
      </c>
      <c r="E135" s="1">
        <f t="shared" si="3"/>
        <v>0.17657537141011101</v>
      </c>
    </row>
    <row r="136" spans="1:30" x14ac:dyDescent="0.35">
      <c r="A136" s="4" t="s">
        <v>10</v>
      </c>
      <c r="B136" s="1">
        <f>AVERAGE(B87:B131)</f>
        <v>6.6288888888888904</v>
      </c>
      <c r="C136" s="1">
        <f t="shared" ref="C136:D136" si="4">AVERAGE(C87:C131)</f>
        <v>2.977777777777777</v>
      </c>
      <c r="D136" s="1">
        <f t="shared" si="4"/>
        <v>5.5688888888888881</v>
      </c>
      <c r="E136" s="1">
        <f>AVERAGE(E87:E131)</f>
        <v>2.037777777777777</v>
      </c>
    </row>
    <row r="137" spans="1:30" x14ac:dyDescent="0.35">
      <c r="A137" s="5" t="s">
        <v>11</v>
      </c>
      <c r="B137" s="1">
        <f>_xlfn.STDEV.S(B87:B131)</f>
        <v>0.60288029198560356</v>
      </c>
      <c r="C137" s="1">
        <f t="shared" ref="C137:E137" si="5">_xlfn.STDEV.S(C87:C131)</f>
        <v>0.31034356979504923</v>
      </c>
      <c r="D137" s="1">
        <f t="shared" si="5"/>
        <v>0.54847815164168834</v>
      </c>
      <c r="E137" s="1">
        <f t="shared" si="5"/>
        <v>0.2699232962502266</v>
      </c>
    </row>
    <row r="139" spans="1:30" x14ac:dyDescent="0.35">
      <c r="B139" s="1">
        <v>5.9</v>
      </c>
      <c r="C139" s="1">
        <v>3</v>
      </c>
      <c r="D139" s="1">
        <v>5.0999999999999996</v>
      </c>
      <c r="E139" s="1">
        <v>1.8</v>
      </c>
      <c r="F139" s="1">
        <v>2</v>
      </c>
      <c r="H139" s="6" t="s">
        <v>12</v>
      </c>
      <c r="I139" s="6"/>
      <c r="J139" s="6"/>
      <c r="K139" s="7" t="s">
        <v>13</v>
      </c>
      <c r="L139" s="7"/>
      <c r="M139" s="7"/>
      <c r="N139" s="8" t="s">
        <v>14</v>
      </c>
      <c r="O139" s="8"/>
      <c r="P139" s="8"/>
      <c r="Q139" s="3" t="s">
        <v>15</v>
      </c>
      <c r="R139" s="3"/>
      <c r="S139" s="3"/>
      <c r="T139" s="9"/>
      <c r="U139" s="9"/>
      <c r="V139" s="9"/>
      <c r="W139" s="9"/>
      <c r="X139" s="9"/>
      <c r="Y139" s="9"/>
    </row>
    <row r="140" spans="1:30" x14ac:dyDescent="0.35">
      <c r="A140" s="10" t="s">
        <v>16</v>
      </c>
      <c r="B140">
        <f>EXP(-((B139-B132)^2)/(2*B133^2)/(B133*SQRT(2*PI())))</f>
        <v>4.3319532717163621E-2</v>
      </c>
      <c r="C140">
        <f>EXP(-((C139-C132)^2)/(2*C133^2)/(C133*SQRT(2*PI())))</f>
        <v>0.43024081614953769</v>
      </c>
      <c r="D140">
        <f t="shared" ref="D140" si="6">EXP(-((D139-D132)^2)/(2*D133^2)/(D133*SQRT(2*PI())))</f>
        <v>2.1701459055306631E-193</v>
      </c>
      <c r="E140">
        <f>EXP(-((E139-E132)^2)/(2*E133^2)/(E133*SQRT(2*PI())))</f>
        <v>3.2796212098473023E-157</v>
      </c>
      <c r="H140" s="4" t="s">
        <v>16</v>
      </c>
      <c r="I140" s="4" t="s">
        <v>17</v>
      </c>
      <c r="J140" s="4" t="s">
        <v>18</v>
      </c>
      <c r="K140" s="11" t="s">
        <v>16</v>
      </c>
      <c r="L140" s="11" t="s">
        <v>17</v>
      </c>
      <c r="M140" s="11" t="s">
        <v>18</v>
      </c>
      <c r="N140" s="12" t="s">
        <v>16</v>
      </c>
      <c r="O140" s="12" t="s">
        <v>17</v>
      </c>
      <c r="P140" s="12" t="s">
        <v>18</v>
      </c>
      <c r="Q140" s="13" t="s">
        <v>16</v>
      </c>
      <c r="R140" s="13" t="s">
        <v>17</v>
      </c>
      <c r="S140" s="13" t="s">
        <v>18</v>
      </c>
      <c r="T140" s="14" t="s">
        <v>19</v>
      </c>
      <c r="U140" s="15" t="s">
        <v>20</v>
      </c>
      <c r="V140" s="15" t="s">
        <v>21</v>
      </c>
      <c r="W140" s="15" t="s">
        <v>22</v>
      </c>
      <c r="X140" s="15" t="s">
        <v>23</v>
      </c>
      <c r="Y140" s="15" t="s">
        <v>24</v>
      </c>
      <c r="Z140" s="1"/>
      <c r="AA140" s="1"/>
      <c r="AB140" s="16" t="s">
        <v>25</v>
      </c>
      <c r="AC140" s="17"/>
      <c r="AD140" s="18"/>
    </row>
    <row r="141" spans="1:30" x14ac:dyDescent="0.35">
      <c r="A141" s="10" t="s">
        <v>17</v>
      </c>
      <c r="B141">
        <f>EXP(-((B139-B134)^2)/(2*B135^2)/(B135*SQRT(2*PI())))</f>
        <v>0.9997904541416498</v>
      </c>
      <c r="C141">
        <f t="shared" ref="C141:E141" si="7">EXP(-((C139-C134)^2)/(2*C135^2)/(C135*SQRT(2*PI())))</f>
        <v>0.53536007391481333</v>
      </c>
      <c r="D141">
        <f t="shared" si="7"/>
        <v>0.2106619857295548</v>
      </c>
      <c r="E141">
        <f t="shared" si="7"/>
        <v>6.3031705222158367E-5</v>
      </c>
      <c r="H141" s="4">
        <f>EXP(-((J2-$B$132)^2)/(2*$B$133^2)/($B$133*SQRT(2*PI())))</f>
        <v>4.3319532717163621E-2</v>
      </c>
      <c r="I141" s="4">
        <f>EXP(-((J2-$B$134)^2)/(2*$B$135^2)/($B$135*SQRT(2*PI())))</f>
        <v>0.9997904541416498</v>
      </c>
      <c r="J141" s="4">
        <f>EXP(-((J2-$B$136)^2)/(2*$B$137^2)/($B$137*SQRT(2*PI())))</f>
        <v>0.61654386427560748</v>
      </c>
      <c r="K141" s="11">
        <f>EXP(-((K2-$C$132)^2)/(2*$C$133^2)/($C$133*SQRT(2*PI())))</f>
        <v>0.43024081614953769</v>
      </c>
      <c r="L141" s="11">
        <f>EXP(-((K2-$C$134)^2)/(2*$C$135^2)/($C$135*SQRT(2*PI())))</f>
        <v>0.53536007391481333</v>
      </c>
      <c r="M141" s="11">
        <f>EXP(-((K2-$C$136)^2)/(2*$C$137^2)/($C$137*SQRT(2*PI())))</f>
        <v>0.99670988281046669</v>
      </c>
      <c r="N141" s="12">
        <f>EXP(-((L2-$D$132)^2)/(2*$D$133^2)/($D$133*SQRT(2*PI())))</f>
        <v>2.1701459055306631E-193</v>
      </c>
      <c r="O141" s="12">
        <f>EXP(-((L2-$D$134)^2)/(2*$D$135^2)/($D$135*SQRT(2*PI())))</f>
        <v>0.2106619857295548</v>
      </c>
      <c r="P141" s="12">
        <f>EXP(-((L2-$D$136)^2)/(2*$D$137^2)/($D$137*SQRT(2*PI())))</f>
        <v>0.7665985394621877</v>
      </c>
      <c r="Q141" s="13">
        <f>EXP(-((M2-$E$132)^2)/(2*$E$133^2)/($E$133*SQRT(2*PI())))</f>
        <v>3.2796212098473023E-157</v>
      </c>
      <c r="R141" s="13">
        <f>EXP(-((M2-$E$134)^2)/(2*$E$135^2)/($E$135*SQRT(2*PI())))</f>
        <v>6.3031705222158367E-5</v>
      </c>
      <c r="S141" s="13">
        <f>EXP(-((M2-$E$136)^2)/(2*$E$137^2)/($E$137*SQRT(2*PI())))</f>
        <v>0.56357332142468008</v>
      </c>
      <c r="T141" s="1">
        <f>H141*K141*N141*Q141*$I$129</f>
        <v>0</v>
      </c>
      <c r="U141" s="1">
        <f>I141*L141*O141*R141*$I$130</f>
        <v>2.2961810750779255E-6</v>
      </c>
      <c r="V141" s="1">
        <f>J141*M141*P141*S141*$I$131</f>
        <v>9.1901017490012629E-2</v>
      </c>
      <c r="W141" s="1">
        <f>MAX(T141:V141)</f>
        <v>9.1901017490012629E-2</v>
      </c>
      <c r="X141" s="1" cm="1">
        <f t="array" ref="X141">_xlfn.IFS(W141=V141,2,W141=U141,1,W141=T141,0)</f>
        <v>2</v>
      </c>
      <c r="Y141" s="1">
        <f>IF(X141=N2,1,0)</f>
        <v>1</v>
      </c>
      <c r="Z141" s="1"/>
      <c r="AA141" s="1"/>
      <c r="AB141" s="19" t="s">
        <v>26</v>
      </c>
      <c r="AC141" s="20"/>
      <c r="AD141" s="21"/>
    </row>
    <row r="142" spans="1:30" x14ac:dyDescent="0.35">
      <c r="A142" s="10" t="s">
        <v>18</v>
      </c>
      <c r="B142">
        <f>EXP(-((B139-B136)^2)/(2*B137^2)/(B137*SQRT(2*PI())))</f>
        <v>0.61654386427560748</v>
      </c>
      <c r="C142">
        <f t="shared" ref="C142:E142" si="8">EXP(-((C139-C136)^2)/(2*C137^2)/(C137*SQRT(2*PI())))</f>
        <v>0.99670988281046669</v>
      </c>
      <c r="D142">
        <f t="shared" si="8"/>
        <v>0.7665985394621877</v>
      </c>
      <c r="E142">
        <f t="shared" si="8"/>
        <v>0.56357332142468008</v>
      </c>
      <c r="H142" s="4">
        <f t="shared" ref="H142:H160" si="9">EXP(-((J3-$B$132)^2)/(2*$B$133^2)/($B$133*SQRT(2*PI())))</f>
        <v>0.55106250011705571</v>
      </c>
      <c r="I142" s="4">
        <f t="shared" ref="I142:I160" si="10">EXP(-((J3-$B$134)^2)/(2*$B$135^2)/($B$135*SQRT(2*PI())))</f>
        <v>0.67875781630636456</v>
      </c>
      <c r="J142" s="4">
        <f t="shared" ref="J142:J160" si="11">EXP(-((J3-$B$136)^2)/(2*$B$137^2)/($B$137*SQRT(2*PI())))</f>
        <v>0.25291216776121428</v>
      </c>
      <c r="K142" s="11">
        <f t="shared" ref="K142:K160" si="12">EXP(-((K3-$C$132)^2)/(2*$C$133^2)/($C$133*SQRT(2*PI())))</f>
        <v>0.43024081614953769</v>
      </c>
      <c r="L142" s="11">
        <f t="shared" ref="L142:L160" si="13">EXP(-((K3-$C$134)^2)/(2*$C$135^2)/($C$135*SQRT(2*PI())))</f>
        <v>0.53536007391481333</v>
      </c>
      <c r="M142" s="11">
        <f t="shared" ref="M142:M160" si="14">EXP(-((K3-$C$136)^2)/(2*$C$137^2)/($C$137*SQRT(2*PI())))</f>
        <v>0.99670988281046669</v>
      </c>
      <c r="N142" s="12">
        <f t="shared" ref="N142:N160" si="15">EXP(-((L3-$D$132)^2)/(2*$D$133^2)/($D$133*SQRT(2*PI())))</f>
        <v>4.918098024486553E-135</v>
      </c>
      <c r="O142" s="12">
        <f t="shared" ref="O142:O160" si="16">EXP(-((L3-$D$134)^2)/(2*$D$135^2)/($D$135*SQRT(2*PI())))</f>
        <v>0.83648299526533121</v>
      </c>
      <c r="P142" s="12">
        <f t="shared" ref="P142:P160" si="17">EXP(-((L3-$D$136)^2)/(2*$D$137^2)/($D$137*SQRT(2*PI())))</f>
        <v>0.25126834609701715</v>
      </c>
      <c r="Q142" s="13">
        <f t="shared" ref="Q142:Q160" si="18">EXP(-((M3-$E$132)^2)/(2*$E$133^2)/($E$133*SQRT(2*PI())))</f>
        <v>1.8406212230240447E-102</v>
      </c>
      <c r="R142" s="13">
        <f t="shared" ref="R142:R160" si="19">EXP(-((M3-$E$134)^2)/(2*$E$135^2)/($E$135*SQRT(2*PI())))</f>
        <v>0.18252268010380476</v>
      </c>
      <c r="S142" s="13">
        <f t="shared" ref="S142:S160" si="20">EXP(-((M3-$E$136)^2)/(2*$E$137^2)/($E$137*SQRT(2*PI())))</f>
        <v>5.3218175844169935E-2</v>
      </c>
      <c r="T142" s="1">
        <f t="shared" ref="T142:T160" si="21">H142*K142*N142*Q142*$I$129</f>
        <v>7.0990326907897736E-238</v>
      </c>
      <c r="U142" s="1">
        <f t="shared" ref="U142:U160" si="22">I142*L142*O142*R142*$I$130</f>
        <v>1.7924238540800583E-2</v>
      </c>
      <c r="V142" s="1">
        <f t="shared" ref="V142:V160" si="23">J142*M142*P142*S142*$I$131</f>
        <v>1.1668241663930442E-3</v>
      </c>
      <c r="W142" s="1">
        <f t="shared" ref="W142:W160" si="24">MAX(T142:V142)</f>
        <v>1.7924238540800583E-2</v>
      </c>
      <c r="X142" s="1" cm="1">
        <f t="array" ref="X142">_xlfn.IFS(W142=V142,2,W142=U142,1,W142=T142,0)</f>
        <v>1</v>
      </c>
      <c r="Y142" s="1">
        <f t="shared" ref="Y142:Y160" si="25">IF(X142=N3,1,0)</f>
        <v>1</v>
      </c>
      <c r="Z142" s="22" t="s">
        <v>23</v>
      </c>
      <c r="AA142" s="1"/>
      <c r="AB142" s="1">
        <v>0</v>
      </c>
      <c r="AC142" s="1">
        <v>1</v>
      </c>
      <c r="AD142" s="1">
        <v>2</v>
      </c>
    </row>
    <row r="143" spans="1:30" x14ac:dyDescent="0.35">
      <c r="H143" s="4">
        <f t="shared" si="9"/>
        <v>0.99922179179653781</v>
      </c>
      <c r="I143" s="4">
        <f t="shared" si="10"/>
        <v>0.29239439058514621</v>
      </c>
      <c r="J143" s="4">
        <f t="shared" si="11"/>
        <v>8.9341203909808195E-2</v>
      </c>
      <c r="K143" s="11">
        <f t="shared" si="12"/>
        <v>0.97454057340232236</v>
      </c>
      <c r="L143" s="11">
        <f t="shared" si="13"/>
        <v>9.3199468799577447E-3</v>
      </c>
      <c r="M143" s="11">
        <f t="shared" si="14"/>
        <v>0.16203177713622754</v>
      </c>
      <c r="N143" s="12">
        <f t="shared" si="15"/>
        <v>0.40035392617672949</v>
      </c>
      <c r="O143" s="12">
        <f t="shared" si="16"/>
        <v>1.3217886366679036E-7</v>
      </c>
      <c r="P143" s="12">
        <f t="shared" si="17"/>
        <v>2.7046552706098535E-10</v>
      </c>
      <c r="Q143" s="13">
        <f t="shared" si="18"/>
        <v>0.69890406551952722</v>
      </c>
      <c r="R143" s="13">
        <f t="shared" si="19"/>
        <v>6.093617762975607E-16</v>
      </c>
      <c r="S143" s="13">
        <f t="shared" si="20"/>
        <v>4.9836366694361727E-14</v>
      </c>
      <c r="T143" s="1">
        <f t="shared" si="21"/>
        <v>9.0125686079693165E-2</v>
      </c>
      <c r="U143" s="1">
        <f t="shared" si="22"/>
        <v>7.0912963357143137E-26</v>
      </c>
      <c r="V143" s="1">
        <f t="shared" si="23"/>
        <v>6.7542860381493664E-26</v>
      </c>
      <c r="W143" s="1">
        <f t="shared" si="24"/>
        <v>9.0125686079693165E-2</v>
      </c>
      <c r="X143" s="1" cm="1">
        <f t="array" ref="X143">_xlfn.IFS(W143=V143,2,W143=U143,1,W143=T143,0)</f>
        <v>0</v>
      </c>
      <c r="Y143" s="1">
        <f t="shared" si="25"/>
        <v>1</v>
      </c>
      <c r="Z143" s="23"/>
      <c r="AA143" s="1">
        <v>0</v>
      </c>
      <c r="AB143" s="1">
        <f>COUNTIFS($X$141:$X$160,$AA143,$N$2:$N$21,AB$142)</f>
        <v>7</v>
      </c>
      <c r="AC143" s="1">
        <f t="shared" ref="AC143:AD145" si="26">COUNTIFS($X$141:$X$160,$AA143,$N$2:$N$21,AC$142)</f>
        <v>0</v>
      </c>
      <c r="AD143" s="1">
        <f t="shared" si="26"/>
        <v>0</v>
      </c>
    </row>
    <row r="144" spans="1:30" x14ac:dyDescent="0.35">
      <c r="H144" s="4">
        <f t="shared" si="9"/>
        <v>0.25327138568833496</v>
      </c>
      <c r="I144" s="4">
        <f t="shared" si="10"/>
        <v>0.86601267720777209</v>
      </c>
      <c r="J144" s="4">
        <f t="shared" si="11"/>
        <v>0.38149411798733129</v>
      </c>
      <c r="K144" s="11">
        <f t="shared" si="12"/>
        <v>0.43024081614953769</v>
      </c>
      <c r="L144" s="11">
        <f t="shared" si="13"/>
        <v>0.53536007391481333</v>
      </c>
      <c r="M144" s="11">
        <f t="shared" si="14"/>
        <v>0.99670988281046669</v>
      </c>
      <c r="N144" s="12">
        <f t="shared" si="15"/>
        <v>4.918098024486553E-135</v>
      </c>
      <c r="O144" s="12">
        <f t="shared" si="16"/>
        <v>0.83648299526533121</v>
      </c>
      <c r="P144" s="12">
        <f t="shared" si="17"/>
        <v>0.25126834609701715</v>
      </c>
      <c r="Q144" s="13">
        <f t="shared" si="18"/>
        <v>1.8406212230240447E-102</v>
      </c>
      <c r="R144" s="13">
        <f t="shared" si="19"/>
        <v>0.18252268010380476</v>
      </c>
      <c r="S144" s="13">
        <f t="shared" si="20"/>
        <v>5.3218175844169935E-2</v>
      </c>
      <c r="T144" s="1">
        <f t="shared" si="21"/>
        <v>3.2627548531449544E-238</v>
      </c>
      <c r="U144" s="1">
        <f t="shared" si="22"/>
        <v>2.2869155142993071E-2</v>
      </c>
      <c r="V144" s="1">
        <f t="shared" si="23"/>
        <v>1.760044050647222E-3</v>
      </c>
      <c r="W144" s="1">
        <f t="shared" si="24"/>
        <v>2.2869155142993071E-2</v>
      </c>
      <c r="X144" s="1" cm="1">
        <f t="array" ref="X144">_xlfn.IFS(W144=V144,2,W144=U144,1,W144=T144,0)</f>
        <v>1</v>
      </c>
      <c r="Y144" s="1">
        <f t="shared" si="25"/>
        <v>1</v>
      </c>
      <c r="Z144" s="23"/>
      <c r="AA144" s="1">
        <v>1</v>
      </c>
      <c r="AB144" s="1">
        <f>COUNTIFS($X$141:$X$160,$AA144,$N$2:$N$21,AB$142)</f>
        <v>0</v>
      </c>
      <c r="AC144" s="1">
        <f t="shared" si="26"/>
        <v>4</v>
      </c>
      <c r="AD144" s="1">
        <f t="shared" si="26"/>
        <v>0</v>
      </c>
    </row>
    <row r="145" spans="8:30" x14ac:dyDescent="0.35">
      <c r="H145" s="4">
        <f t="shared" si="9"/>
        <v>0.94940256646381016</v>
      </c>
      <c r="I145" s="4">
        <f t="shared" si="10"/>
        <v>0.22000005740630113</v>
      </c>
      <c r="J145" s="4">
        <f t="shared" si="11"/>
        <v>6.5812032439288293E-2</v>
      </c>
      <c r="K145" s="11">
        <f t="shared" si="12"/>
        <v>1.8511629244673145E-2</v>
      </c>
      <c r="L145" s="11">
        <f t="shared" si="13"/>
        <v>0.71317057454276422</v>
      </c>
      <c r="M145" s="11">
        <f t="shared" si="14"/>
        <v>0.21797736094343487</v>
      </c>
      <c r="N145" s="12">
        <f t="shared" si="15"/>
        <v>4.918098024486553E-135</v>
      </c>
      <c r="O145" s="12">
        <f t="shared" si="16"/>
        <v>0.83648299526533121</v>
      </c>
      <c r="P145" s="12">
        <f t="shared" si="17"/>
        <v>0.25126834609701715</v>
      </c>
      <c r="Q145" s="13">
        <f t="shared" si="18"/>
        <v>1.1753624705274315E-137</v>
      </c>
      <c r="R145" s="13">
        <f t="shared" si="19"/>
        <v>1.8543152478109333E-3</v>
      </c>
      <c r="S145" s="13">
        <f t="shared" si="20"/>
        <v>0.31435454495089632</v>
      </c>
      <c r="T145" s="1">
        <f t="shared" si="21"/>
        <v>3.3603858577246151E-274</v>
      </c>
      <c r="U145" s="1">
        <f t="shared" si="22"/>
        <v>7.8625393909817823E-5</v>
      </c>
      <c r="V145" s="1">
        <f t="shared" si="23"/>
        <v>3.9223232273296791E-4</v>
      </c>
      <c r="W145" s="1">
        <f t="shared" si="24"/>
        <v>3.9223232273296791E-4</v>
      </c>
      <c r="X145" s="1" cm="1">
        <f t="array" ref="X145">_xlfn.IFS(W145=V145,2,W145=U145,1,W145=T145,0)</f>
        <v>2</v>
      </c>
      <c r="Y145" s="1">
        <f t="shared" si="25"/>
        <v>1</v>
      </c>
      <c r="Z145" s="24"/>
      <c r="AA145" s="1">
        <v>2</v>
      </c>
      <c r="AB145" s="1">
        <f>COUNTIFS($X$141:$X$160,$AA145,$N$2:$N$21,AB$142)</f>
        <v>0</v>
      </c>
      <c r="AC145" s="1">
        <f t="shared" si="26"/>
        <v>4</v>
      </c>
      <c r="AD145" s="1">
        <f t="shared" si="26"/>
        <v>5</v>
      </c>
    </row>
    <row r="146" spans="8:30" x14ac:dyDescent="0.35">
      <c r="H146" s="4">
        <f t="shared" si="9"/>
        <v>0.34777423072681657</v>
      </c>
      <c r="I146" s="4">
        <f t="shared" si="10"/>
        <v>5.2456421577522866E-2</v>
      </c>
      <c r="J146" s="4">
        <f t="shared" si="11"/>
        <v>1.6152927643560015E-2</v>
      </c>
      <c r="K146" s="11">
        <f t="shared" si="12"/>
        <v>2.7403613636324811E-3</v>
      </c>
      <c r="L146" s="11">
        <f t="shared" si="13"/>
        <v>0.27880500189323404</v>
      </c>
      <c r="M146" s="11">
        <f t="shared" si="14"/>
        <v>4.6622244371637984E-2</v>
      </c>
      <c r="N146" s="12">
        <f t="shared" si="15"/>
        <v>0.40035392617672949</v>
      </c>
      <c r="O146" s="12">
        <f t="shared" si="16"/>
        <v>1.3217886366679036E-7</v>
      </c>
      <c r="P146" s="12">
        <f t="shared" si="17"/>
        <v>2.7046552706098535E-10</v>
      </c>
      <c r="Q146" s="13">
        <f t="shared" si="18"/>
        <v>0.69890406551952722</v>
      </c>
      <c r="R146" s="13">
        <f t="shared" si="19"/>
        <v>6.093617762975607E-16</v>
      </c>
      <c r="S146" s="13">
        <f t="shared" si="20"/>
        <v>4.9836366694361727E-14</v>
      </c>
      <c r="T146" s="1">
        <f t="shared" si="21"/>
        <v>8.8204754662388446E-5</v>
      </c>
      <c r="U146" s="1">
        <f t="shared" si="22"/>
        <v>3.8057686344252588E-25</v>
      </c>
      <c r="V146" s="1">
        <f t="shared" si="23"/>
        <v>3.5137582394247121E-27</v>
      </c>
      <c r="W146" s="1">
        <f t="shared" si="24"/>
        <v>8.8204754662388446E-5</v>
      </c>
      <c r="X146" s="1" cm="1">
        <f t="array" ref="X146">_xlfn.IFS(W146=V146,2,W146=U146,1,W146=T146,0)</f>
        <v>0</v>
      </c>
      <c r="Y146" s="1">
        <f t="shared" si="25"/>
        <v>1</v>
      </c>
      <c r="Z146" s="1"/>
      <c r="AA146" s="1"/>
      <c r="AB146" s="1"/>
      <c r="AC146" s="1"/>
      <c r="AD146" s="1"/>
    </row>
    <row r="147" spans="8:30" x14ac:dyDescent="0.35">
      <c r="H147" s="4">
        <f t="shared" si="9"/>
        <v>6.6503869930442838E-7</v>
      </c>
      <c r="I147" s="4">
        <f t="shared" si="10"/>
        <v>0.23604975132725012</v>
      </c>
      <c r="J147" s="4">
        <f t="shared" si="11"/>
        <v>0.93528075415241618</v>
      </c>
      <c r="K147" s="11">
        <f t="shared" si="12"/>
        <v>0.61041270433915551</v>
      </c>
      <c r="L147" s="11">
        <f t="shared" si="13"/>
        <v>0.32179128590950934</v>
      </c>
      <c r="M147" s="11">
        <f t="shared" si="14"/>
        <v>0.90511784239638382</v>
      </c>
      <c r="N147" s="12">
        <f t="shared" si="15"/>
        <v>9.0120154293152967E-173</v>
      </c>
      <c r="O147" s="12">
        <f t="shared" si="16"/>
        <v>0.38812194522600096</v>
      </c>
      <c r="P147" s="12">
        <f t="shared" si="17"/>
        <v>0.58222905075424014</v>
      </c>
      <c r="Q147" s="13">
        <f t="shared" si="18"/>
        <v>1.8406212230240447E-102</v>
      </c>
      <c r="R147" s="13">
        <f t="shared" si="19"/>
        <v>0.18252268010380476</v>
      </c>
      <c r="S147" s="13">
        <f t="shared" si="20"/>
        <v>5.3218175844169935E-2</v>
      </c>
      <c r="T147" s="1">
        <f t="shared" si="21"/>
        <v>2.2273165143714872E-281</v>
      </c>
      <c r="U147" s="1">
        <f t="shared" si="22"/>
        <v>1.7384764066600041E-3</v>
      </c>
      <c r="V147" s="1">
        <f t="shared" si="23"/>
        <v>9.0796715924796791E-3</v>
      </c>
      <c r="W147" s="1">
        <f t="shared" si="24"/>
        <v>9.0796715924796791E-3</v>
      </c>
      <c r="X147" s="1" cm="1">
        <f t="array" ref="X147">_xlfn.IFS(W147=V147,2,W147=U147,1,W147=T147,0)</f>
        <v>2</v>
      </c>
      <c r="Y147" s="1">
        <f t="shared" si="25"/>
        <v>0</v>
      </c>
      <c r="Z147" s="16" t="s">
        <v>27</v>
      </c>
      <c r="AA147" s="17"/>
      <c r="AB147" s="17"/>
      <c r="AC147" s="18"/>
      <c r="AD147" s="25">
        <f>SUM(AB143,AC144,AD145)/SUM(AB143:AD145)</f>
        <v>0.8</v>
      </c>
    </row>
    <row r="148" spans="8:30" x14ac:dyDescent="0.35">
      <c r="H148" s="4">
        <f t="shared" si="9"/>
        <v>0.25327138568833496</v>
      </c>
      <c r="I148" s="4">
        <f t="shared" si="10"/>
        <v>0.86601267720777209</v>
      </c>
      <c r="J148" s="4">
        <f t="shared" si="11"/>
        <v>0.38149411798733129</v>
      </c>
      <c r="K148" s="11">
        <f t="shared" si="12"/>
        <v>8.6157456111640204E-2</v>
      </c>
      <c r="L148" s="11">
        <f t="shared" si="13"/>
        <v>0.99893367506387953</v>
      </c>
      <c r="M148" s="11">
        <f t="shared" si="14"/>
        <v>0.597543399024833</v>
      </c>
      <c r="N148" s="12">
        <f t="shared" si="15"/>
        <v>8.5565606068808746E-110</v>
      </c>
      <c r="O148" s="12">
        <f t="shared" si="16"/>
        <v>0.99990343944475002</v>
      </c>
      <c r="P148" s="12">
        <f t="shared" si="17"/>
        <v>0.10379198998669259</v>
      </c>
      <c r="Q148" s="13">
        <f t="shared" si="18"/>
        <v>1.742684695191115E-72</v>
      </c>
      <c r="R148" s="13">
        <f t="shared" si="19"/>
        <v>0.98998609276573668</v>
      </c>
      <c r="S148" s="13">
        <f t="shared" si="20"/>
        <v>4.0022329659909544E-3</v>
      </c>
      <c r="T148" s="1">
        <f t="shared" si="21"/>
        <v>1.0762722558334453E-183</v>
      </c>
      <c r="U148" s="1">
        <f t="shared" si="22"/>
        <v>0.27666485733413843</v>
      </c>
      <c r="V148" s="1">
        <f t="shared" si="23"/>
        <v>3.2778770867928887E-5</v>
      </c>
      <c r="W148" s="1">
        <f t="shared" si="24"/>
        <v>0.27666485733413843</v>
      </c>
      <c r="X148" s="1" cm="1">
        <f t="array" ref="X148">_xlfn.IFS(W148=V148,2,W148=U148,1,W148=T148,0)</f>
        <v>1</v>
      </c>
      <c r="Y148" s="1">
        <f t="shared" si="25"/>
        <v>1</v>
      </c>
    </row>
    <row r="149" spans="8:30" x14ac:dyDescent="0.35">
      <c r="H149" s="4">
        <f t="shared" si="9"/>
        <v>0.83273765621667439</v>
      </c>
      <c r="I149" s="4">
        <f t="shared" si="10"/>
        <v>0.16070620120724702</v>
      </c>
      <c r="J149" s="4">
        <f t="shared" si="11"/>
        <v>4.7604937480458201E-2</v>
      </c>
      <c r="K149" s="11">
        <f t="shared" si="12"/>
        <v>0.99695729057835902</v>
      </c>
      <c r="L149" s="11">
        <f t="shared" si="13"/>
        <v>2.8316185838873985E-2</v>
      </c>
      <c r="M149" s="11">
        <f t="shared" si="14"/>
        <v>0.30431543787572651</v>
      </c>
      <c r="N149" s="12">
        <f t="shared" si="15"/>
        <v>0.54287500489048213</v>
      </c>
      <c r="O149" s="12">
        <f t="shared" si="16"/>
        <v>2.9778703890672133E-6</v>
      </c>
      <c r="P149" s="12">
        <f t="shared" si="17"/>
        <v>5.3659030972959867E-9</v>
      </c>
      <c r="Q149" s="13">
        <f t="shared" si="18"/>
        <v>0.6749123846794437</v>
      </c>
      <c r="R149" s="13">
        <f t="shared" si="19"/>
        <v>3.4113079758998591E-19</v>
      </c>
      <c r="S149" s="13">
        <f t="shared" si="20"/>
        <v>1.3259395239655709E-15</v>
      </c>
      <c r="T149" s="1">
        <f t="shared" si="21"/>
        <v>0.10061369637674029</v>
      </c>
      <c r="U149" s="1">
        <f t="shared" si="22"/>
        <v>1.4934821911939086E-27</v>
      </c>
      <c r="V149" s="1">
        <f t="shared" si="23"/>
        <v>3.5678918953195346E-26</v>
      </c>
      <c r="W149" s="1">
        <f t="shared" si="24"/>
        <v>0.10061369637674029</v>
      </c>
      <c r="X149" s="1" cm="1">
        <f t="array" ref="X149">_xlfn.IFS(W149=V149,2,W149=U149,1,W149=T149,0)</f>
        <v>0</v>
      </c>
      <c r="Y149" s="1">
        <f t="shared" si="25"/>
        <v>1</v>
      </c>
      <c r="Z149" s="26" t="s">
        <v>28</v>
      </c>
      <c r="AA149" s="27"/>
      <c r="AB149" s="27"/>
      <c r="AC149">
        <v>0</v>
      </c>
      <c r="AD149">
        <f>AB143/SUM(AB143:AD143)</f>
        <v>1</v>
      </c>
    </row>
    <row r="150" spans="8:30" x14ac:dyDescent="0.35">
      <c r="H150" s="4">
        <f t="shared" si="9"/>
        <v>4.6121042632170291E-4</v>
      </c>
      <c r="I150" s="4">
        <f t="shared" si="10"/>
        <v>0.70308077105936484</v>
      </c>
      <c r="J150" s="4">
        <f t="shared" si="11"/>
        <v>0.95342837168476979</v>
      </c>
      <c r="K150" s="11">
        <f t="shared" si="12"/>
        <v>0.78902065638463392</v>
      </c>
      <c r="L150" s="11">
        <f t="shared" si="13"/>
        <v>0.1663853846439918</v>
      </c>
      <c r="M150" s="11">
        <f t="shared" si="14"/>
        <v>0.71924433516193376</v>
      </c>
      <c r="N150" s="12">
        <f t="shared" si="15"/>
        <v>4.918098024486553E-135</v>
      </c>
      <c r="O150" s="12">
        <f t="shared" si="16"/>
        <v>0.83648299526533121</v>
      </c>
      <c r="P150" s="12">
        <f t="shared" si="17"/>
        <v>0.25126834609701715</v>
      </c>
      <c r="Q150" s="13">
        <f t="shared" si="18"/>
        <v>1.8406212230240447E-102</v>
      </c>
      <c r="R150" s="13">
        <f t="shared" si="19"/>
        <v>0.18252268010380476</v>
      </c>
      <c r="S150" s="13">
        <f t="shared" si="20"/>
        <v>5.3218175844169935E-2</v>
      </c>
      <c r="T150" s="1">
        <f t="shared" si="21"/>
        <v>1.0896178239638393E-240</v>
      </c>
      <c r="U150" s="1">
        <f t="shared" si="22"/>
        <v>5.7703251710722759E-3</v>
      </c>
      <c r="V150" s="1">
        <f t="shared" si="23"/>
        <v>3.1741792490580585E-3</v>
      </c>
      <c r="W150" s="1">
        <f t="shared" si="24"/>
        <v>5.7703251710722759E-3</v>
      </c>
      <c r="X150" s="1" cm="1">
        <f t="array" ref="X150">_xlfn.IFS(W150=V150,2,W150=U150,1,W150=T150,0)</f>
        <v>1</v>
      </c>
      <c r="Y150" s="1">
        <f t="shared" si="25"/>
        <v>1</v>
      </c>
      <c r="AC150">
        <v>1</v>
      </c>
      <c r="AD150">
        <f>AC144/SUM(AB144:AD144)</f>
        <v>1</v>
      </c>
    </row>
    <row r="151" spans="8:30" x14ac:dyDescent="0.35">
      <c r="H151" s="4">
        <f t="shared" si="9"/>
        <v>1.1573371758446388E-5</v>
      </c>
      <c r="I151" s="4">
        <f t="shared" si="10"/>
        <v>0.39914984540000215</v>
      </c>
      <c r="J151" s="4">
        <f t="shared" si="11"/>
        <v>0.99540735851117423</v>
      </c>
      <c r="K151" s="11">
        <f t="shared" si="12"/>
        <v>0.43024081614953769</v>
      </c>
      <c r="L151" s="11">
        <f t="shared" si="13"/>
        <v>0.53536007391481333</v>
      </c>
      <c r="M151" s="11">
        <f t="shared" si="14"/>
        <v>0.99670988281046669</v>
      </c>
      <c r="N151" s="12">
        <f t="shared" si="15"/>
        <v>6.1869396156625788E-183</v>
      </c>
      <c r="O151" s="12">
        <f t="shared" si="16"/>
        <v>0.2914049895979447</v>
      </c>
      <c r="P151" s="12">
        <f t="shared" si="17"/>
        <v>0.67620948262471514</v>
      </c>
      <c r="Q151" s="13">
        <f t="shared" si="18"/>
        <v>1.1753624705274315E-137</v>
      </c>
      <c r="R151" s="13">
        <f t="shared" si="19"/>
        <v>1.8543152478109333E-3</v>
      </c>
      <c r="S151" s="13">
        <f t="shared" si="20"/>
        <v>0.31435454495089632</v>
      </c>
      <c r="T151" s="1">
        <f t="shared" si="21"/>
        <v>0</v>
      </c>
      <c r="U151" s="1">
        <f t="shared" si="22"/>
        <v>3.7305119536602448E-5</v>
      </c>
      <c r="V151" s="1">
        <f t="shared" si="23"/>
        <v>7.3002842977742136E-2</v>
      </c>
      <c r="W151" s="1">
        <f t="shared" si="24"/>
        <v>7.3002842977742136E-2</v>
      </c>
      <c r="X151" s="1" cm="1">
        <f t="array" ref="X151">_xlfn.IFS(W151=V151,2,W151=U151,1,W151=T151,0)</f>
        <v>2</v>
      </c>
      <c r="Y151" s="1">
        <f t="shared" si="25"/>
        <v>0</v>
      </c>
      <c r="AC151">
        <v>2</v>
      </c>
      <c r="AD151">
        <f>AD145/SUM(AB145:AD145)</f>
        <v>0.55555555555555558</v>
      </c>
    </row>
    <row r="152" spans="8:30" x14ac:dyDescent="0.35">
      <c r="H152" s="4">
        <f t="shared" si="9"/>
        <v>2.049218359077153E-2</v>
      </c>
      <c r="I152" s="4">
        <f t="shared" si="10"/>
        <v>0.98858966374361235</v>
      </c>
      <c r="J152" s="4">
        <f t="shared" si="11"/>
        <v>0.69765773157780442</v>
      </c>
      <c r="K152" s="11">
        <f t="shared" si="12"/>
        <v>0.99695729057835902</v>
      </c>
      <c r="L152" s="11">
        <f t="shared" si="13"/>
        <v>2.8316185838873985E-2</v>
      </c>
      <c r="M152" s="11">
        <f t="shared" si="14"/>
        <v>0.30431543787572651</v>
      </c>
      <c r="N152" s="12">
        <f t="shared" si="15"/>
        <v>4.918098024486553E-135</v>
      </c>
      <c r="O152" s="12">
        <f t="shared" si="16"/>
        <v>0.83648299526533121</v>
      </c>
      <c r="P152" s="12">
        <f t="shared" si="17"/>
        <v>0.25126834609701715</v>
      </c>
      <c r="Q152" s="13">
        <f t="shared" si="18"/>
        <v>2.0887448838732159E-119</v>
      </c>
      <c r="R152" s="13">
        <f t="shared" si="19"/>
        <v>2.6430344856266202E-2</v>
      </c>
      <c r="S152" s="13">
        <f t="shared" si="20"/>
        <v>0.14314942122671415</v>
      </c>
      <c r="T152" s="1">
        <f t="shared" si="21"/>
        <v>6.9418060365467884E-256</v>
      </c>
      <c r="U152" s="1">
        <f t="shared" si="22"/>
        <v>1.9994783397195022E-4</v>
      </c>
      <c r="V152" s="1">
        <f t="shared" si="23"/>
        <v>2.6434003015253513E-3</v>
      </c>
      <c r="W152" s="1">
        <f t="shared" si="24"/>
        <v>2.6434003015253513E-3</v>
      </c>
      <c r="X152" s="1" cm="1">
        <f t="array" ref="X152">_xlfn.IFS(W152=V152,2,W152=U152,1,W152=T152,0)</f>
        <v>2</v>
      </c>
      <c r="Y152" s="1">
        <f t="shared" si="25"/>
        <v>0</v>
      </c>
    </row>
    <row r="153" spans="8:30" x14ac:dyDescent="0.35">
      <c r="H153" s="4">
        <f t="shared" si="9"/>
        <v>0.87074859366032353</v>
      </c>
      <c r="I153" s="4">
        <f t="shared" si="10"/>
        <v>0.4726392373345108</v>
      </c>
      <c r="J153" s="4">
        <f t="shared" si="11"/>
        <v>0.15589219621094752</v>
      </c>
      <c r="K153" s="11">
        <f t="shared" si="12"/>
        <v>0.12026799971471527</v>
      </c>
      <c r="L153" s="11">
        <f t="shared" si="13"/>
        <v>5.0182240452678807E-7</v>
      </c>
      <c r="M153" s="11">
        <f t="shared" si="14"/>
        <v>2.2386781831379256E-4</v>
      </c>
      <c r="N153" s="12">
        <f t="shared" si="15"/>
        <v>0.959965198994018</v>
      </c>
      <c r="O153" s="12">
        <f t="shared" si="16"/>
        <v>1.0950420419327572E-6</v>
      </c>
      <c r="P153" s="12">
        <f t="shared" si="17"/>
        <v>2.0306411280049274E-9</v>
      </c>
      <c r="Q153" s="13">
        <f t="shared" si="18"/>
        <v>3.2317865920425924E-2</v>
      </c>
      <c r="R153" s="13">
        <f t="shared" si="19"/>
        <v>9.252549090554109E-23</v>
      </c>
      <c r="S153" s="13">
        <f t="shared" si="20"/>
        <v>2.8800603955993581E-17</v>
      </c>
      <c r="T153" s="1">
        <f t="shared" si="21"/>
        <v>1.0746477576123261E-3</v>
      </c>
      <c r="U153" s="1">
        <f t="shared" si="22"/>
        <v>7.7638645382220879E-36</v>
      </c>
      <c r="V153" s="1">
        <f t="shared" si="23"/>
        <v>7.0651270645971817E-31</v>
      </c>
      <c r="W153" s="1">
        <f t="shared" si="24"/>
        <v>1.0746477576123261E-3</v>
      </c>
      <c r="X153" s="1" cm="1">
        <f t="array" ref="X153">_xlfn.IFS(W153=V153,2,W153=U153,1,W153=T153,0)</f>
        <v>0</v>
      </c>
      <c r="Y153" s="1">
        <f t="shared" si="25"/>
        <v>1</v>
      </c>
      <c r="Z153" s="26" t="s">
        <v>29</v>
      </c>
      <c r="AA153" s="27"/>
      <c r="AB153" s="27"/>
      <c r="AC153">
        <v>0</v>
      </c>
      <c r="AD153">
        <f>AB143/SUM(AB143:AB145)</f>
        <v>1</v>
      </c>
    </row>
    <row r="154" spans="8:30" x14ac:dyDescent="0.35">
      <c r="H154" s="4">
        <f t="shared" si="9"/>
        <v>5.0286009622863511E-9</v>
      </c>
      <c r="I154" s="4">
        <f t="shared" si="10"/>
        <v>8.5995464717913611E-2</v>
      </c>
      <c r="J154" s="4">
        <f t="shared" si="11"/>
        <v>0.74310926211859141</v>
      </c>
      <c r="K154" s="11">
        <f t="shared" si="12"/>
        <v>0.86791291380797364</v>
      </c>
      <c r="L154" s="11">
        <f t="shared" si="13"/>
        <v>2.6387893094175093E-3</v>
      </c>
      <c r="M154" s="11">
        <f t="shared" si="14"/>
        <v>7.5493814252648103E-2</v>
      </c>
      <c r="N154" s="12">
        <f>EXP(-((L15-$D$132)^2)/(2*$D$133^2)/($D$133*SQRT(2*PI())))</f>
        <v>0</v>
      </c>
      <c r="O154" s="12">
        <f t="shared" si="16"/>
        <v>1.0240009835981428E-3</v>
      </c>
      <c r="P154" s="12">
        <f t="shared" si="17"/>
        <v>0.71104859692602762</v>
      </c>
      <c r="Q154" s="13">
        <f t="shared" si="18"/>
        <v>0</v>
      </c>
      <c r="R154" s="13">
        <f t="shared" si="19"/>
        <v>5.0984760880250154E-24</v>
      </c>
      <c r="S154" s="13">
        <f t="shared" si="20"/>
        <v>0.11451969561463116</v>
      </c>
      <c r="T154" s="1">
        <f t="shared" si="21"/>
        <v>0</v>
      </c>
      <c r="U154" s="1">
        <f t="shared" si="22"/>
        <v>3.8276036705413344E-31</v>
      </c>
      <c r="V154" s="1">
        <f t="shared" si="23"/>
        <v>1.5812941814848972E-3</v>
      </c>
      <c r="W154" s="1">
        <f t="shared" si="24"/>
        <v>1.5812941814848972E-3</v>
      </c>
      <c r="X154" s="1" cm="1">
        <f t="array" ref="X154">_xlfn.IFS(W154=V154,2,W154=U154,1,W154=T154,0)</f>
        <v>2</v>
      </c>
      <c r="Y154" s="1">
        <f t="shared" si="25"/>
        <v>1</v>
      </c>
      <c r="AC154">
        <v>1</v>
      </c>
      <c r="AD154">
        <f>AC144/SUM(AC143:AC145)</f>
        <v>0.5</v>
      </c>
    </row>
    <row r="155" spans="8:30" x14ac:dyDescent="0.35">
      <c r="H155" s="4">
        <f t="shared" si="9"/>
        <v>0.87074859366032353</v>
      </c>
      <c r="I155" s="4">
        <f t="shared" si="10"/>
        <v>0.4726392373345108</v>
      </c>
      <c r="J155" s="4">
        <f t="shared" si="11"/>
        <v>0.15589219621094752</v>
      </c>
      <c r="K155" s="11">
        <f t="shared" si="12"/>
        <v>0.99695729057835902</v>
      </c>
      <c r="L155" s="11">
        <f t="shared" si="13"/>
        <v>2.8316185838873985E-2</v>
      </c>
      <c r="M155" s="11">
        <f t="shared" si="14"/>
        <v>0.30431543787572651</v>
      </c>
      <c r="N155" s="12">
        <f t="shared" ref="N155:N173" si="27">EXP(-((L16-$D$132)^2)/(2*$D$133^2)/($D$133*SQRT(2*PI())))</f>
        <v>0.86730177989436252</v>
      </c>
      <c r="O155" s="12">
        <f t="shared" si="16"/>
        <v>3.8771821167186193E-7</v>
      </c>
      <c r="P155" s="12">
        <f t="shared" si="17"/>
        <v>7.5010640834274968E-10</v>
      </c>
      <c r="Q155" s="13">
        <f t="shared" si="18"/>
        <v>0.6749123846794437</v>
      </c>
      <c r="R155" s="13">
        <f t="shared" si="19"/>
        <v>3.4113079758998591E-19</v>
      </c>
      <c r="S155" s="13">
        <f t="shared" si="20"/>
        <v>1.3259395239655709E-15</v>
      </c>
      <c r="T155" s="1">
        <f t="shared" si="21"/>
        <v>0.16807846525240305</v>
      </c>
      <c r="U155" s="1">
        <f t="shared" si="22"/>
        <v>5.7188353818466194E-28</v>
      </c>
      <c r="V155" s="1">
        <f t="shared" si="23"/>
        <v>1.6332930484657895E-26</v>
      </c>
      <c r="W155" s="1">
        <f t="shared" si="24"/>
        <v>0.16807846525240305</v>
      </c>
      <c r="X155" s="1" cm="1">
        <f t="array" ref="X155">_xlfn.IFS(W155=V155,2,W155=U155,1,W155=T155,0)</f>
        <v>0</v>
      </c>
      <c r="Y155" s="1">
        <f t="shared" si="25"/>
        <v>1</v>
      </c>
      <c r="AC155">
        <v>2</v>
      </c>
      <c r="AD155">
        <f>AD145/SUM(AD143:AD145)</f>
        <v>1</v>
      </c>
    </row>
    <row r="156" spans="8:30" x14ac:dyDescent="0.35">
      <c r="H156" s="4">
        <f t="shared" si="9"/>
        <v>4.3319532717163621E-2</v>
      </c>
      <c r="I156" s="4">
        <f t="shared" si="10"/>
        <v>0.9997904541416498</v>
      </c>
      <c r="J156" s="4">
        <f t="shared" si="11"/>
        <v>0.61654386427560748</v>
      </c>
      <c r="K156" s="11">
        <f t="shared" si="12"/>
        <v>0.78902065638463392</v>
      </c>
      <c r="L156" s="11">
        <f t="shared" si="13"/>
        <v>0.1663853846439918</v>
      </c>
      <c r="M156" s="11">
        <f t="shared" si="14"/>
        <v>0.71924433516193376</v>
      </c>
      <c r="N156" s="12">
        <f t="shared" si="27"/>
        <v>6.7069810851177638E-163</v>
      </c>
      <c r="O156" s="12">
        <f t="shared" si="16"/>
        <v>0.49773687921021248</v>
      </c>
      <c r="P156" s="12">
        <f t="shared" si="17"/>
        <v>0.48933449374173382</v>
      </c>
      <c r="Q156" s="13">
        <f t="shared" si="18"/>
        <v>3.2796212098473023E-157</v>
      </c>
      <c r="R156" s="13">
        <f t="shared" si="19"/>
        <v>6.3031705222158367E-5</v>
      </c>
      <c r="S156" s="13">
        <f t="shared" si="20"/>
        <v>0.56357332142468008</v>
      </c>
      <c r="T156" s="1">
        <f t="shared" si="21"/>
        <v>0</v>
      </c>
      <c r="U156" s="1">
        <f t="shared" si="22"/>
        <v>1.6861219258459581E-6</v>
      </c>
      <c r="V156" s="1">
        <f t="shared" si="23"/>
        <v>4.2331713534733625E-2</v>
      </c>
      <c r="W156" s="1">
        <f t="shared" si="24"/>
        <v>4.2331713534733625E-2</v>
      </c>
      <c r="X156" s="1" cm="1">
        <f t="array" ref="X156">_xlfn.IFS(W156=V156,2,W156=U156,1,W156=T156,0)</f>
        <v>2</v>
      </c>
      <c r="Y156" s="1">
        <f t="shared" si="25"/>
        <v>0</v>
      </c>
    </row>
    <row r="157" spans="8:30" x14ac:dyDescent="0.35">
      <c r="H157" s="4">
        <f t="shared" si="9"/>
        <v>1.1573371758446388E-5</v>
      </c>
      <c r="I157" s="4">
        <f t="shared" si="10"/>
        <v>0.39914984540000215</v>
      </c>
      <c r="J157" s="4">
        <f t="shared" si="11"/>
        <v>0.99540735851117423</v>
      </c>
      <c r="K157" s="11">
        <f t="shared" si="12"/>
        <v>1.8511629244673145E-2</v>
      </c>
      <c r="L157" s="11">
        <f t="shared" si="13"/>
        <v>0.71317057454276422</v>
      </c>
      <c r="M157" s="11">
        <f t="shared" si="14"/>
        <v>0.21797736094343487</v>
      </c>
      <c r="N157" s="12">
        <f t="shared" si="27"/>
        <v>9.6746505731700749E-275</v>
      </c>
      <c r="O157" s="12">
        <f t="shared" si="16"/>
        <v>7.5318533625086592E-3</v>
      </c>
      <c r="P157" s="12">
        <f t="shared" si="17"/>
        <v>0.93746868572643727</v>
      </c>
      <c r="Q157" s="13">
        <f t="shared" si="18"/>
        <v>3.2796212098473023E-157</v>
      </c>
      <c r="R157" s="13">
        <f t="shared" si="19"/>
        <v>6.3031705222158367E-5</v>
      </c>
      <c r="S157" s="13">
        <f t="shared" si="20"/>
        <v>0.56357332142468008</v>
      </c>
      <c r="T157" s="1">
        <f t="shared" si="21"/>
        <v>0</v>
      </c>
      <c r="U157" s="1">
        <f t="shared" si="22"/>
        <v>4.3661256709880193E-8</v>
      </c>
      <c r="V157" s="1">
        <f t="shared" si="23"/>
        <v>3.9681546981442467E-2</v>
      </c>
      <c r="W157" s="1">
        <f t="shared" si="24"/>
        <v>3.9681546981442467E-2</v>
      </c>
      <c r="X157" s="1" cm="1">
        <f t="array" ref="X157">_xlfn.IFS(W157=V157,2,W157=U157,1,W157=T157,0)</f>
        <v>2</v>
      </c>
      <c r="Y157" s="1">
        <f t="shared" si="25"/>
        <v>1</v>
      </c>
      <c r="Z157" s="26" t="s">
        <v>30</v>
      </c>
      <c r="AA157" s="27"/>
      <c r="AB157" s="27"/>
      <c r="AC157">
        <v>0</v>
      </c>
      <c r="AD157">
        <f>2*(AB143/SUM(AB143:AB145))*(AB143/SUM(AB143:AD143)/((AB143/SUM(AB143:AB145))+(AB143/SUM(AB143:AD143))))</f>
        <v>1</v>
      </c>
    </row>
    <row r="158" spans="8:30" x14ac:dyDescent="0.35">
      <c r="H158" s="4">
        <f t="shared" si="9"/>
        <v>4.6121042632170291E-4</v>
      </c>
      <c r="I158" s="4">
        <f t="shared" si="10"/>
        <v>0.70308077105936484</v>
      </c>
      <c r="J158" s="4">
        <f t="shared" si="11"/>
        <v>0.95342837168476979</v>
      </c>
      <c r="K158" s="11">
        <f t="shared" si="12"/>
        <v>0.61041270433915551</v>
      </c>
      <c r="L158" s="11">
        <f t="shared" si="13"/>
        <v>0.32179128590950934</v>
      </c>
      <c r="M158" s="11">
        <f t="shared" si="14"/>
        <v>0.90511784239638382</v>
      </c>
      <c r="N158" s="12">
        <f t="shared" si="27"/>
        <v>3.9822838859485533E-238</v>
      </c>
      <c r="O158" s="12">
        <f t="shared" si="16"/>
        <v>3.9404605858655739E-2</v>
      </c>
      <c r="P158" s="12">
        <f t="shared" si="17"/>
        <v>0.99427922047809536</v>
      </c>
      <c r="Q158" s="13">
        <f t="shared" si="18"/>
        <v>3.2796212098473023E-157</v>
      </c>
      <c r="R158" s="13">
        <f t="shared" si="19"/>
        <v>6.3031705222158367E-5</v>
      </c>
      <c r="S158" s="13">
        <f t="shared" si="20"/>
        <v>0.56357332142468008</v>
      </c>
      <c r="T158" s="1">
        <f t="shared" si="21"/>
        <v>0</v>
      </c>
      <c r="U158" s="1">
        <f t="shared" si="22"/>
        <v>1.8154800545666299E-7</v>
      </c>
      <c r="V158" s="1">
        <f t="shared" si="23"/>
        <v>0.16738677741235963</v>
      </c>
      <c r="W158" s="1">
        <f t="shared" si="24"/>
        <v>0.16738677741235963</v>
      </c>
      <c r="X158" s="1" cm="1">
        <f t="array" ref="X158">_xlfn.IFS(W158=V158,2,W158=U158,1,W158=T158,0)</f>
        <v>2</v>
      </c>
      <c r="Y158" s="1">
        <f t="shared" si="25"/>
        <v>1</v>
      </c>
      <c r="AC158">
        <v>1</v>
      </c>
      <c r="AD158">
        <f>2*(AC144/SUM(AC143:AC145))*(AC144/SUM(AB144:AD144))/((AC144/SUM(AC143:AC145))+(AC144/SUM(AB144:AD144)))</f>
        <v>0.66666666666666663</v>
      </c>
    </row>
    <row r="159" spans="8:30" x14ac:dyDescent="0.35">
      <c r="H159" s="4">
        <f t="shared" si="9"/>
        <v>0.97082888713004922</v>
      </c>
      <c r="I159" s="4">
        <f t="shared" si="10"/>
        <v>0.37728658451335806</v>
      </c>
      <c r="J159" s="4">
        <f t="shared" si="11"/>
        <v>0.11909444126457436</v>
      </c>
      <c r="K159" s="11">
        <f t="shared" si="12"/>
        <v>0.52057962141628622</v>
      </c>
      <c r="L159" s="11">
        <f t="shared" si="13"/>
        <v>1.3465579895822227E-4</v>
      </c>
      <c r="M159" s="11">
        <f t="shared" si="14"/>
        <v>1.0980916797814204E-2</v>
      </c>
      <c r="N159" s="12">
        <f t="shared" si="27"/>
        <v>0.54287500489048213</v>
      </c>
      <c r="O159" s="12">
        <f t="shared" si="16"/>
        <v>2.9778703890672133E-6</v>
      </c>
      <c r="P159" s="12">
        <f t="shared" si="17"/>
        <v>5.3659030972959867E-9</v>
      </c>
      <c r="Q159" s="13">
        <f t="shared" si="18"/>
        <v>0.6749123846794437</v>
      </c>
      <c r="R159" s="13">
        <f t="shared" si="19"/>
        <v>3.4113079758998591E-19</v>
      </c>
      <c r="S159" s="13">
        <f t="shared" si="20"/>
        <v>1.3259395239655709E-15</v>
      </c>
      <c r="T159" s="1">
        <f t="shared" si="21"/>
        <v>6.1249451049031872E-2</v>
      </c>
      <c r="U159" s="1">
        <f t="shared" si="22"/>
        <v>1.6673588653841786E-29</v>
      </c>
      <c r="V159" s="1">
        <f t="shared" si="23"/>
        <v>3.2208151138687903E-27</v>
      </c>
      <c r="W159" s="1">
        <f t="shared" si="24"/>
        <v>6.1249451049031872E-2</v>
      </c>
      <c r="X159" s="1" cm="1">
        <f t="array" ref="X159">_xlfn.IFS(W159=V159,2,W159=U159,1,W159=T159,0)</f>
        <v>0</v>
      </c>
      <c r="Y159" s="1">
        <f t="shared" si="25"/>
        <v>1</v>
      </c>
      <c r="AC159">
        <v>2</v>
      </c>
      <c r="AD159">
        <f>2*(AD145/SUM(AB145:AD145))*(AD145/SUM(AD143:AD145))/((AD145/SUM(AD143:AD145))+(AD145/SUM(AB145:AD145)))</f>
        <v>0.7142857142857143</v>
      </c>
    </row>
    <row r="160" spans="8:30" x14ac:dyDescent="0.35">
      <c r="H160" s="4">
        <f t="shared" si="9"/>
        <v>0.94940256646381016</v>
      </c>
      <c r="I160" s="4">
        <f t="shared" si="10"/>
        <v>0.22000005740630113</v>
      </c>
      <c r="J160" s="4">
        <f t="shared" si="11"/>
        <v>6.5812032439288293E-2</v>
      </c>
      <c r="K160" s="11">
        <f t="shared" si="12"/>
        <v>0.61041270433915551</v>
      </c>
      <c r="L160" s="11">
        <f t="shared" si="13"/>
        <v>0.32179128590950934</v>
      </c>
      <c r="M160" s="11">
        <f t="shared" si="14"/>
        <v>0.90511784239638382</v>
      </c>
      <c r="N160" s="12">
        <f t="shared" si="27"/>
        <v>0.959965198994018</v>
      </c>
      <c r="O160" s="12">
        <f t="shared" si="16"/>
        <v>1.0950420419327572E-6</v>
      </c>
      <c r="P160" s="12">
        <f t="shared" si="17"/>
        <v>2.0306411280049274E-9</v>
      </c>
      <c r="Q160" s="13">
        <f t="shared" si="18"/>
        <v>3.2317865920425924E-2</v>
      </c>
      <c r="R160" s="13">
        <f t="shared" si="19"/>
        <v>9.252549090554109E-23</v>
      </c>
      <c r="S160" s="13">
        <f t="shared" si="20"/>
        <v>2.8800603955993581E-17</v>
      </c>
      <c r="T160" s="1">
        <f t="shared" si="21"/>
        <v>5.9469903323267062E-3</v>
      </c>
      <c r="U160" s="1">
        <f t="shared" si="22"/>
        <v>2.3173690523813672E-30</v>
      </c>
      <c r="V160" s="1">
        <f t="shared" si="23"/>
        <v>1.2059085207772825E-27</v>
      </c>
      <c r="W160" s="1">
        <f t="shared" si="24"/>
        <v>5.9469903323267062E-3</v>
      </c>
      <c r="X160" s="1" cm="1">
        <f t="array" ref="X160">_xlfn.IFS(W160=V160,2,W160=U160,1,W160=T160,0)</f>
        <v>0</v>
      </c>
      <c r="Y160" s="1">
        <f t="shared" si="25"/>
        <v>1</v>
      </c>
    </row>
    <row r="161" spans="25:25" x14ac:dyDescent="0.35">
      <c r="Y161">
        <f>SUM(Y141:Y160)</f>
        <v>16</v>
      </c>
    </row>
    <row r="162" spans="25:25" x14ac:dyDescent="0.35">
      <c r="Y162">
        <f>Y161/20</f>
        <v>0.8</v>
      </c>
    </row>
  </sheetData>
  <mergeCells count="12">
    <mergeCell ref="AB141:AD141"/>
    <mergeCell ref="Z142:Z145"/>
    <mergeCell ref="Z147:AC147"/>
    <mergeCell ref="Z149:AB149"/>
    <mergeCell ref="Z153:AB153"/>
    <mergeCell ref="Z157:AB157"/>
    <mergeCell ref="H128:I128"/>
    <mergeCell ref="H139:J139"/>
    <mergeCell ref="K139:M139"/>
    <mergeCell ref="N139:P139"/>
    <mergeCell ref="Q139:S139"/>
    <mergeCell ref="AB140:AD1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572-243F-4086-BC85-58AEC8B0A41D}">
  <sheetPr>
    <tabColor theme="0" tint="-0.249977111117893"/>
  </sheetPr>
  <dimension ref="A2:Y163"/>
  <sheetViews>
    <sheetView topLeftCell="A123" zoomScale="55" zoomScaleNormal="55" workbookViewId="0">
      <selection activeCell="V32" sqref="V32"/>
    </sheetView>
  </sheetViews>
  <sheetFormatPr defaultRowHeight="14.5" x14ac:dyDescent="0.35"/>
  <cols>
    <col min="1" max="1" width="10.36328125" style="75" bestFit="1" customWidth="1"/>
    <col min="2" max="2" width="13.90625" style="75" bestFit="1" customWidth="1"/>
    <col min="3" max="3" width="13.453125" style="75" bestFit="1" customWidth="1"/>
    <col min="4" max="4" width="13.7265625" style="75" bestFit="1" customWidth="1"/>
    <col min="5" max="5" width="13.26953125" style="75" bestFit="1" customWidth="1"/>
    <col min="6" max="6" width="12" style="75" bestFit="1" customWidth="1"/>
    <col min="7" max="7" width="8.7265625" style="75"/>
    <col min="8" max="9" width="11.81640625" style="75" bestFit="1" customWidth="1"/>
    <col min="10" max="10" width="13.81640625" style="75" bestFit="1" customWidth="1"/>
    <col min="11" max="11" width="13.453125" style="75" bestFit="1" customWidth="1"/>
    <col min="12" max="12" width="13.6328125" style="75" bestFit="1" customWidth="1"/>
    <col min="13" max="13" width="13.1796875" style="75" bestFit="1" customWidth="1"/>
    <col min="14" max="14" width="12" style="75" bestFit="1" customWidth="1"/>
    <col min="15" max="16" width="14.36328125" style="75" bestFit="1" customWidth="1"/>
    <col min="17" max="17" width="8.7265625" style="75"/>
    <col min="18" max="18" width="14.36328125" style="75" bestFit="1" customWidth="1"/>
    <col min="19" max="20" width="11.81640625" style="75" bestFit="1" customWidth="1"/>
    <col min="21" max="22" width="11.90625" style="75" bestFit="1" customWidth="1"/>
    <col min="23" max="25" width="8.81640625" style="75" bestFit="1" customWidth="1"/>
    <col min="26" max="16384" width="8.7265625" style="75"/>
  </cols>
  <sheetData>
    <row r="2" spans="1:16" x14ac:dyDescent="0.35">
      <c r="B2" s="113" t="s">
        <v>53</v>
      </c>
      <c r="C2" s="113"/>
      <c r="D2" s="113"/>
      <c r="E2" s="113"/>
      <c r="F2" s="113"/>
      <c r="I2" s="113" t="s">
        <v>54</v>
      </c>
      <c r="J2" s="113"/>
      <c r="K2" s="113"/>
      <c r="L2" s="113"/>
      <c r="M2" s="113"/>
      <c r="N2" s="113"/>
    </row>
    <row r="3" spans="1:16" x14ac:dyDescent="0.35">
      <c r="B3" s="83" t="s">
        <v>0</v>
      </c>
      <c r="C3" s="83" t="s">
        <v>1</v>
      </c>
      <c r="D3" s="83" t="s">
        <v>2</v>
      </c>
      <c r="E3" s="83" t="s">
        <v>3</v>
      </c>
      <c r="F3" s="83" t="s">
        <v>4</v>
      </c>
      <c r="I3" s="77"/>
      <c r="J3" s="83" t="s">
        <v>0</v>
      </c>
      <c r="K3" s="83" t="s">
        <v>1</v>
      </c>
      <c r="L3" s="83" t="s">
        <v>2</v>
      </c>
      <c r="M3" s="83" t="s">
        <v>3</v>
      </c>
      <c r="N3" s="83" t="s">
        <v>4</v>
      </c>
      <c r="P3" s="79"/>
    </row>
    <row r="4" spans="1:16" x14ac:dyDescent="0.35">
      <c r="A4" s="79"/>
      <c r="B4" s="77">
        <v>4.5999999999999996</v>
      </c>
      <c r="C4" s="77">
        <v>3.2</v>
      </c>
      <c r="D4" s="77">
        <v>1.4</v>
      </c>
      <c r="E4" s="77">
        <v>0.2</v>
      </c>
      <c r="F4" s="99">
        <v>0</v>
      </c>
      <c r="I4" s="76">
        <v>0</v>
      </c>
      <c r="J4" s="77">
        <v>4.5999999999999996</v>
      </c>
      <c r="K4" s="77">
        <v>3.4</v>
      </c>
      <c r="L4" s="77">
        <v>1.4</v>
      </c>
      <c r="M4" s="77">
        <v>0.3</v>
      </c>
      <c r="N4" s="77">
        <v>0</v>
      </c>
    </row>
    <row r="5" spans="1:16" x14ac:dyDescent="0.35">
      <c r="A5" s="79"/>
      <c r="B5" s="77">
        <v>5.3</v>
      </c>
      <c r="C5" s="77">
        <v>3.7</v>
      </c>
      <c r="D5" s="77">
        <v>1.5</v>
      </c>
      <c r="E5" s="77">
        <v>0.2</v>
      </c>
      <c r="F5" s="99">
        <v>0</v>
      </c>
      <c r="I5" s="76">
        <v>1</v>
      </c>
      <c r="J5" s="77">
        <v>5.9</v>
      </c>
      <c r="K5" s="77">
        <v>3</v>
      </c>
      <c r="L5" s="77">
        <v>4.2</v>
      </c>
      <c r="M5" s="77">
        <v>1.5</v>
      </c>
      <c r="N5" s="77">
        <v>1</v>
      </c>
    </row>
    <row r="6" spans="1:16" x14ac:dyDescent="0.35">
      <c r="A6" s="79"/>
      <c r="B6" s="77">
        <v>5.4</v>
      </c>
      <c r="C6" s="77">
        <v>3.9</v>
      </c>
      <c r="D6" s="77">
        <v>1.7</v>
      </c>
      <c r="E6" s="77">
        <v>0.4</v>
      </c>
      <c r="F6" s="99">
        <v>0</v>
      </c>
      <c r="I6" s="76">
        <v>2</v>
      </c>
      <c r="J6" s="77">
        <v>5.5</v>
      </c>
      <c r="K6" s="77">
        <v>2.6</v>
      </c>
      <c r="L6" s="77">
        <v>4.4000000000000004</v>
      </c>
      <c r="M6" s="77">
        <v>1.2</v>
      </c>
      <c r="N6" s="77">
        <v>1</v>
      </c>
    </row>
    <row r="7" spans="1:16" x14ac:dyDescent="0.35">
      <c r="A7" s="79"/>
      <c r="B7" s="77">
        <v>5.0999999999999996</v>
      </c>
      <c r="C7" s="77">
        <v>3.5</v>
      </c>
      <c r="D7" s="77">
        <v>1.4</v>
      </c>
      <c r="E7" s="77">
        <v>0.2</v>
      </c>
      <c r="F7" s="99">
        <v>0</v>
      </c>
      <c r="I7" s="76">
        <v>3</v>
      </c>
      <c r="J7" s="77">
        <v>4.8</v>
      </c>
      <c r="K7" s="77">
        <v>3.1</v>
      </c>
      <c r="L7" s="77">
        <v>1.6</v>
      </c>
      <c r="M7" s="77">
        <v>0.2</v>
      </c>
      <c r="N7" s="77">
        <v>0</v>
      </c>
    </row>
    <row r="8" spans="1:16" x14ac:dyDescent="0.35">
      <c r="A8" s="79"/>
      <c r="B8" s="77">
        <v>5.4</v>
      </c>
      <c r="C8" s="77">
        <v>3.4</v>
      </c>
      <c r="D8" s="77">
        <v>1.7</v>
      </c>
      <c r="E8" s="77">
        <v>0.2</v>
      </c>
      <c r="F8" s="99">
        <v>0</v>
      </c>
      <c r="I8" s="76">
        <v>4</v>
      </c>
      <c r="J8" s="77">
        <v>5.4</v>
      </c>
      <c r="K8" s="77">
        <v>3.4</v>
      </c>
      <c r="L8" s="77">
        <v>1.5</v>
      </c>
      <c r="M8" s="77">
        <v>0.4</v>
      </c>
      <c r="N8" s="77">
        <v>0</v>
      </c>
    </row>
    <row r="9" spans="1:16" x14ac:dyDescent="0.35">
      <c r="A9" s="79"/>
      <c r="B9" s="77">
        <v>5.2</v>
      </c>
      <c r="C9" s="77">
        <v>3.5</v>
      </c>
      <c r="D9" s="77">
        <v>1.5</v>
      </c>
      <c r="E9" s="77">
        <v>0.2</v>
      </c>
      <c r="F9" s="99">
        <v>0</v>
      </c>
      <c r="I9" s="76">
        <v>5</v>
      </c>
      <c r="J9" s="77">
        <v>5.7</v>
      </c>
      <c r="K9" s="77">
        <v>2.8</v>
      </c>
      <c r="L9" s="77">
        <v>4.5</v>
      </c>
      <c r="M9" s="77">
        <v>1.3</v>
      </c>
      <c r="N9" s="77">
        <v>1</v>
      </c>
    </row>
    <row r="10" spans="1:16" x14ac:dyDescent="0.35">
      <c r="A10" s="79"/>
      <c r="B10" s="77">
        <v>4.8</v>
      </c>
      <c r="C10" s="77">
        <v>3</v>
      </c>
      <c r="D10" s="77">
        <v>1.4</v>
      </c>
      <c r="E10" s="77">
        <v>0.1</v>
      </c>
      <c r="F10" s="99">
        <v>0</v>
      </c>
      <c r="I10" s="76">
        <v>6</v>
      </c>
      <c r="J10" s="77">
        <v>7.2</v>
      </c>
      <c r="K10" s="77">
        <v>3.6</v>
      </c>
      <c r="L10" s="77">
        <v>6.1</v>
      </c>
      <c r="M10" s="77">
        <v>2.5</v>
      </c>
      <c r="N10" s="77">
        <v>2</v>
      </c>
    </row>
    <row r="11" spans="1:16" x14ac:dyDescent="0.35">
      <c r="A11" s="79"/>
      <c r="B11" s="77">
        <v>5.0999999999999996</v>
      </c>
      <c r="C11" s="77">
        <v>3.7</v>
      </c>
      <c r="D11" s="77">
        <v>1.5</v>
      </c>
      <c r="E11" s="77">
        <v>0.4</v>
      </c>
      <c r="F11" s="99">
        <v>0</v>
      </c>
      <c r="I11" s="76">
        <v>7</v>
      </c>
      <c r="J11" s="77">
        <v>5.0999999999999996</v>
      </c>
      <c r="K11" s="77">
        <v>2.5</v>
      </c>
      <c r="L11" s="77">
        <v>3</v>
      </c>
      <c r="M11" s="77">
        <v>1.1000000000000001</v>
      </c>
      <c r="N11" s="77">
        <v>1</v>
      </c>
    </row>
    <row r="12" spans="1:16" x14ac:dyDescent="0.35">
      <c r="A12" s="79"/>
      <c r="B12" s="77">
        <v>4.3</v>
      </c>
      <c r="C12" s="77">
        <v>3</v>
      </c>
      <c r="D12" s="77">
        <v>1.1000000000000001</v>
      </c>
      <c r="E12" s="77">
        <v>0.1</v>
      </c>
      <c r="F12" s="99">
        <v>0</v>
      </c>
      <c r="I12" s="76">
        <v>8</v>
      </c>
      <c r="J12" s="77">
        <v>5.2</v>
      </c>
      <c r="K12" s="77">
        <v>2.7</v>
      </c>
      <c r="L12" s="77">
        <v>3.9</v>
      </c>
      <c r="M12" s="77">
        <v>1.4</v>
      </c>
      <c r="N12" s="77">
        <v>1</v>
      </c>
    </row>
    <row r="13" spans="1:16" x14ac:dyDescent="0.35">
      <c r="A13" s="79"/>
      <c r="B13" s="77">
        <v>4.8</v>
      </c>
      <c r="C13" s="77">
        <v>3.4</v>
      </c>
      <c r="D13" s="77">
        <v>1.6</v>
      </c>
      <c r="E13" s="77">
        <v>0.2</v>
      </c>
      <c r="F13" s="99">
        <v>0</v>
      </c>
      <c r="I13" s="76">
        <v>9</v>
      </c>
      <c r="J13" s="77">
        <v>6.3</v>
      </c>
      <c r="K13" s="77">
        <v>2.9</v>
      </c>
      <c r="L13" s="77">
        <v>5.6</v>
      </c>
      <c r="M13" s="77">
        <v>1.8</v>
      </c>
      <c r="N13" s="77">
        <v>2</v>
      </c>
    </row>
    <row r="14" spans="1:16" x14ac:dyDescent="0.35">
      <c r="A14" s="79"/>
      <c r="B14" s="77">
        <v>4.4000000000000004</v>
      </c>
      <c r="C14" s="77">
        <v>2.9</v>
      </c>
      <c r="D14" s="77">
        <v>1.4</v>
      </c>
      <c r="E14" s="77">
        <v>0.2</v>
      </c>
      <c r="F14" s="99">
        <v>0</v>
      </c>
      <c r="I14" s="76">
        <v>10</v>
      </c>
      <c r="J14" s="77">
        <v>6.2</v>
      </c>
      <c r="K14" s="77">
        <v>2.8</v>
      </c>
      <c r="L14" s="77">
        <v>4.8</v>
      </c>
      <c r="M14" s="77">
        <v>1.8</v>
      </c>
      <c r="N14" s="77">
        <v>2</v>
      </c>
    </row>
    <row r="15" spans="1:16" x14ac:dyDescent="0.35">
      <c r="A15" s="79"/>
      <c r="B15" s="77">
        <v>5.5</v>
      </c>
      <c r="C15" s="77">
        <v>3.5</v>
      </c>
      <c r="D15" s="77">
        <v>1.3</v>
      </c>
      <c r="E15" s="77">
        <v>0.2</v>
      </c>
      <c r="F15" s="99">
        <v>0</v>
      </c>
      <c r="I15" s="76">
        <v>11</v>
      </c>
      <c r="J15" s="77">
        <v>6.2</v>
      </c>
      <c r="K15" s="77">
        <v>2.9</v>
      </c>
      <c r="L15" s="77">
        <v>4.3</v>
      </c>
      <c r="M15" s="77">
        <v>1.3</v>
      </c>
      <c r="N15" s="77">
        <v>1</v>
      </c>
    </row>
    <row r="16" spans="1:16" x14ac:dyDescent="0.35">
      <c r="A16" s="79"/>
      <c r="B16" s="77">
        <v>5</v>
      </c>
      <c r="C16" s="77">
        <v>3.5</v>
      </c>
      <c r="D16" s="77">
        <v>1.6</v>
      </c>
      <c r="E16" s="77">
        <v>0.6</v>
      </c>
      <c r="F16" s="99">
        <v>0</v>
      </c>
      <c r="I16" s="76">
        <v>12</v>
      </c>
      <c r="J16" s="77">
        <v>6.4</v>
      </c>
      <c r="K16" s="77">
        <v>2.9</v>
      </c>
      <c r="L16" s="77">
        <v>4.3</v>
      </c>
      <c r="M16" s="77">
        <v>1.3</v>
      </c>
      <c r="N16" s="77">
        <v>1</v>
      </c>
    </row>
    <row r="17" spans="1:14" x14ac:dyDescent="0.35">
      <c r="A17" s="79"/>
      <c r="B17" s="77">
        <v>4.5999999999999996</v>
      </c>
      <c r="C17" s="77">
        <v>3.1</v>
      </c>
      <c r="D17" s="77">
        <v>1.5</v>
      </c>
      <c r="E17" s="77">
        <v>0.2</v>
      </c>
      <c r="F17" s="99">
        <v>0</v>
      </c>
      <c r="I17" s="76">
        <v>13</v>
      </c>
      <c r="J17" s="77">
        <v>5.8</v>
      </c>
      <c r="K17" s="77">
        <v>2.7</v>
      </c>
      <c r="L17" s="77">
        <v>4.0999999999999996</v>
      </c>
      <c r="M17" s="77">
        <v>1</v>
      </c>
      <c r="N17" s="77">
        <v>1</v>
      </c>
    </row>
    <row r="18" spans="1:14" x14ac:dyDescent="0.35">
      <c r="A18" s="79"/>
      <c r="B18" s="77">
        <v>5.8</v>
      </c>
      <c r="C18" s="77">
        <v>4</v>
      </c>
      <c r="D18" s="77">
        <v>1.2</v>
      </c>
      <c r="E18" s="77">
        <v>0.2</v>
      </c>
      <c r="F18" s="99">
        <v>0</v>
      </c>
      <c r="I18" s="76">
        <v>14</v>
      </c>
      <c r="J18" s="77">
        <v>6.4</v>
      </c>
      <c r="K18" s="77">
        <v>3.2</v>
      </c>
      <c r="L18" s="77">
        <v>5.3</v>
      </c>
      <c r="M18" s="77">
        <v>2.2999999999999998</v>
      </c>
      <c r="N18" s="77">
        <v>2</v>
      </c>
    </row>
    <row r="19" spans="1:14" x14ac:dyDescent="0.35">
      <c r="A19" s="79"/>
      <c r="B19" s="77">
        <v>4.4000000000000004</v>
      </c>
      <c r="C19" s="77">
        <v>3</v>
      </c>
      <c r="D19" s="77">
        <v>1.3</v>
      </c>
      <c r="E19" s="77">
        <v>0.2</v>
      </c>
      <c r="F19" s="99">
        <v>0</v>
      </c>
      <c r="I19" s="76">
        <v>15</v>
      </c>
      <c r="J19" s="77">
        <v>5</v>
      </c>
      <c r="K19" s="77">
        <v>3</v>
      </c>
      <c r="L19" s="77">
        <v>1.6</v>
      </c>
      <c r="M19" s="77">
        <v>0.2</v>
      </c>
      <c r="N19" s="77">
        <v>0</v>
      </c>
    </row>
    <row r="20" spans="1:14" x14ac:dyDescent="0.35">
      <c r="A20" s="79"/>
      <c r="B20" s="77">
        <v>5.0999999999999996</v>
      </c>
      <c r="C20" s="77">
        <v>3.8</v>
      </c>
      <c r="D20" s="77">
        <v>1.6</v>
      </c>
      <c r="E20" s="77">
        <v>0.2</v>
      </c>
      <c r="F20" s="99">
        <v>0</v>
      </c>
      <c r="I20" s="76">
        <v>16</v>
      </c>
      <c r="J20" s="77">
        <v>5.7</v>
      </c>
      <c r="K20" s="77">
        <v>3</v>
      </c>
      <c r="L20" s="77">
        <v>4.2</v>
      </c>
      <c r="M20" s="77">
        <v>1.2</v>
      </c>
      <c r="N20" s="77">
        <v>1</v>
      </c>
    </row>
    <row r="21" spans="1:14" x14ac:dyDescent="0.35">
      <c r="A21" s="79"/>
      <c r="B21" s="77">
        <v>5</v>
      </c>
      <c r="C21" s="77">
        <v>3.2</v>
      </c>
      <c r="D21" s="77">
        <v>1.2</v>
      </c>
      <c r="E21" s="77">
        <v>0.2</v>
      </c>
      <c r="F21" s="99">
        <v>0</v>
      </c>
      <c r="I21" s="76">
        <v>17</v>
      </c>
      <c r="J21" s="77">
        <v>6.3</v>
      </c>
      <c r="K21" s="77">
        <v>3.3</v>
      </c>
      <c r="L21" s="77">
        <v>6</v>
      </c>
      <c r="M21" s="77">
        <v>2.5</v>
      </c>
      <c r="N21" s="77">
        <v>2</v>
      </c>
    </row>
    <row r="22" spans="1:14" x14ac:dyDescent="0.35">
      <c r="A22" s="79"/>
      <c r="B22" s="77">
        <v>5.2</v>
      </c>
      <c r="C22" s="77">
        <v>4.0999999999999996</v>
      </c>
      <c r="D22" s="77">
        <v>1.5</v>
      </c>
      <c r="E22" s="77">
        <v>0.1</v>
      </c>
      <c r="F22" s="99">
        <v>0</v>
      </c>
      <c r="I22" s="76">
        <v>18</v>
      </c>
      <c r="J22" s="77">
        <v>4.9000000000000004</v>
      </c>
      <c r="K22" s="77">
        <v>3.1</v>
      </c>
      <c r="L22" s="77">
        <v>1.5</v>
      </c>
      <c r="M22" s="77">
        <v>0.1</v>
      </c>
      <c r="N22" s="77">
        <v>0</v>
      </c>
    </row>
    <row r="23" spans="1:14" x14ac:dyDescent="0.35">
      <c r="A23" s="79"/>
      <c r="B23" s="77">
        <v>5.4</v>
      </c>
      <c r="C23" s="77">
        <v>3.9</v>
      </c>
      <c r="D23" s="77">
        <v>1.3</v>
      </c>
      <c r="E23" s="77">
        <v>0.4</v>
      </c>
      <c r="F23" s="99">
        <v>0</v>
      </c>
      <c r="I23" s="76">
        <v>19</v>
      </c>
      <c r="J23" s="77">
        <v>7.2</v>
      </c>
      <c r="K23" s="77">
        <v>3</v>
      </c>
      <c r="L23" s="77">
        <v>5.8</v>
      </c>
      <c r="M23" s="77">
        <v>1.6</v>
      </c>
      <c r="N23" s="77">
        <v>2</v>
      </c>
    </row>
    <row r="24" spans="1:14" x14ac:dyDescent="0.35">
      <c r="A24" s="79"/>
      <c r="B24" s="77">
        <v>5.7</v>
      </c>
      <c r="C24" s="77">
        <v>3.8</v>
      </c>
      <c r="D24" s="77">
        <v>1.7</v>
      </c>
      <c r="E24" s="77">
        <v>0.3</v>
      </c>
      <c r="F24" s="99">
        <v>0</v>
      </c>
      <c r="I24" s="79"/>
    </row>
    <row r="25" spans="1:14" x14ac:dyDescent="0.35">
      <c r="A25" s="79"/>
      <c r="B25" s="77">
        <v>4.7</v>
      </c>
      <c r="C25" s="77">
        <v>3.2</v>
      </c>
      <c r="D25" s="77">
        <v>1.3</v>
      </c>
      <c r="E25" s="77">
        <v>0.2</v>
      </c>
      <c r="F25" s="99">
        <v>0</v>
      </c>
      <c r="I25" s="79"/>
    </row>
    <row r="26" spans="1:14" x14ac:dyDescent="0.35">
      <c r="A26" s="79"/>
      <c r="B26" s="77">
        <v>5.5</v>
      </c>
      <c r="C26" s="77">
        <v>4.2</v>
      </c>
      <c r="D26" s="77">
        <v>1.4</v>
      </c>
      <c r="E26" s="77">
        <v>0.2</v>
      </c>
      <c r="F26" s="99">
        <v>0</v>
      </c>
      <c r="I26" s="79"/>
    </row>
    <row r="27" spans="1:14" x14ac:dyDescent="0.35">
      <c r="A27" s="79"/>
      <c r="B27" s="77">
        <v>4.7</v>
      </c>
      <c r="C27" s="77">
        <v>3.2</v>
      </c>
      <c r="D27" s="77">
        <v>1.6</v>
      </c>
      <c r="E27" s="77">
        <v>0.2</v>
      </c>
      <c r="F27" s="99">
        <v>0</v>
      </c>
      <c r="I27" s="79"/>
    </row>
    <row r="28" spans="1:14" x14ac:dyDescent="0.35">
      <c r="A28" s="79"/>
      <c r="B28" s="77">
        <v>5</v>
      </c>
      <c r="C28" s="77">
        <v>3.3</v>
      </c>
      <c r="D28" s="77">
        <v>1.4</v>
      </c>
      <c r="E28" s="77">
        <v>0.2</v>
      </c>
      <c r="F28" s="99">
        <v>0</v>
      </c>
      <c r="I28" s="79"/>
    </row>
    <row r="29" spans="1:14" x14ac:dyDescent="0.35">
      <c r="A29" s="79"/>
      <c r="B29" s="77">
        <v>4.8</v>
      </c>
      <c r="C29" s="77">
        <v>3</v>
      </c>
      <c r="D29" s="77">
        <v>1.4</v>
      </c>
      <c r="E29" s="77">
        <v>0.3</v>
      </c>
      <c r="F29" s="99">
        <v>0</v>
      </c>
      <c r="I29" s="79"/>
    </row>
    <row r="30" spans="1:14" x14ac:dyDescent="0.35">
      <c r="A30" s="79"/>
      <c r="B30" s="77">
        <v>4.8</v>
      </c>
      <c r="C30" s="77">
        <v>3.4</v>
      </c>
      <c r="D30" s="77">
        <v>1.9</v>
      </c>
      <c r="E30" s="77">
        <v>0.2</v>
      </c>
      <c r="F30" s="99">
        <v>0</v>
      </c>
      <c r="I30" s="79"/>
    </row>
    <row r="31" spans="1:14" x14ac:dyDescent="0.35">
      <c r="A31" s="79"/>
      <c r="B31" s="77">
        <v>4.4000000000000004</v>
      </c>
      <c r="C31" s="77">
        <v>3.2</v>
      </c>
      <c r="D31" s="77">
        <v>1.3</v>
      </c>
      <c r="E31" s="77">
        <v>0.2</v>
      </c>
      <c r="F31" s="99">
        <v>0</v>
      </c>
      <c r="I31" s="79"/>
    </row>
    <row r="32" spans="1:14" x14ac:dyDescent="0.35">
      <c r="A32" s="79"/>
      <c r="B32" s="77">
        <v>5</v>
      </c>
      <c r="C32" s="77">
        <v>3.4</v>
      </c>
      <c r="D32" s="77">
        <v>1.5</v>
      </c>
      <c r="E32" s="77">
        <v>0.2</v>
      </c>
      <c r="F32" s="99">
        <v>0</v>
      </c>
      <c r="I32" s="79"/>
    </row>
    <row r="33" spans="1:9" x14ac:dyDescent="0.35">
      <c r="A33" s="79"/>
      <c r="B33" s="77">
        <v>5</v>
      </c>
      <c r="C33" s="77">
        <v>3.6</v>
      </c>
      <c r="D33" s="77">
        <v>1.4</v>
      </c>
      <c r="E33" s="77">
        <v>0.2</v>
      </c>
      <c r="F33" s="99">
        <v>0</v>
      </c>
      <c r="I33" s="79"/>
    </row>
    <row r="34" spans="1:9" x14ac:dyDescent="0.35">
      <c r="A34" s="79"/>
      <c r="B34" s="77">
        <v>5.2</v>
      </c>
      <c r="C34" s="77">
        <v>3.4</v>
      </c>
      <c r="D34" s="77">
        <v>1.4</v>
      </c>
      <c r="E34" s="77">
        <v>0.2</v>
      </c>
      <c r="F34" s="99">
        <v>0</v>
      </c>
    </row>
    <row r="35" spans="1:9" x14ac:dyDescent="0.35">
      <c r="A35" s="79"/>
      <c r="B35" s="77">
        <v>4.5999999999999996</v>
      </c>
      <c r="C35" s="77">
        <v>3.6</v>
      </c>
      <c r="D35" s="77">
        <v>1</v>
      </c>
      <c r="E35" s="77">
        <v>0.2</v>
      </c>
      <c r="F35" s="99">
        <v>0</v>
      </c>
    </row>
    <row r="36" spans="1:9" x14ac:dyDescent="0.35">
      <c r="A36" s="79"/>
      <c r="B36" s="77">
        <v>5</v>
      </c>
      <c r="C36" s="77">
        <v>3.5</v>
      </c>
      <c r="D36" s="77">
        <v>1.3</v>
      </c>
      <c r="E36" s="77">
        <v>0.3</v>
      </c>
      <c r="F36" s="99">
        <v>0</v>
      </c>
    </row>
    <row r="37" spans="1:9" x14ac:dyDescent="0.35">
      <c r="A37" s="79"/>
      <c r="B37" s="77">
        <v>4.5</v>
      </c>
      <c r="C37" s="77">
        <v>2.2999999999999998</v>
      </c>
      <c r="D37" s="77">
        <v>1.3</v>
      </c>
      <c r="E37" s="77">
        <v>0.3</v>
      </c>
      <c r="F37" s="99">
        <v>0</v>
      </c>
    </row>
    <row r="38" spans="1:9" x14ac:dyDescent="0.35">
      <c r="A38" s="79"/>
      <c r="B38" s="77">
        <v>4.9000000000000004</v>
      </c>
      <c r="C38" s="77">
        <v>3.1</v>
      </c>
      <c r="D38" s="77">
        <v>1.5</v>
      </c>
      <c r="E38" s="77">
        <v>0.1</v>
      </c>
      <c r="F38" s="99">
        <v>0</v>
      </c>
    </row>
    <row r="39" spans="1:9" x14ac:dyDescent="0.35">
      <c r="A39" s="79"/>
      <c r="B39" s="77">
        <v>5</v>
      </c>
      <c r="C39" s="77">
        <v>3.4</v>
      </c>
      <c r="D39" s="77">
        <v>1.6</v>
      </c>
      <c r="E39" s="77">
        <v>0.4</v>
      </c>
      <c r="F39" s="99">
        <v>0</v>
      </c>
    </row>
    <row r="40" spans="1:9" x14ac:dyDescent="0.35">
      <c r="A40" s="79"/>
      <c r="B40" s="77">
        <v>4.9000000000000004</v>
      </c>
      <c r="C40" s="77">
        <v>3</v>
      </c>
      <c r="D40" s="77">
        <v>1.4</v>
      </c>
      <c r="E40" s="77">
        <v>0.2</v>
      </c>
      <c r="F40" s="99">
        <v>0</v>
      </c>
    </row>
    <row r="41" spans="1:9" x14ac:dyDescent="0.35">
      <c r="A41" s="79"/>
      <c r="B41" s="77">
        <v>5.7</v>
      </c>
      <c r="C41" s="77">
        <v>4.4000000000000004</v>
      </c>
      <c r="D41" s="77">
        <v>1.5</v>
      </c>
      <c r="E41" s="77">
        <v>0.4</v>
      </c>
      <c r="F41" s="99">
        <v>0</v>
      </c>
    </row>
    <row r="42" spans="1:9" x14ac:dyDescent="0.35">
      <c r="A42" s="79"/>
      <c r="B42" s="77">
        <v>5.0999999999999996</v>
      </c>
      <c r="C42" s="77">
        <v>3.8</v>
      </c>
      <c r="D42" s="77">
        <v>1.9</v>
      </c>
      <c r="E42" s="77">
        <v>0.4</v>
      </c>
      <c r="F42" s="99">
        <v>0</v>
      </c>
    </row>
    <row r="43" spans="1:9" x14ac:dyDescent="0.35">
      <c r="A43" s="79"/>
      <c r="B43" s="77">
        <v>5.0999999999999996</v>
      </c>
      <c r="C43" s="77">
        <v>3.8</v>
      </c>
      <c r="D43" s="77">
        <v>1.5</v>
      </c>
      <c r="E43" s="77">
        <v>0.3</v>
      </c>
      <c r="F43" s="99">
        <v>0</v>
      </c>
    </row>
    <row r="44" spans="1:9" x14ac:dyDescent="0.35">
      <c r="A44" s="79"/>
      <c r="B44" s="77">
        <v>4.9000000000000004</v>
      </c>
      <c r="C44" s="77">
        <v>3.1</v>
      </c>
      <c r="D44" s="77">
        <v>1.5</v>
      </c>
      <c r="E44" s="77">
        <v>0.1</v>
      </c>
      <c r="F44" s="99">
        <v>0</v>
      </c>
    </row>
    <row r="45" spans="1:9" x14ac:dyDescent="0.35">
      <c r="A45" s="79"/>
      <c r="B45" s="77">
        <v>5.0999999999999996</v>
      </c>
      <c r="C45" s="77">
        <v>3.4</v>
      </c>
      <c r="D45" s="77">
        <v>1.5</v>
      </c>
      <c r="E45" s="77">
        <v>0.2</v>
      </c>
      <c r="F45" s="99">
        <v>0</v>
      </c>
    </row>
    <row r="46" spans="1:9" x14ac:dyDescent="0.35">
      <c r="A46" s="79"/>
      <c r="B46" s="77">
        <v>5.4</v>
      </c>
      <c r="C46" s="77">
        <v>3.7</v>
      </c>
      <c r="D46" s="77">
        <v>1.5</v>
      </c>
      <c r="E46" s="77">
        <v>0.2</v>
      </c>
      <c r="F46" s="99">
        <v>0</v>
      </c>
    </row>
    <row r="47" spans="1:9" x14ac:dyDescent="0.35">
      <c r="A47" s="79"/>
      <c r="B47" s="77">
        <v>5.0999999999999996</v>
      </c>
      <c r="C47" s="77">
        <v>3.3</v>
      </c>
      <c r="D47" s="77">
        <v>1.7</v>
      </c>
      <c r="E47" s="77">
        <v>0.5</v>
      </c>
      <c r="F47" s="99">
        <v>0</v>
      </c>
    </row>
    <row r="48" spans="1:9" x14ac:dyDescent="0.35">
      <c r="A48" s="79"/>
      <c r="B48" s="77">
        <v>5.0999999999999996</v>
      </c>
      <c r="C48" s="77">
        <v>3.5</v>
      </c>
      <c r="D48" s="77">
        <v>1.4</v>
      </c>
      <c r="E48" s="77">
        <v>0.3</v>
      </c>
      <c r="F48" s="99">
        <v>0</v>
      </c>
    </row>
    <row r="49" spans="1:6" x14ac:dyDescent="0.35">
      <c r="A49" s="79"/>
      <c r="B49" s="77">
        <v>6.1</v>
      </c>
      <c r="C49" s="77">
        <v>2.8</v>
      </c>
      <c r="D49" s="77">
        <v>4</v>
      </c>
      <c r="E49" s="77">
        <v>1.3</v>
      </c>
      <c r="F49" s="77">
        <v>1</v>
      </c>
    </row>
    <row r="50" spans="1:6" x14ac:dyDescent="0.35">
      <c r="A50" s="79"/>
      <c r="B50" s="77">
        <v>6.7</v>
      </c>
      <c r="C50" s="77">
        <v>3.1</v>
      </c>
      <c r="D50" s="77">
        <v>4.7</v>
      </c>
      <c r="E50" s="77">
        <v>1.5</v>
      </c>
      <c r="F50" s="77">
        <v>1</v>
      </c>
    </row>
    <row r="51" spans="1:6" x14ac:dyDescent="0.35">
      <c r="A51" s="79"/>
      <c r="B51" s="77">
        <v>4.9000000000000004</v>
      </c>
      <c r="C51" s="77">
        <v>2.4</v>
      </c>
      <c r="D51" s="77">
        <v>3.3</v>
      </c>
      <c r="E51" s="77">
        <v>1</v>
      </c>
      <c r="F51" s="77">
        <v>1</v>
      </c>
    </row>
    <row r="52" spans="1:6" x14ac:dyDescent="0.35">
      <c r="A52" s="79"/>
      <c r="B52" s="77">
        <v>6</v>
      </c>
      <c r="C52" s="77">
        <v>2.9</v>
      </c>
      <c r="D52" s="77">
        <v>4.5</v>
      </c>
      <c r="E52" s="77">
        <v>1.5</v>
      </c>
      <c r="F52" s="77">
        <v>1</v>
      </c>
    </row>
    <row r="53" spans="1:6" x14ac:dyDescent="0.35">
      <c r="A53" s="79"/>
      <c r="B53" s="77">
        <v>6.3</v>
      </c>
      <c r="C53" s="77">
        <v>2.5</v>
      </c>
      <c r="D53" s="77">
        <v>4.9000000000000004</v>
      </c>
      <c r="E53" s="77">
        <v>1.5</v>
      </c>
      <c r="F53" s="77">
        <v>1</v>
      </c>
    </row>
    <row r="54" spans="1:6" x14ac:dyDescent="0.35">
      <c r="A54" s="79"/>
      <c r="B54" s="77">
        <v>6.6</v>
      </c>
      <c r="C54" s="77">
        <v>2.9</v>
      </c>
      <c r="D54" s="77">
        <v>4.5999999999999996</v>
      </c>
      <c r="E54" s="77">
        <v>1.3</v>
      </c>
      <c r="F54" s="77">
        <v>1</v>
      </c>
    </row>
    <row r="55" spans="1:6" x14ac:dyDescent="0.35">
      <c r="A55" s="79"/>
      <c r="B55" s="77">
        <v>5.5</v>
      </c>
      <c r="C55" s="77">
        <v>2.5</v>
      </c>
      <c r="D55" s="77">
        <v>4</v>
      </c>
      <c r="E55" s="77">
        <v>1.3</v>
      </c>
      <c r="F55" s="77">
        <v>1</v>
      </c>
    </row>
    <row r="56" spans="1:6" x14ac:dyDescent="0.35">
      <c r="A56" s="79"/>
      <c r="B56" s="77">
        <v>5.4</v>
      </c>
      <c r="C56" s="77">
        <v>3</v>
      </c>
      <c r="D56" s="77">
        <v>4.5</v>
      </c>
      <c r="E56" s="77">
        <v>1.5</v>
      </c>
      <c r="F56" s="77">
        <v>1</v>
      </c>
    </row>
    <row r="57" spans="1:6" x14ac:dyDescent="0.35">
      <c r="A57" s="79"/>
      <c r="B57" s="77">
        <v>6.1</v>
      </c>
      <c r="C57" s="77">
        <v>3</v>
      </c>
      <c r="D57" s="77">
        <v>4.5999999999999996</v>
      </c>
      <c r="E57" s="77">
        <v>1.4</v>
      </c>
      <c r="F57" s="77">
        <v>1</v>
      </c>
    </row>
    <row r="58" spans="1:6" x14ac:dyDescent="0.35">
      <c r="A58" s="79"/>
      <c r="B58" s="77">
        <v>6.1</v>
      </c>
      <c r="C58" s="77">
        <v>2.8</v>
      </c>
      <c r="D58" s="77">
        <v>4.7</v>
      </c>
      <c r="E58" s="77">
        <v>1.2</v>
      </c>
      <c r="F58" s="77">
        <v>1</v>
      </c>
    </row>
    <row r="59" spans="1:6" x14ac:dyDescent="0.35">
      <c r="A59" s="79"/>
      <c r="B59" s="77">
        <v>5.5</v>
      </c>
      <c r="C59" s="77">
        <v>2.4</v>
      </c>
      <c r="D59" s="77">
        <v>3.8</v>
      </c>
      <c r="E59" s="77">
        <v>1.1000000000000001</v>
      </c>
      <c r="F59" s="77">
        <v>1</v>
      </c>
    </row>
    <row r="60" spans="1:6" x14ac:dyDescent="0.35">
      <c r="A60" s="79"/>
      <c r="B60" s="77">
        <v>5.8</v>
      </c>
      <c r="C60" s="77">
        <v>2.7</v>
      </c>
      <c r="D60" s="77">
        <v>3.9</v>
      </c>
      <c r="E60" s="77">
        <v>1.2</v>
      </c>
      <c r="F60" s="77">
        <v>1</v>
      </c>
    </row>
    <row r="61" spans="1:6" x14ac:dyDescent="0.35">
      <c r="A61" s="79"/>
      <c r="B61" s="77">
        <v>6.2</v>
      </c>
      <c r="C61" s="77">
        <v>2.2000000000000002</v>
      </c>
      <c r="D61" s="77">
        <v>4.5</v>
      </c>
      <c r="E61" s="77">
        <v>1.5</v>
      </c>
      <c r="F61" s="77">
        <v>1</v>
      </c>
    </row>
    <row r="62" spans="1:6" x14ac:dyDescent="0.35">
      <c r="A62" s="79"/>
      <c r="B62" s="77">
        <v>6.9</v>
      </c>
      <c r="C62" s="77">
        <v>3.1</v>
      </c>
      <c r="D62" s="77">
        <v>4.9000000000000004</v>
      </c>
      <c r="E62" s="77">
        <v>1.5</v>
      </c>
      <c r="F62" s="77">
        <v>1</v>
      </c>
    </row>
    <row r="63" spans="1:6" x14ac:dyDescent="0.35">
      <c r="A63" s="79"/>
      <c r="B63" s="77">
        <v>5.8</v>
      </c>
      <c r="C63" s="77">
        <v>2.6</v>
      </c>
      <c r="D63" s="77">
        <v>4</v>
      </c>
      <c r="E63" s="77">
        <v>1.2</v>
      </c>
      <c r="F63" s="77">
        <v>1</v>
      </c>
    </row>
    <row r="64" spans="1:6" x14ac:dyDescent="0.35">
      <c r="A64" s="79"/>
      <c r="B64" s="77">
        <v>5.6</v>
      </c>
      <c r="C64" s="77">
        <v>2.9</v>
      </c>
      <c r="D64" s="77">
        <v>3.6</v>
      </c>
      <c r="E64" s="77">
        <v>1.3</v>
      </c>
      <c r="F64" s="77">
        <v>1</v>
      </c>
    </row>
    <row r="65" spans="1:6" x14ac:dyDescent="0.35">
      <c r="A65" s="79"/>
      <c r="B65" s="77">
        <v>6.5</v>
      </c>
      <c r="C65" s="77">
        <v>2.8</v>
      </c>
      <c r="D65" s="77">
        <v>4.5999999999999996</v>
      </c>
      <c r="E65" s="77">
        <v>1.5</v>
      </c>
      <c r="F65" s="77">
        <v>1</v>
      </c>
    </row>
    <row r="66" spans="1:6" x14ac:dyDescent="0.35">
      <c r="A66" s="79"/>
      <c r="B66" s="77">
        <v>5.6</v>
      </c>
      <c r="C66" s="77">
        <v>2.5</v>
      </c>
      <c r="D66" s="77">
        <v>3.9</v>
      </c>
      <c r="E66" s="77">
        <v>1.1000000000000001</v>
      </c>
      <c r="F66" s="77">
        <v>1</v>
      </c>
    </row>
    <row r="67" spans="1:6" x14ac:dyDescent="0.35">
      <c r="A67" s="79"/>
      <c r="B67" s="77">
        <v>6.3</v>
      </c>
      <c r="C67" s="77">
        <v>2.2999999999999998</v>
      </c>
      <c r="D67" s="77">
        <v>4.4000000000000004</v>
      </c>
      <c r="E67" s="77">
        <v>1.3</v>
      </c>
      <c r="F67" s="77">
        <v>1</v>
      </c>
    </row>
    <row r="68" spans="1:6" x14ac:dyDescent="0.35">
      <c r="A68" s="79"/>
      <c r="B68" s="77">
        <v>6.7</v>
      </c>
      <c r="C68" s="77">
        <v>3</v>
      </c>
      <c r="D68" s="77">
        <v>5</v>
      </c>
      <c r="E68" s="77">
        <v>1.7</v>
      </c>
      <c r="F68" s="77">
        <v>1</v>
      </c>
    </row>
    <row r="69" spans="1:6" x14ac:dyDescent="0.35">
      <c r="A69" s="79"/>
      <c r="B69" s="77">
        <v>6.4</v>
      </c>
      <c r="C69" s="77">
        <v>3.2</v>
      </c>
      <c r="D69" s="77">
        <v>4.5</v>
      </c>
      <c r="E69" s="77">
        <v>1.5</v>
      </c>
      <c r="F69" s="77">
        <v>1</v>
      </c>
    </row>
    <row r="70" spans="1:6" x14ac:dyDescent="0.35">
      <c r="A70" s="79"/>
      <c r="B70" s="77">
        <v>5.5</v>
      </c>
      <c r="C70" s="77">
        <v>2.4</v>
      </c>
      <c r="D70" s="77">
        <v>3.7</v>
      </c>
      <c r="E70" s="77">
        <v>1</v>
      </c>
      <c r="F70" s="77">
        <v>1</v>
      </c>
    </row>
    <row r="71" spans="1:6" x14ac:dyDescent="0.35">
      <c r="A71" s="79"/>
      <c r="B71" s="77">
        <v>5</v>
      </c>
      <c r="C71" s="77">
        <v>2.2999999999999998</v>
      </c>
      <c r="D71" s="77">
        <v>3.3</v>
      </c>
      <c r="E71" s="77">
        <v>1</v>
      </c>
      <c r="F71" s="77">
        <v>1</v>
      </c>
    </row>
    <row r="72" spans="1:6" x14ac:dyDescent="0.35">
      <c r="A72" s="79"/>
      <c r="B72" s="77">
        <v>5.6</v>
      </c>
      <c r="C72" s="77">
        <v>2.7</v>
      </c>
      <c r="D72" s="77">
        <v>4.2</v>
      </c>
      <c r="E72" s="77">
        <v>1.3</v>
      </c>
      <c r="F72" s="77">
        <v>1</v>
      </c>
    </row>
    <row r="73" spans="1:6" x14ac:dyDescent="0.35">
      <c r="A73" s="79"/>
      <c r="B73" s="77">
        <v>5.6</v>
      </c>
      <c r="C73" s="77">
        <v>3</v>
      </c>
      <c r="D73" s="77">
        <v>4.0999999999999996</v>
      </c>
      <c r="E73" s="77">
        <v>1.3</v>
      </c>
      <c r="F73" s="77">
        <v>1</v>
      </c>
    </row>
    <row r="74" spans="1:6" x14ac:dyDescent="0.35">
      <c r="A74" s="79"/>
      <c r="B74" s="77">
        <v>6.8</v>
      </c>
      <c r="C74" s="77">
        <v>2.8</v>
      </c>
      <c r="D74" s="77">
        <v>4.8</v>
      </c>
      <c r="E74" s="77">
        <v>1.4</v>
      </c>
      <c r="F74" s="77">
        <v>1</v>
      </c>
    </row>
    <row r="75" spans="1:6" x14ac:dyDescent="0.35">
      <c r="A75" s="79"/>
      <c r="B75" s="77">
        <v>6</v>
      </c>
      <c r="C75" s="77">
        <v>2.7</v>
      </c>
      <c r="D75" s="77">
        <v>5.0999999999999996</v>
      </c>
      <c r="E75" s="77">
        <v>1.6</v>
      </c>
      <c r="F75" s="77">
        <v>1</v>
      </c>
    </row>
    <row r="76" spans="1:6" x14ac:dyDescent="0.35">
      <c r="A76" s="79"/>
      <c r="B76" s="77">
        <v>5</v>
      </c>
      <c r="C76" s="77">
        <v>2</v>
      </c>
      <c r="D76" s="77">
        <v>3.5</v>
      </c>
      <c r="E76" s="77">
        <v>1</v>
      </c>
      <c r="F76" s="77">
        <v>1</v>
      </c>
    </row>
    <row r="77" spans="1:6" x14ac:dyDescent="0.35">
      <c r="A77" s="79"/>
      <c r="B77" s="77">
        <v>5.6</v>
      </c>
      <c r="C77" s="77">
        <v>3</v>
      </c>
      <c r="D77" s="77">
        <v>4.5</v>
      </c>
      <c r="E77" s="77">
        <v>1.5</v>
      </c>
      <c r="F77" s="77">
        <v>1</v>
      </c>
    </row>
    <row r="78" spans="1:6" x14ac:dyDescent="0.35">
      <c r="A78" s="79"/>
      <c r="B78" s="77">
        <v>5.7</v>
      </c>
      <c r="C78" s="77">
        <v>2.8</v>
      </c>
      <c r="D78" s="77">
        <v>4.0999999999999996</v>
      </c>
      <c r="E78" s="77">
        <v>1.3</v>
      </c>
      <c r="F78" s="77">
        <v>1</v>
      </c>
    </row>
    <row r="79" spans="1:6" x14ac:dyDescent="0.35">
      <c r="A79" s="79"/>
      <c r="B79" s="77">
        <v>6.1</v>
      </c>
      <c r="C79" s="77">
        <v>2.9</v>
      </c>
      <c r="D79" s="77">
        <v>4.7</v>
      </c>
      <c r="E79" s="77">
        <v>1.4</v>
      </c>
      <c r="F79" s="77">
        <v>1</v>
      </c>
    </row>
    <row r="80" spans="1:6" x14ac:dyDescent="0.35">
      <c r="A80" s="79"/>
      <c r="B80" s="77">
        <v>5.9</v>
      </c>
      <c r="C80" s="77">
        <v>3.2</v>
      </c>
      <c r="D80" s="77">
        <v>4.8</v>
      </c>
      <c r="E80" s="77">
        <v>1.8</v>
      </c>
      <c r="F80" s="77">
        <v>1</v>
      </c>
    </row>
    <row r="81" spans="1:6" x14ac:dyDescent="0.35">
      <c r="A81" s="79"/>
      <c r="B81" s="77">
        <v>5.5</v>
      </c>
      <c r="C81" s="77">
        <v>2.2999999999999998</v>
      </c>
      <c r="D81" s="77">
        <v>4</v>
      </c>
      <c r="E81" s="77">
        <v>1.3</v>
      </c>
      <c r="F81" s="77">
        <v>1</v>
      </c>
    </row>
    <row r="82" spans="1:6" x14ac:dyDescent="0.35">
      <c r="A82" s="79"/>
      <c r="B82" s="77">
        <v>6.7</v>
      </c>
      <c r="C82" s="77">
        <v>3.1</v>
      </c>
      <c r="D82" s="77">
        <v>4.4000000000000004</v>
      </c>
      <c r="E82" s="77">
        <v>1.4</v>
      </c>
      <c r="F82" s="77">
        <v>1</v>
      </c>
    </row>
    <row r="83" spans="1:6" x14ac:dyDescent="0.35">
      <c r="A83" s="79"/>
      <c r="B83" s="77">
        <v>7</v>
      </c>
      <c r="C83" s="77">
        <v>3.2</v>
      </c>
      <c r="D83" s="77">
        <v>4.7</v>
      </c>
      <c r="E83" s="77">
        <v>1.4</v>
      </c>
      <c r="F83" s="77">
        <v>1</v>
      </c>
    </row>
    <row r="84" spans="1:6" x14ac:dyDescent="0.35">
      <c r="A84" s="79"/>
      <c r="B84" s="77">
        <v>6.6</v>
      </c>
      <c r="C84" s="77">
        <v>3</v>
      </c>
      <c r="D84" s="77">
        <v>4.4000000000000004</v>
      </c>
      <c r="E84" s="77">
        <v>1.4</v>
      </c>
      <c r="F84" s="77">
        <v>1</v>
      </c>
    </row>
    <row r="85" spans="1:6" x14ac:dyDescent="0.35">
      <c r="A85" s="79"/>
      <c r="B85" s="77">
        <v>5.7</v>
      </c>
      <c r="C85" s="77">
        <v>2.9</v>
      </c>
      <c r="D85" s="77">
        <v>4.2</v>
      </c>
      <c r="E85" s="77">
        <v>1.3</v>
      </c>
      <c r="F85" s="77">
        <v>1</v>
      </c>
    </row>
    <row r="86" spans="1:6" x14ac:dyDescent="0.35">
      <c r="A86" s="79"/>
      <c r="B86" s="77">
        <v>6.3</v>
      </c>
      <c r="C86" s="77">
        <v>3.3</v>
      </c>
      <c r="D86" s="77">
        <v>4.7</v>
      </c>
      <c r="E86" s="77">
        <v>1.6</v>
      </c>
      <c r="F86" s="77">
        <v>1</v>
      </c>
    </row>
    <row r="87" spans="1:6" x14ac:dyDescent="0.35">
      <c r="A87" s="79"/>
      <c r="B87" s="77">
        <v>5.7</v>
      </c>
      <c r="C87" s="77">
        <v>2.6</v>
      </c>
      <c r="D87" s="77">
        <v>3.5</v>
      </c>
      <c r="E87" s="77">
        <v>1</v>
      </c>
      <c r="F87" s="77">
        <v>1</v>
      </c>
    </row>
    <row r="88" spans="1:6" x14ac:dyDescent="0.35">
      <c r="A88" s="79"/>
      <c r="B88" s="77">
        <v>6</v>
      </c>
      <c r="C88" s="77">
        <v>2.2000000000000002</v>
      </c>
      <c r="D88" s="77">
        <v>4</v>
      </c>
      <c r="E88" s="77">
        <v>1</v>
      </c>
      <c r="F88" s="77">
        <v>1</v>
      </c>
    </row>
    <row r="89" spans="1:6" x14ac:dyDescent="0.35">
      <c r="A89" s="79"/>
      <c r="B89" s="77">
        <v>6</v>
      </c>
      <c r="C89" s="77">
        <v>3.4</v>
      </c>
      <c r="D89" s="77">
        <v>4.5</v>
      </c>
      <c r="E89" s="77">
        <v>1.6</v>
      </c>
      <c r="F89" s="77">
        <v>1</v>
      </c>
    </row>
    <row r="90" spans="1:6" x14ac:dyDescent="0.35">
      <c r="A90" s="79"/>
      <c r="B90" s="77">
        <v>6.8</v>
      </c>
      <c r="C90" s="77">
        <v>3</v>
      </c>
      <c r="D90" s="77">
        <v>5.5</v>
      </c>
      <c r="E90" s="77">
        <v>2.1</v>
      </c>
      <c r="F90" s="87">
        <v>2</v>
      </c>
    </row>
    <row r="91" spans="1:6" x14ac:dyDescent="0.35">
      <c r="A91" s="79"/>
      <c r="B91" s="77">
        <v>6.2</v>
      </c>
      <c r="C91" s="77">
        <v>3.4</v>
      </c>
      <c r="D91" s="77">
        <v>5.4</v>
      </c>
      <c r="E91" s="77">
        <v>2.2999999999999998</v>
      </c>
      <c r="F91" s="87">
        <v>2</v>
      </c>
    </row>
    <row r="92" spans="1:6" x14ac:dyDescent="0.35">
      <c r="A92" s="79"/>
      <c r="B92" s="77">
        <v>7.7</v>
      </c>
      <c r="C92" s="77">
        <v>2.8</v>
      </c>
      <c r="D92" s="77">
        <v>6.7</v>
      </c>
      <c r="E92" s="77">
        <v>2</v>
      </c>
      <c r="F92" s="87">
        <v>2</v>
      </c>
    </row>
    <row r="93" spans="1:6" x14ac:dyDescent="0.35">
      <c r="A93" s="79"/>
      <c r="B93" s="77">
        <v>6.8</v>
      </c>
      <c r="C93" s="77">
        <v>3.2</v>
      </c>
      <c r="D93" s="77">
        <v>5.9</v>
      </c>
      <c r="E93" s="77">
        <v>2.2999999999999998</v>
      </c>
      <c r="F93" s="87">
        <v>2</v>
      </c>
    </row>
    <row r="94" spans="1:6" x14ac:dyDescent="0.35">
      <c r="A94" s="79"/>
      <c r="B94" s="77">
        <v>6.5</v>
      </c>
      <c r="C94" s="77">
        <v>3</v>
      </c>
      <c r="D94" s="77">
        <v>5.5</v>
      </c>
      <c r="E94" s="77">
        <v>1.8</v>
      </c>
      <c r="F94" s="87">
        <v>2</v>
      </c>
    </row>
    <row r="95" spans="1:6" x14ac:dyDescent="0.35">
      <c r="A95" s="79"/>
      <c r="B95" s="77">
        <v>6.1</v>
      </c>
      <c r="C95" s="77">
        <v>3</v>
      </c>
      <c r="D95" s="77">
        <v>4.9000000000000004</v>
      </c>
      <c r="E95" s="77">
        <v>1.8</v>
      </c>
      <c r="F95" s="87">
        <v>2</v>
      </c>
    </row>
    <row r="96" spans="1:6" x14ac:dyDescent="0.35">
      <c r="A96" s="79"/>
      <c r="B96" s="77">
        <v>7.4</v>
      </c>
      <c r="C96" s="77">
        <v>2.8</v>
      </c>
      <c r="D96" s="77">
        <v>6.1</v>
      </c>
      <c r="E96" s="77">
        <v>1.9</v>
      </c>
      <c r="F96" s="87">
        <v>2</v>
      </c>
    </row>
    <row r="97" spans="1:6" x14ac:dyDescent="0.35">
      <c r="A97" s="79"/>
      <c r="B97" s="77">
        <v>5.9</v>
      </c>
      <c r="C97" s="77">
        <v>3</v>
      </c>
      <c r="D97" s="77">
        <v>5.0999999999999996</v>
      </c>
      <c r="E97" s="77">
        <v>1.8</v>
      </c>
      <c r="F97" s="87">
        <v>2</v>
      </c>
    </row>
    <row r="98" spans="1:6" x14ac:dyDescent="0.35">
      <c r="A98" s="79"/>
      <c r="B98" s="77">
        <v>6</v>
      </c>
      <c r="C98" s="77">
        <v>3</v>
      </c>
      <c r="D98" s="77">
        <v>4.8</v>
      </c>
      <c r="E98" s="77">
        <v>1.8</v>
      </c>
      <c r="F98" s="87">
        <v>2</v>
      </c>
    </row>
    <row r="99" spans="1:6" x14ac:dyDescent="0.35">
      <c r="A99" s="79"/>
      <c r="B99" s="77">
        <v>6.7</v>
      </c>
      <c r="C99" s="77">
        <v>3.3</v>
      </c>
      <c r="D99" s="77">
        <v>5.7</v>
      </c>
      <c r="E99" s="77">
        <v>2.1</v>
      </c>
      <c r="F99" s="87">
        <v>2</v>
      </c>
    </row>
    <row r="100" spans="1:6" x14ac:dyDescent="0.35">
      <c r="A100" s="79"/>
      <c r="B100" s="77">
        <v>5.7</v>
      </c>
      <c r="C100" s="77">
        <v>2.5</v>
      </c>
      <c r="D100" s="77">
        <v>5</v>
      </c>
      <c r="E100" s="77">
        <v>2</v>
      </c>
      <c r="F100" s="87">
        <v>2</v>
      </c>
    </row>
    <row r="101" spans="1:6" x14ac:dyDescent="0.35">
      <c r="A101" s="79"/>
      <c r="B101" s="77">
        <v>6.3</v>
      </c>
      <c r="C101" s="77">
        <v>2.7</v>
      </c>
      <c r="D101" s="77">
        <v>4.9000000000000004</v>
      </c>
      <c r="E101" s="77">
        <v>1.8</v>
      </c>
      <c r="F101" s="87">
        <v>2</v>
      </c>
    </row>
    <row r="102" spans="1:6" x14ac:dyDescent="0.35">
      <c r="A102" s="79"/>
      <c r="B102" s="77">
        <v>7.7</v>
      </c>
      <c r="C102" s="77">
        <v>3.8</v>
      </c>
      <c r="D102" s="77">
        <v>6.7</v>
      </c>
      <c r="E102" s="77">
        <v>2.2000000000000002</v>
      </c>
      <c r="F102" s="87">
        <v>2</v>
      </c>
    </row>
    <row r="103" spans="1:6" x14ac:dyDescent="0.35">
      <c r="A103" s="79"/>
      <c r="B103" s="77">
        <v>6.4</v>
      </c>
      <c r="C103" s="77">
        <v>2.8</v>
      </c>
      <c r="D103" s="77">
        <v>5.6</v>
      </c>
      <c r="E103" s="77">
        <v>2.2000000000000002</v>
      </c>
      <c r="F103" s="87">
        <v>2</v>
      </c>
    </row>
    <row r="104" spans="1:6" x14ac:dyDescent="0.35">
      <c r="A104" s="79"/>
      <c r="B104" s="77">
        <v>6.3</v>
      </c>
      <c r="C104" s="77">
        <v>3.4</v>
      </c>
      <c r="D104" s="77">
        <v>5.6</v>
      </c>
      <c r="E104" s="77">
        <v>2.4</v>
      </c>
      <c r="F104" s="87">
        <v>2</v>
      </c>
    </row>
    <row r="105" spans="1:6" x14ac:dyDescent="0.35">
      <c r="A105" s="79"/>
      <c r="B105" s="77">
        <v>7.7</v>
      </c>
      <c r="C105" s="77">
        <v>3</v>
      </c>
      <c r="D105" s="77">
        <v>6.1</v>
      </c>
      <c r="E105" s="77">
        <v>2.2999999999999998</v>
      </c>
      <c r="F105" s="87">
        <v>2</v>
      </c>
    </row>
    <row r="106" spans="1:6" x14ac:dyDescent="0.35">
      <c r="A106" s="79"/>
      <c r="B106" s="77">
        <v>6.4</v>
      </c>
      <c r="C106" s="77">
        <v>3.1</v>
      </c>
      <c r="D106" s="77">
        <v>5.5</v>
      </c>
      <c r="E106" s="77">
        <v>1.8</v>
      </c>
      <c r="F106" s="87">
        <v>2</v>
      </c>
    </row>
    <row r="107" spans="1:6" x14ac:dyDescent="0.35">
      <c r="A107" s="79"/>
      <c r="B107" s="77">
        <v>4.9000000000000004</v>
      </c>
      <c r="C107" s="77">
        <v>2.5</v>
      </c>
      <c r="D107" s="77">
        <v>4.5</v>
      </c>
      <c r="E107" s="77">
        <v>1.7</v>
      </c>
      <c r="F107" s="87">
        <v>2</v>
      </c>
    </row>
    <row r="108" spans="1:6" x14ac:dyDescent="0.35">
      <c r="A108" s="79"/>
      <c r="B108" s="77">
        <v>6.7</v>
      </c>
      <c r="C108" s="77">
        <v>3.3</v>
      </c>
      <c r="D108" s="77">
        <v>5.7</v>
      </c>
      <c r="E108" s="77">
        <v>2.5</v>
      </c>
      <c r="F108" s="87">
        <v>2</v>
      </c>
    </row>
    <row r="109" spans="1:6" x14ac:dyDescent="0.35">
      <c r="A109" s="79"/>
      <c r="B109" s="77">
        <v>6.4</v>
      </c>
      <c r="C109" s="77">
        <v>2.7</v>
      </c>
      <c r="D109" s="77">
        <v>5.3</v>
      </c>
      <c r="E109" s="77">
        <v>1.9</v>
      </c>
      <c r="F109" s="87">
        <v>2</v>
      </c>
    </row>
    <row r="110" spans="1:6" x14ac:dyDescent="0.35">
      <c r="A110" s="79"/>
      <c r="B110" s="77">
        <v>6.5</v>
      </c>
      <c r="C110" s="77">
        <v>3.2</v>
      </c>
      <c r="D110" s="77">
        <v>5.0999999999999996</v>
      </c>
      <c r="E110" s="77">
        <v>2</v>
      </c>
      <c r="F110" s="87">
        <v>2</v>
      </c>
    </row>
    <row r="111" spans="1:6" x14ac:dyDescent="0.35">
      <c r="A111" s="79"/>
      <c r="B111" s="77">
        <v>6.7</v>
      </c>
      <c r="C111" s="77">
        <v>2.5</v>
      </c>
      <c r="D111" s="77">
        <v>5.8</v>
      </c>
      <c r="E111" s="77">
        <v>1.8</v>
      </c>
      <c r="F111" s="87">
        <v>2</v>
      </c>
    </row>
    <row r="112" spans="1:6" x14ac:dyDescent="0.35">
      <c r="A112" s="79"/>
      <c r="B112" s="77">
        <v>6.5</v>
      </c>
      <c r="C112" s="77">
        <v>3</v>
      </c>
      <c r="D112" s="77">
        <v>5.2</v>
      </c>
      <c r="E112" s="77">
        <v>2</v>
      </c>
      <c r="F112" s="87">
        <v>2</v>
      </c>
    </row>
    <row r="113" spans="1:22" x14ac:dyDescent="0.35">
      <c r="A113" s="79"/>
      <c r="B113" s="77">
        <v>5.8</v>
      </c>
      <c r="C113" s="77">
        <v>2.7</v>
      </c>
      <c r="D113" s="77">
        <v>5.0999999999999996</v>
      </c>
      <c r="E113" s="77">
        <v>1.9</v>
      </c>
      <c r="F113" s="87">
        <v>2</v>
      </c>
    </row>
    <row r="114" spans="1:22" x14ac:dyDescent="0.35">
      <c r="A114" s="79"/>
      <c r="B114" s="77">
        <v>6.9</v>
      </c>
      <c r="C114" s="77">
        <v>3.1</v>
      </c>
      <c r="D114" s="77">
        <v>5.0999999999999996</v>
      </c>
      <c r="E114" s="77">
        <v>2.2999999999999998</v>
      </c>
      <c r="F114" s="87">
        <v>2</v>
      </c>
    </row>
    <row r="115" spans="1:22" x14ac:dyDescent="0.35">
      <c r="A115" s="79"/>
      <c r="B115" s="77">
        <v>6.9</v>
      </c>
      <c r="C115" s="77">
        <v>3.1</v>
      </c>
      <c r="D115" s="77">
        <v>5.4</v>
      </c>
      <c r="E115" s="77">
        <v>2.1</v>
      </c>
      <c r="F115" s="87">
        <v>2</v>
      </c>
    </row>
    <row r="116" spans="1:22" x14ac:dyDescent="0.35">
      <c r="A116" s="79"/>
      <c r="B116" s="77">
        <v>6.9</v>
      </c>
      <c r="C116" s="77">
        <v>3.2</v>
      </c>
      <c r="D116" s="77">
        <v>5.7</v>
      </c>
      <c r="E116" s="77">
        <v>2.2999999999999998</v>
      </c>
      <c r="F116" s="87">
        <v>2</v>
      </c>
    </row>
    <row r="117" spans="1:22" x14ac:dyDescent="0.35">
      <c r="A117" s="79"/>
      <c r="B117" s="77">
        <v>7.3</v>
      </c>
      <c r="C117" s="77">
        <v>2.9</v>
      </c>
      <c r="D117" s="77">
        <v>6.3</v>
      </c>
      <c r="E117" s="77">
        <v>1.8</v>
      </c>
      <c r="F117" s="87">
        <v>2</v>
      </c>
    </row>
    <row r="118" spans="1:22" x14ac:dyDescent="0.35">
      <c r="B118" s="77">
        <v>5.8</v>
      </c>
      <c r="C118" s="77">
        <v>2.7</v>
      </c>
      <c r="D118" s="77">
        <v>5.0999999999999996</v>
      </c>
      <c r="E118" s="77">
        <v>1.9</v>
      </c>
      <c r="F118" s="87">
        <v>2</v>
      </c>
    </row>
    <row r="119" spans="1:22" x14ac:dyDescent="0.35">
      <c r="B119" s="77">
        <v>6.3</v>
      </c>
      <c r="C119" s="77">
        <v>2.5</v>
      </c>
      <c r="D119" s="77">
        <v>5</v>
      </c>
      <c r="E119" s="77">
        <v>1.9</v>
      </c>
      <c r="F119" s="87">
        <v>2</v>
      </c>
    </row>
    <row r="120" spans="1:22" x14ac:dyDescent="0.35">
      <c r="B120" s="77">
        <v>7.9</v>
      </c>
      <c r="C120" s="77">
        <v>3.8</v>
      </c>
      <c r="D120" s="77">
        <v>6.4</v>
      </c>
      <c r="E120" s="77">
        <v>2</v>
      </c>
      <c r="F120" s="87">
        <v>2</v>
      </c>
    </row>
    <row r="121" spans="1:22" x14ac:dyDescent="0.35">
      <c r="B121" s="77">
        <v>6.1</v>
      </c>
      <c r="C121" s="77">
        <v>2.6</v>
      </c>
      <c r="D121" s="77">
        <v>5.6</v>
      </c>
      <c r="E121" s="77">
        <v>1.4</v>
      </c>
      <c r="F121" s="87">
        <v>2</v>
      </c>
    </row>
    <row r="122" spans="1:22" x14ac:dyDescent="0.35">
      <c r="B122" s="77">
        <v>5.6</v>
      </c>
      <c r="C122" s="77">
        <v>2.8</v>
      </c>
      <c r="D122" s="77">
        <v>4.9000000000000004</v>
      </c>
      <c r="E122" s="77">
        <v>2</v>
      </c>
      <c r="F122" s="87">
        <v>2</v>
      </c>
    </row>
    <row r="123" spans="1:22" x14ac:dyDescent="0.35">
      <c r="B123" s="77">
        <v>7.2</v>
      </c>
      <c r="C123" s="77">
        <v>3.2</v>
      </c>
      <c r="D123" s="77">
        <v>6</v>
      </c>
      <c r="E123" s="77">
        <v>1.8</v>
      </c>
      <c r="F123" s="87">
        <v>2</v>
      </c>
    </row>
    <row r="124" spans="1:22" x14ac:dyDescent="0.35">
      <c r="B124" s="77">
        <v>6.5</v>
      </c>
      <c r="C124" s="77">
        <v>3</v>
      </c>
      <c r="D124" s="77">
        <v>5.8</v>
      </c>
      <c r="E124" s="77">
        <v>2.2000000000000002</v>
      </c>
      <c r="F124" s="87">
        <v>2</v>
      </c>
    </row>
    <row r="125" spans="1:22" x14ac:dyDescent="0.35">
      <c r="B125" s="77">
        <v>6.7</v>
      </c>
      <c r="C125" s="77">
        <v>3</v>
      </c>
      <c r="D125" s="77">
        <v>5.2</v>
      </c>
      <c r="E125" s="77">
        <v>2.2999999999999998</v>
      </c>
      <c r="F125" s="87">
        <v>2</v>
      </c>
    </row>
    <row r="126" spans="1:22" x14ac:dyDescent="0.35">
      <c r="B126" s="77">
        <v>5.8</v>
      </c>
      <c r="C126" s="77">
        <v>2.8</v>
      </c>
      <c r="D126" s="77">
        <v>5.0999999999999996</v>
      </c>
      <c r="E126" s="77">
        <v>2.4</v>
      </c>
      <c r="F126" s="87">
        <v>2</v>
      </c>
      <c r="H126" s="114" t="s">
        <v>5</v>
      </c>
      <c r="I126" s="114"/>
      <c r="M126" s="118" t="s">
        <v>55</v>
      </c>
      <c r="N126" s="119"/>
      <c r="O126" s="119"/>
      <c r="P126" s="120"/>
      <c r="R126" s="96" t="s">
        <v>56</v>
      </c>
      <c r="S126" s="96" t="s">
        <v>57</v>
      </c>
      <c r="T126" s="96" t="s">
        <v>58</v>
      </c>
      <c r="U126" s="96" t="s">
        <v>59</v>
      </c>
      <c r="V126" s="96" t="s">
        <v>60</v>
      </c>
    </row>
    <row r="127" spans="1:22" x14ac:dyDescent="0.35">
      <c r="B127" s="77">
        <v>7.1</v>
      </c>
      <c r="C127" s="77">
        <v>3</v>
      </c>
      <c r="D127" s="77">
        <v>5.9</v>
      </c>
      <c r="E127" s="77">
        <v>2.1</v>
      </c>
      <c r="F127" s="87">
        <v>2</v>
      </c>
      <c r="H127" s="77">
        <v>0</v>
      </c>
      <c r="I127" s="77">
        <f>COUNT(F4:F48)/130</f>
        <v>0.34615384615384615</v>
      </c>
      <c r="M127" s="77"/>
      <c r="N127" s="110" t="s">
        <v>61</v>
      </c>
      <c r="O127" s="111"/>
      <c r="P127" s="112"/>
      <c r="R127" s="95" t="s">
        <v>29</v>
      </c>
      <c r="S127" s="77">
        <f>N129/(N129+N130+N131)</f>
        <v>1</v>
      </c>
      <c r="T127" s="77">
        <f>O130/(O129+O130+O131)</f>
        <v>1</v>
      </c>
      <c r="U127" s="77">
        <f>P131/(P129+P130+P131)</f>
        <v>1</v>
      </c>
      <c r="V127" s="77">
        <f>AVERAGE(S127:U127)</f>
        <v>1</v>
      </c>
    </row>
    <row r="128" spans="1:22" x14ac:dyDescent="0.35">
      <c r="B128" s="77">
        <v>7.6</v>
      </c>
      <c r="C128" s="77">
        <v>3</v>
      </c>
      <c r="D128" s="77">
        <v>6.6</v>
      </c>
      <c r="E128" s="77">
        <v>2.1</v>
      </c>
      <c r="F128" s="87">
        <v>2</v>
      </c>
      <c r="H128" s="77">
        <v>1</v>
      </c>
      <c r="I128" s="77">
        <f>COUNT(F49:F89)/130</f>
        <v>0.31538461538461537</v>
      </c>
      <c r="M128" s="93"/>
      <c r="N128" s="78">
        <v>0</v>
      </c>
      <c r="O128" s="78">
        <v>1</v>
      </c>
      <c r="P128" s="78">
        <v>2</v>
      </c>
      <c r="R128" s="95" t="s">
        <v>28</v>
      </c>
      <c r="S128" s="77">
        <f>N129/(N129+O129+P129)</f>
        <v>1</v>
      </c>
      <c r="T128" s="77">
        <f>O130/(N130+O130+P130)</f>
        <v>1</v>
      </c>
      <c r="U128" s="77">
        <f>P131/(N131+O131+P131)</f>
        <v>1</v>
      </c>
      <c r="V128" s="77">
        <f t="shared" ref="V128:V129" si="0">AVERAGE(S128:U128)</f>
        <v>1</v>
      </c>
    </row>
    <row r="129" spans="1:25" x14ac:dyDescent="0.35">
      <c r="B129" s="77">
        <v>7.7</v>
      </c>
      <c r="C129" s="77">
        <v>2.6</v>
      </c>
      <c r="D129" s="77">
        <v>6.9</v>
      </c>
      <c r="E129" s="77">
        <v>2.2999999999999998</v>
      </c>
      <c r="F129" s="87">
        <v>2</v>
      </c>
      <c r="H129" s="77">
        <v>2</v>
      </c>
      <c r="I129" s="77">
        <f>COUNT(F90:F133)/130</f>
        <v>0.33846153846153848</v>
      </c>
      <c r="L129" s="115" t="s">
        <v>62</v>
      </c>
      <c r="M129" s="78">
        <v>0</v>
      </c>
      <c r="N129" s="77">
        <f>COUNTIFS($N$4:$N$23,N$128,$X$142:$X$161,$M129)</f>
        <v>5</v>
      </c>
      <c r="O129" s="77">
        <f t="shared" ref="O129:P131" si="1">COUNTIFS($N$4:$N$23,O$128,$X$142:$X$161,$M129)</f>
        <v>0</v>
      </c>
      <c r="P129" s="77">
        <f t="shared" si="1"/>
        <v>0</v>
      </c>
      <c r="R129" s="95" t="s">
        <v>30</v>
      </c>
      <c r="S129" s="77">
        <f>2*((S127*S128)/(S127+S128))</f>
        <v>1</v>
      </c>
      <c r="T129" s="77">
        <f>2*((T127*T128)/(T127+T128))</f>
        <v>1</v>
      </c>
      <c r="U129" s="77">
        <f t="shared" ref="U129" si="2">2*((U127*U128)/(U127+U128))</f>
        <v>1</v>
      </c>
      <c r="V129" s="77">
        <f t="shared" si="0"/>
        <v>1</v>
      </c>
    </row>
    <row r="130" spans="1:25" x14ac:dyDescent="0.35">
      <c r="B130" s="77">
        <v>6.4</v>
      </c>
      <c r="C130" s="77">
        <v>2.8</v>
      </c>
      <c r="D130" s="77">
        <v>5.6</v>
      </c>
      <c r="E130" s="77">
        <v>2.1</v>
      </c>
      <c r="F130" s="87">
        <v>2</v>
      </c>
      <c r="L130" s="116"/>
      <c r="M130" s="78">
        <v>1</v>
      </c>
      <c r="N130" s="77">
        <f t="shared" ref="N130:N131" si="3">COUNTIFS($N$4:$N$23,N$128,$X$142:$X$161,$M130)</f>
        <v>0</v>
      </c>
      <c r="O130" s="77">
        <f t="shared" si="1"/>
        <v>9</v>
      </c>
      <c r="P130" s="77">
        <f t="shared" si="1"/>
        <v>0</v>
      </c>
    </row>
    <row r="131" spans="1:25" x14ac:dyDescent="0.35">
      <c r="B131" s="77">
        <v>6</v>
      </c>
      <c r="C131" s="77">
        <v>2.2000000000000002</v>
      </c>
      <c r="D131" s="77">
        <v>5</v>
      </c>
      <c r="E131" s="77">
        <v>1.5</v>
      </c>
      <c r="F131" s="87">
        <v>2</v>
      </c>
      <c r="L131" s="117"/>
      <c r="M131" s="78">
        <v>2</v>
      </c>
      <c r="N131" s="77">
        <f t="shared" si="3"/>
        <v>0</v>
      </c>
      <c r="O131" s="77">
        <f t="shared" si="1"/>
        <v>0</v>
      </c>
      <c r="P131" s="77">
        <f t="shared" si="1"/>
        <v>6</v>
      </c>
    </row>
    <row r="132" spans="1:25" x14ac:dyDescent="0.35">
      <c r="B132" s="77">
        <v>6.3</v>
      </c>
      <c r="C132" s="77">
        <v>2.8</v>
      </c>
      <c r="D132" s="77">
        <v>5.0999999999999996</v>
      </c>
      <c r="E132" s="77">
        <v>1.5</v>
      </c>
      <c r="F132" s="87">
        <v>2</v>
      </c>
      <c r="J132" s="79"/>
    </row>
    <row r="133" spans="1:25" x14ac:dyDescent="0.35">
      <c r="B133" s="77">
        <v>6.7</v>
      </c>
      <c r="C133" s="77">
        <v>3.1</v>
      </c>
      <c r="D133" s="77">
        <v>5.6</v>
      </c>
      <c r="E133" s="77">
        <v>2.4</v>
      </c>
      <c r="F133" s="87">
        <v>2</v>
      </c>
      <c r="J133" s="79"/>
      <c r="O133" s="94" t="s">
        <v>63</v>
      </c>
      <c r="P133" s="94">
        <f>SUM(N129,O130,P131)/SUM(N129:P131)</f>
        <v>1</v>
      </c>
    </row>
    <row r="134" spans="1:25" x14ac:dyDescent="0.35">
      <c r="A134" s="101" t="s">
        <v>64</v>
      </c>
      <c r="B134" s="98">
        <f>AVERAGE(B4:B48)</f>
        <v>5.0133333333333336</v>
      </c>
      <c r="C134" s="98">
        <f t="shared" ref="C134:E134" si="4">AVERAGE(C4:C48)</f>
        <v>3.442222222222223</v>
      </c>
      <c r="D134" s="98">
        <f t="shared" si="4"/>
        <v>1.4577777777777776</v>
      </c>
      <c r="E134" s="98">
        <f t="shared" si="4"/>
        <v>0.24444444444444449</v>
      </c>
    </row>
    <row r="135" spans="1:25" x14ac:dyDescent="0.35">
      <c r="A135" s="88" t="s">
        <v>65</v>
      </c>
      <c r="B135" s="82">
        <f>_xlfn.STDEV.S(B4:B48)</f>
        <v>0.36030290287226635</v>
      </c>
      <c r="C135" s="82">
        <f t="shared" ref="C135:E135" si="5">_xlfn.STDEV.S(C4:C48)</f>
        <v>0.39050601723270006</v>
      </c>
      <c r="D135" s="82">
        <f t="shared" si="5"/>
        <v>0.18026355564824811</v>
      </c>
      <c r="E135" s="82">
        <f t="shared" si="5"/>
        <v>0.10777829844714383</v>
      </c>
    </row>
    <row r="136" spans="1:25" x14ac:dyDescent="0.35">
      <c r="A136" s="88" t="s">
        <v>66</v>
      </c>
      <c r="B136" s="82">
        <f>AVERAGE(B49:B89)</f>
        <v>5.9829268292682913</v>
      </c>
      <c r="C136" s="82">
        <f t="shared" ref="C136:E136" si="6">AVERAGE(C49:C89)</f>
        <v>2.7658536585365856</v>
      </c>
      <c r="D136" s="82">
        <f t="shared" si="6"/>
        <v>4.2951219512195111</v>
      </c>
      <c r="E136" s="82">
        <f t="shared" si="6"/>
        <v>1.341463414634146</v>
      </c>
      <c r="J136" s="79"/>
    </row>
    <row r="137" spans="1:25" x14ac:dyDescent="0.35">
      <c r="A137" s="88" t="s">
        <v>67</v>
      </c>
      <c r="B137" s="82">
        <f>_xlfn.STDEV.S(B49:B89)</f>
        <v>0.5272107922948801</v>
      </c>
      <c r="C137" s="82">
        <f t="shared" ref="C137:E137" si="7">_xlfn.STDEV.S(C49:C89)</f>
        <v>0.33809004429113088</v>
      </c>
      <c r="D137" s="82">
        <f t="shared" si="7"/>
        <v>0.4727320697351774</v>
      </c>
      <c r="E137" s="82">
        <f t="shared" si="7"/>
        <v>0.20490926010810082</v>
      </c>
      <c r="J137" s="79"/>
    </row>
    <row r="138" spans="1:25" x14ac:dyDescent="0.35">
      <c r="A138" s="88" t="s">
        <v>68</v>
      </c>
      <c r="B138" s="82">
        <f>AVERAGE(B90:B133)</f>
        <v>6.5863636363636369</v>
      </c>
      <c r="C138" s="82">
        <f t="shared" ref="C138:E138" si="8">AVERAGE(C90:C133)</f>
        <v>2.9522727272727267</v>
      </c>
      <c r="D138" s="82">
        <f t="shared" si="8"/>
        <v>5.545454545454545</v>
      </c>
      <c r="E138" s="82">
        <f t="shared" si="8"/>
        <v>2.0181818181818176</v>
      </c>
      <c r="J138" s="79"/>
    </row>
    <row r="139" spans="1:25" x14ac:dyDescent="0.35">
      <c r="A139" s="88" t="s">
        <v>69</v>
      </c>
      <c r="B139" s="82">
        <f>_xlfn.STDEV.S(B90:B133)</f>
        <v>0.65966549278241371</v>
      </c>
      <c r="C139" s="82">
        <f t="shared" ref="C139:E139" si="9">_xlfn.STDEV.S(C90:C133)</f>
        <v>0.32313049877549604</v>
      </c>
      <c r="D139" s="82">
        <f t="shared" si="9"/>
        <v>0.56504971810659921</v>
      </c>
      <c r="E139" s="82">
        <f t="shared" si="9"/>
        <v>0.25904361424350925</v>
      </c>
      <c r="J139" s="79"/>
    </row>
    <row r="140" spans="1:25" x14ac:dyDescent="0.35">
      <c r="H140" s="110" t="s">
        <v>12</v>
      </c>
      <c r="I140" s="111"/>
      <c r="J140" s="112"/>
      <c r="K140" s="107" t="s">
        <v>13</v>
      </c>
      <c r="L140" s="108"/>
      <c r="M140" s="109"/>
      <c r="N140" s="104" t="s">
        <v>14</v>
      </c>
      <c r="O140" s="105"/>
      <c r="P140" s="106"/>
      <c r="Q140" s="74" t="s">
        <v>15</v>
      </c>
      <c r="R140" s="102"/>
      <c r="S140" s="103"/>
    </row>
    <row r="141" spans="1:25" x14ac:dyDescent="0.35">
      <c r="A141" s="76"/>
      <c r="B141" s="75">
        <v>4.5999999999999996</v>
      </c>
      <c r="C141" s="75">
        <v>3.4</v>
      </c>
      <c r="D141" s="75">
        <v>1.4</v>
      </c>
      <c r="E141" s="75">
        <v>0.3</v>
      </c>
      <c r="F141" s="77">
        <v>0</v>
      </c>
      <c r="H141" s="88" t="s">
        <v>16</v>
      </c>
      <c r="I141" s="88" t="s">
        <v>17</v>
      </c>
      <c r="J141" s="88" t="s">
        <v>18</v>
      </c>
      <c r="K141" s="89" t="s">
        <v>16</v>
      </c>
      <c r="L141" s="89" t="s">
        <v>17</v>
      </c>
      <c r="M141" s="89" t="s">
        <v>18</v>
      </c>
      <c r="N141" s="90" t="s">
        <v>16</v>
      </c>
      <c r="O141" s="90" t="s">
        <v>17</v>
      </c>
      <c r="P141" s="90" t="s">
        <v>18</v>
      </c>
      <c r="Q141" s="91" t="s">
        <v>16</v>
      </c>
      <c r="R141" s="91" t="s">
        <v>17</v>
      </c>
      <c r="S141" s="91" t="s">
        <v>18</v>
      </c>
      <c r="T141" s="100" t="s">
        <v>19</v>
      </c>
      <c r="U141" s="100" t="s">
        <v>20</v>
      </c>
      <c r="V141" s="100" t="s">
        <v>21</v>
      </c>
      <c r="W141" s="100" t="s">
        <v>38</v>
      </c>
      <c r="X141" s="100" t="s">
        <v>70</v>
      </c>
      <c r="Y141" s="100" t="s">
        <v>71</v>
      </c>
    </row>
    <row r="142" spans="1:25" x14ac:dyDescent="0.35">
      <c r="A142" s="80" t="s">
        <v>16</v>
      </c>
      <c r="B142" s="75">
        <f>EXP(-((J4-B134)^2)/(2*B135^2))/(B135*SQRT(2*PI()))</f>
        <v>0.57341667467478907</v>
      </c>
      <c r="C142" s="75">
        <f>EXP(-((K4-C134)^2)/(2*C135^2))/(C135*SQRT(2*PI()))</f>
        <v>1.0156493923550269</v>
      </c>
      <c r="D142" s="75">
        <f>EXP(-((L4-D134)^2)/(2*D135^2))/(D135*SQRT(2*PI()))</f>
        <v>2.1022974294529635</v>
      </c>
      <c r="E142" s="75">
        <f>EXP(-((M4-E134)^2)/(2*E135^2))/(E135*SQRT(2*PI()))</f>
        <v>3.2410267544673546</v>
      </c>
      <c r="F142" s="80">
        <f>B142*C142*D142*E142*I127</f>
        <v>1.3735993219000993</v>
      </c>
      <c r="H142" s="84">
        <f>EXP(-((J4-$B$134)^2)/(2*$B$135^2))/($B$135*SQRT(2*PI()))</f>
        <v>0.57341667467478907</v>
      </c>
      <c r="I142" s="84">
        <f>EXP(-((J4-$B$136)^2)/(2*$B$137^2))/($B$137*SQRT(2*PI()))</f>
        <v>2.425550909428268E-2</v>
      </c>
      <c r="J142" s="85">
        <f>EXP(-((J4-$B$138)^2)/(2*$B$139^2))/($B$139*SQRT(2*PI()))</f>
        <v>6.4965594557499246E-3</v>
      </c>
      <c r="K142" s="86">
        <f t="shared" ref="K142:K161" si="10">EXP(-((K4-$C$134)^2)/(2*$C$135^2))/($C$135*SQRT(2*PI()))</f>
        <v>1.0156493923550269</v>
      </c>
      <c r="L142" s="86">
        <f t="shared" ref="L142:L161" si="11">EXP(-((K4-$C$136)^2)/(2*$C$137^2))/($C$137*SQRT(2*PI()))</f>
        <v>0.20319890061251425</v>
      </c>
      <c r="M142" s="86">
        <f t="shared" ref="M142:M161" si="12">EXP(-((K4-$C$138)^2)/(2*$C$139^2))/($C$139*SQRT(2*PI()))</f>
        <v>0.47275729741090505</v>
      </c>
      <c r="N142" s="87">
        <f t="shared" ref="N142:N161" si="13">EXP(-((L4-$D$134)^2)/(2*$D$135^2))/($D$135*SQRT(2*PI()))</f>
        <v>2.1022974294529635</v>
      </c>
      <c r="O142" s="87">
        <f t="shared" ref="O142:O161" si="14">EXP(-((L4-$D$136)^2)/(2*$D$137^2))/($D$137*SQRT(2*PI()))</f>
        <v>6.0522553465545881E-9</v>
      </c>
      <c r="P142" s="87">
        <f t="shared" ref="P142:P161" si="15">EXP(-((L4-$D$138)^2)/(2*$D$139^2))/($D$139*SQRT(2*PI()))</f>
        <v>1.4495203813930621E-12</v>
      </c>
      <c r="Q142" s="81">
        <f t="shared" ref="Q142:Q161" si="16">EXP(-((M4-$E$134)^2)/(2*$E$135^2))/($E$135*SQRT(2*PI()))</f>
        <v>3.2410267544673546</v>
      </c>
      <c r="R142" s="81">
        <f t="shared" ref="R142:R161" si="17">EXP(-((M4-$E$136)^2)/(2*$E$137^2))/($E$137*SQRT(2*PI()))</f>
        <v>4.7853386795231445E-6</v>
      </c>
      <c r="S142" s="81">
        <f t="shared" ref="S142:S161" si="18">EXP(-((M4-$E$138)^2)/(2*$E$139^2))/($E$139*SQRT(2*PI()))</f>
        <v>4.3090677685796891E-10</v>
      </c>
      <c r="T142" s="75">
        <f>H142*K142*N142*Q142</f>
        <v>3.9681758188225094</v>
      </c>
      <c r="U142" s="75">
        <f>I142*L142*O142*R142</f>
        <v>1.4274525185395558E-16</v>
      </c>
      <c r="V142" s="75">
        <f>J142*M142*P142*S142</f>
        <v>1.9183564614389488E-24</v>
      </c>
      <c r="W142" s="75">
        <f>MAX(T142:V142)</f>
        <v>3.9681758188225094</v>
      </c>
      <c r="X142" s="92" cm="1">
        <f t="array" ref="X142">_xlfn.IFS(W142=V142,2,W142=U142,1,W142=T142,0)</f>
        <v>0</v>
      </c>
      <c r="Y142" s="75">
        <f t="shared" ref="Y142:Y161" si="19">IF(X142=N4,1,0)</f>
        <v>1</v>
      </c>
    </row>
    <row r="143" spans="1:25" x14ac:dyDescent="0.35">
      <c r="A143" s="80" t="s">
        <v>17</v>
      </c>
      <c r="B143" s="75">
        <f>EXP(-((J4-B136)^2)/(2*B137^2))/(B137*SQRT(2*PI()))</f>
        <v>2.425550909428268E-2</v>
      </c>
      <c r="C143" s="75">
        <f>EXP(-((K4-C136)^2)/(2*C137^2))/(C137*SQRT(2*PI()))</f>
        <v>0.20319890061251425</v>
      </c>
      <c r="D143" s="75">
        <f>EXP(-((L4-D136)^2)/(2*D137^2))/(D137*SQRT(2*PI()))</f>
        <v>6.0522553465545881E-9</v>
      </c>
      <c r="E143" s="75">
        <f>EXP(-((M4-E136)^2)/(2*E137^2))/(E137*SQRT(2*PI()))</f>
        <v>4.7853386795231445E-6</v>
      </c>
      <c r="F143" s="80">
        <f>B143*C143*D143*E143*I128</f>
        <v>4.5019656353939835E-17</v>
      </c>
      <c r="H143" s="84">
        <f t="shared" ref="H143:H161" si="20">EXP(-((J5-$B$134)^2)/(2*$B$135^2))/($B$135*SQRT(2*PI()))</f>
        <v>5.3604408215228487E-2</v>
      </c>
      <c r="I143" s="84">
        <f t="shared" ref="I143:I161" si="21">EXP(-((J5-$B$136)^2)/(2*$B$137^2))/($B$137*SQRT(2*PI()))</f>
        <v>0.74740032260308542</v>
      </c>
      <c r="J143" s="85">
        <f t="shared" ref="J143:J161" si="22">EXP(-((J5-$B$138)^2)/(2*$B$139^2))/($B$139*SQRT(2*PI()))</f>
        <v>0.35197068849527702</v>
      </c>
      <c r="K143" s="86">
        <f t="shared" si="10"/>
        <v>0.53803599555967208</v>
      </c>
      <c r="L143" s="86">
        <f t="shared" si="11"/>
        <v>0.9283814994984253</v>
      </c>
      <c r="M143" s="86">
        <f t="shared" si="12"/>
        <v>1.2212225262137333</v>
      </c>
      <c r="N143" s="87">
        <f t="shared" si="13"/>
        <v>1.2419785064774039E-50</v>
      </c>
      <c r="O143" s="87">
        <f t="shared" si="14"/>
        <v>0.82699529877888411</v>
      </c>
      <c r="P143" s="87">
        <f t="shared" si="15"/>
        <v>4.1462023492925638E-2</v>
      </c>
      <c r="Q143" s="81">
        <f t="shared" si="16"/>
        <v>1.2574913516110567E-29</v>
      </c>
      <c r="R143" s="81">
        <f t="shared" si="17"/>
        <v>1.4433259051210634</v>
      </c>
      <c r="S143" s="81">
        <f t="shared" si="18"/>
        <v>0.20827206221251426</v>
      </c>
      <c r="T143" s="75">
        <f t="shared" ref="T143:V161" si="23">H143*K143*N143*Q143</f>
        <v>4.5043375071867335E-81</v>
      </c>
      <c r="U143" s="75">
        <f t="shared" si="23"/>
        <v>0.82822284506870691</v>
      </c>
      <c r="V143" s="75">
        <f t="shared" si="23"/>
        <v>3.7117850211170942E-3</v>
      </c>
      <c r="W143" s="75">
        <f t="shared" ref="W143:W161" si="24">MAX(T143:V143)</f>
        <v>0.82822284506870691</v>
      </c>
      <c r="X143" s="92" cm="1">
        <f t="array" ref="X143">_xlfn.IFS(W143=V143,2,W143=U143,1,W143=T143,0)</f>
        <v>1</v>
      </c>
      <c r="Y143" s="75">
        <f t="shared" si="19"/>
        <v>1</v>
      </c>
    </row>
    <row r="144" spans="1:25" x14ac:dyDescent="0.35">
      <c r="A144" s="80" t="s">
        <v>18</v>
      </c>
      <c r="B144" s="75">
        <f>EXP(-((J4-B138)^2)/(2*B139^2))/(B139*SQRT(2*PI()))</f>
        <v>6.4965594557499246E-3</v>
      </c>
      <c r="C144" s="75">
        <f>EXP(-((K4-C138)^2)/(2*C139^2))/(C139*SQRT(2*PI()))</f>
        <v>0.47275729741090505</v>
      </c>
      <c r="D144" s="75">
        <f>EXP(-((L4-D138)^2)/(2*D139^2))/(D139*SQRT(2*PI()))</f>
        <v>1.4495203813930621E-12</v>
      </c>
      <c r="E144" s="75">
        <f>EXP(-((M4-E138)^2)/(2*E139^2))/(E139*SQRT(2*PI()))</f>
        <v>4.3090677685796891E-10</v>
      </c>
      <c r="F144" s="80">
        <f>B144*C144*D144*E144*I129</f>
        <v>6.4928987925625964E-25</v>
      </c>
      <c r="H144" s="84">
        <f t="shared" si="20"/>
        <v>0.44470491627069669</v>
      </c>
      <c r="I144" s="84">
        <f t="shared" si="21"/>
        <v>0.49742288597776502</v>
      </c>
      <c r="J144" s="85">
        <f t="shared" si="22"/>
        <v>0.15583501701440436</v>
      </c>
      <c r="K144" s="86">
        <f t="shared" si="10"/>
        <v>9.981838354145578E-2</v>
      </c>
      <c r="L144" s="86">
        <f t="shared" si="11"/>
        <v>1.0462157708477242</v>
      </c>
      <c r="M144" s="86">
        <f t="shared" si="12"/>
        <v>0.68147646627771252</v>
      </c>
      <c r="N144" s="87">
        <f t="shared" si="13"/>
        <v>3.1395191994430764E-58</v>
      </c>
      <c r="O144" s="87">
        <f t="shared" si="14"/>
        <v>0.82339282020249827</v>
      </c>
      <c r="P144" s="87">
        <f t="shared" si="15"/>
        <v>9.0462869045793703E-2</v>
      </c>
      <c r="Q144" s="81">
        <f t="shared" si="16"/>
        <v>3.1590506101651915E-17</v>
      </c>
      <c r="R144" s="81">
        <f t="shared" si="17"/>
        <v>1.534099289215316</v>
      </c>
      <c r="S144" s="81">
        <f t="shared" si="18"/>
        <v>1.0502414055835546E-2</v>
      </c>
      <c r="T144" s="75">
        <f t="shared" si="23"/>
        <v>4.4025286434696357E-76</v>
      </c>
      <c r="U144" s="75">
        <f t="shared" si="23"/>
        <v>0.65736650218847192</v>
      </c>
      <c r="V144" s="75">
        <f t="shared" si="23"/>
        <v>1.0089633920195655E-4</v>
      </c>
      <c r="W144" s="75">
        <f t="shared" si="24"/>
        <v>0.65736650218847192</v>
      </c>
      <c r="X144" s="92" cm="1">
        <f t="array" ref="X144">_xlfn.IFS(W144=V144,2,W144=U144,1,W144=T144,0)</f>
        <v>1</v>
      </c>
      <c r="Y144" s="75">
        <f t="shared" si="19"/>
        <v>1</v>
      </c>
    </row>
    <row r="145" spans="1:25" x14ac:dyDescent="0.35">
      <c r="H145" s="84">
        <f t="shared" si="20"/>
        <v>0.92921399049988807</v>
      </c>
      <c r="I145" s="84">
        <f t="shared" si="21"/>
        <v>6.1054975368820368E-2</v>
      </c>
      <c r="J145" s="85">
        <f t="shared" si="22"/>
        <v>1.5459911599695886E-2</v>
      </c>
      <c r="K145" s="86">
        <f t="shared" si="10"/>
        <v>0.69584635528651595</v>
      </c>
      <c r="L145" s="86">
        <f t="shared" si="11"/>
        <v>0.72404705387545543</v>
      </c>
      <c r="M145" s="86">
        <f t="shared" si="12"/>
        <v>1.1121063945915892</v>
      </c>
      <c r="N145" s="87">
        <f t="shared" si="13"/>
        <v>1.6211914099395097</v>
      </c>
      <c r="O145" s="87">
        <f t="shared" si="14"/>
        <v>7.3842294913739533E-8</v>
      </c>
      <c r="P145" s="87">
        <f t="shared" si="15"/>
        <v>1.8271348437693801E-11</v>
      </c>
      <c r="Q145" s="81">
        <f t="shared" si="16"/>
        <v>3.3997988431269248</v>
      </c>
      <c r="R145" s="81">
        <f t="shared" si="17"/>
        <v>3.5561009102076459E-7</v>
      </c>
      <c r="S145" s="81">
        <f t="shared" si="18"/>
        <v>3.0904092580888478E-11</v>
      </c>
      <c r="T145" s="75">
        <f t="shared" si="23"/>
        <v>3.5638269899556367</v>
      </c>
      <c r="U145" s="75">
        <f t="shared" si="23"/>
        <v>1.160825962839993E-15</v>
      </c>
      <c r="V145" s="75">
        <f t="shared" si="23"/>
        <v>9.7082273934651347E-24</v>
      </c>
      <c r="W145" s="75">
        <f t="shared" si="24"/>
        <v>3.5638269899556367</v>
      </c>
      <c r="X145" s="92" cm="1">
        <f t="array" ref="X145">_xlfn.IFS(W145=V145,2,W145=U145,1,W145=T145,0)</f>
        <v>0</v>
      </c>
      <c r="Y145" s="75">
        <f t="shared" si="19"/>
        <v>1</v>
      </c>
    </row>
    <row r="146" spans="1:25" x14ac:dyDescent="0.35">
      <c r="A146" s="79"/>
      <c r="H146" s="84">
        <f t="shared" si="20"/>
        <v>0.6225219154076902</v>
      </c>
      <c r="I146" s="84">
        <f t="shared" si="21"/>
        <v>0.41063576284890174</v>
      </c>
      <c r="J146" s="85">
        <f t="shared" si="22"/>
        <v>0.12002019642726842</v>
      </c>
      <c r="K146" s="86">
        <f t="shared" si="10"/>
        <v>1.0156493923550269</v>
      </c>
      <c r="L146" s="86">
        <f t="shared" si="11"/>
        <v>0.20319890061251425</v>
      </c>
      <c r="M146" s="86">
        <f t="shared" si="12"/>
        <v>0.47275729741090505</v>
      </c>
      <c r="N146" s="87">
        <f t="shared" si="13"/>
        <v>2.1532236778810105</v>
      </c>
      <c r="O146" s="87">
        <f t="shared" si="14"/>
        <v>2.1618623331070003E-8</v>
      </c>
      <c r="P146" s="87">
        <f t="shared" si="15"/>
        <v>5.2275547696432533E-12</v>
      </c>
      <c r="Q146" s="81">
        <f t="shared" si="16"/>
        <v>1.3062945311144627</v>
      </c>
      <c r="R146" s="81">
        <f t="shared" si="17"/>
        <v>5.0747868163901792E-5</v>
      </c>
      <c r="S146" s="81">
        <f t="shared" si="18"/>
        <v>5.1764336204999687E-9</v>
      </c>
      <c r="T146" s="75">
        <f t="shared" si="23"/>
        <v>1.7783969857555497</v>
      </c>
      <c r="U146" s="75">
        <f t="shared" si="23"/>
        <v>9.1542751441381217E-14</v>
      </c>
      <c r="V146" s="75">
        <f t="shared" si="23"/>
        <v>1.5354009867966493E-21</v>
      </c>
      <c r="W146" s="75">
        <f t="shared" si="24"/>
        <v>1.7783969857555497</v>
      </c>
      <c r="X146" s="92" cm="1">
        <f t="array" ref="X146">_xlfn.IFS(W146=V146,2,W146=U146,1,W146=T146,0)</f>
        <v>0</v>
      </c>
      <c r="Y146" s="75">
        <f t="shared" si="19"/>
        <v>1</v>
      </c>
    </row>
    <row r="147" spans="1:25" x14ac:dyDescent="0.35">
      <c r="H147" s="84">
        <f t="shared" si="20"/>
        <v>0.18011269796228729</v>
      </c>
      <c r="I147" s="84">
        <f t="shared" si="21"/>
        <v>0.65522311882607609</v>
      </c>
      <c r="J147" s="85">
        <f t="shared" si="22"/>
        <v>0.24521445177713055</v>
      </c>
      <c r="K147" s="86">
        <f t="shared" si="10"/>
        <v>0.26422230194815799</v>
      </c>
      <c r="L147" s="86">
        <f t="shared" si="11"/>
        <v>1.1739853087602146</v>
      </c>
      <c r="M147" s="86">
        <f t="shared" si="12"/>
        <v>1.104868007307019</v>
      </c>
      <c r="N147" s="87">
        <f t="shared" si="13"/>
        <v>3.1460303940763366E-62</v>
      </c>
      <c r="O147" s="87">
        <f t="shared" si="14"/>
        <v>0.76826072438108406</v>
      </c>
      <c r="P147" s="87">
        <f t="shared" si="15"/>
        <v>0.12749022963528234</v>
      </c>
      <c r="Q147" s="81">
        <f t="shared" si="16"/>
        <v>5.4963826479301875E-21</v>
      </c>
      <c r="R147" s="81">
        <f t="shared" si="17"/>
        <v>1.9074680063323304</v>
      </c>
      <c r="S147" s="81">
        <f t="shared" si="18"/>
        <v>3.2995630615822426E-2</v>
      </c>
      <c r="T147" s="75">
        <f t="shared" si="23"/>
        <v>8.2291253456905386E-84</v>
      </c>
      <c r="U147" s="75">
        <f t="shared" si="23"/>
        <v>1.1272435748614076</v>
      </c>
      <c r="V147" s="75">
        <f t="shared" si="23"/>
        <v>1.1396980273147147E-3</v>
      </c>
      <c r="W147" s="75">
        <f t="shared" si="24"/>
        <v>1.1272435748614076</v>
      </c>
      <c r="X147" s="92" cm="1">
        <f t="array" ref="X147">_xlfn.IFS(W147=V147,2,W147=U147,1,W147=T147,0)</f>
        <v>1</v>
      </c>
      <c r="Y147" s="75">
        <f t="shared" si="19"/>
        <v>1</v>
      </c>
    </row>
    <row r="148" spans="1:25" x14ac:dyDescent="0.35">
      <c r="H148" s="84">
        <f t="shared" si="20"/>
        <v>1.1122312843331632E-8</v>
      </c>
      <c r="I148" s="84">
        <f t="shared" si="21"/>
        <v>5.2686251883556162E-2</v>
      </c>
      <c r="J148" s="85">
        <f t="shared" si="22"/>
        <v>0.39236057021963883</v>
      </c>
      <c r="K148" s="86">
        <f t="shared" si="10"/>
        <v>0.94153058969454551</v>
      </c>
      <c r="L148" s="86">
        <f t="shared" si="11"/>
        <v>5.6240919857677742E-2</v>
      </c>
      <c r="M148" s="86">
        <f t="shared" si="12"/>
        <v>0.16557595466647962</v>
      </c>
      <c r="N148" s="87">
        <f t="shared" si="13"/>
        <v>2.1666109322577012E-144</v>
      </c>
      <c r="O148" s="87">
        <f t="shared" si="14"/>
        <v>5.7671111005304094E-4</v>
      </c>
      <c r="P148" s="87">
        <f t="shared" si="15"/>
        <v>0.43618893568156386</v>
      </c>
      <c r="Q148" s="81">
        <f t="shared" si="16"/>
        <v>2.9133397412767592E-95</v>
      </c>
      <c r="R148" s="81">
        <f t="shared" si="17"/>
        <v>2.2278772873489488E-7</v>
      </c>
      <c r="S148" s="81">
        <f t="shared" si="18"/>
        <v>0.2730887126644464</v>
      </c>
      <c r="T148" s="75">
        <f t="shared" si="23"/>
        <v>6.6100022055224399E-247</v>
      </c>
      <c r="U148" s="75">
        <f t="shared" si="23"/>
        <v>3.8071439939044121E-13</v>
      </c>
      <c r="V148" s="75">
        <f t="shared" si="23"/>
        <v>7.7385754292435497E-3</v>
      </c>
      <c r="W148" s="75">
        <f t="shared" si="24"/>
        <v>7.7385754292435497E-3</v>
      </c>
      <c r="X148" s="92" cm="1">
        <f t="array" ref="X148">_xlfn.IFS(W148=V148,2,W148=U148,1,W148=T148,0)</f>
        <v>2</v>
      </c>
      <c r="Y148" s="75">
        <f t="shared" si="19"/>
        <v>1</v>
      </c>
    </row>
    <row r="149" spans="1:25" x14ac:dyDescent="0.35">
      <c r="H149" s="84">
        <f t="shared" si="20"/>
        <v>1.0756684924150162</v>
      </c>
      <c r="I149" s="84">
        <f t="shared" si="21"/>
        <v>0.18616615077768012</v>
      </c>
      <c r="J149" s="85">
        <f t="shared" si="22"/>
        <v>4.7768468174764177E-2</v>
      </c>
      <c r="K149" s="86">
        <f t="shared" si="10"/>
        <v>5.5604784019860062E-2</v>
      </c>
      <c r="L149" s="86">
        <f t="shared" si="11"/>
        <v>0.86618162854730463</v>
      </c>
      <c r="M149" s="86">
        <f t="shared" si="12"/>
        <v>0.46358611762311458</v>
      </c>
      <c r="N149" s="87">
        <f t="shared" si="13"/>
        <v>2.8250952411028551E-16</v>
      </c>
      <c r="O149" s="87">
        <f t="shared" si="14"/>
        <v>1.9790326950265714E-2</v>
      </c>
      <c r="P149" s="87">
        <f t="shared" si="15"/>
        <v>2.7678445497806822E-5</v>
      </c>
      <c r="Q149" s="81">
        <f t="shared" si="16"/>
        <v>7.6765362596547635E-14</v>
      </c>
      <c r="R149" s="81">
        <f t="shared" si="17"/>
        <v>0.97233561626041953</v>
      </c>
      <c r="S149" s="81">
        <f t="shared" si="18"/>
        <v>2.8800619953716429E-3</v>
      </c>
      <c r="T149" s="75">
        <f t="shared" si="23"/>
        <v>1.2971464314485428E-30</v>
      </c>
      <c r="U149" s="75">
        <f t="shared" si="23"/>
        <v>3.1029791018617075E-3</v>
      </c>
      <c r="V149" s="75">
        <f t="shared" si="23"/>
        <v>1.7652867786884714E-9</v>
      </c>
      <c r="W149" s="75">
        <f t="shared" si="24"/>
        <v>3.1029791018617075E-3</v>
      </c>
      <c r="X149" s="92" cm="1">
        <f t="array" ref="X149">_xlfn.IFS(W149=V149,2,W149=U149,1,W149=T149,0)</f>
        <v>1</v>
      </c>
      <c r="Y149" s="75">
        <f t="shared" si="19"/>
        <v>1</v>
      </c>
    </row>
    <row r="150" spans="1:25" x14ac:dyDescent="0.35">
      <c r="H150" s="84">
        <f t="shared" si="20"/>
        <v>0.96818400516220515</v>
      </c>
      <c r="I150" s="84">
        <f t="shared" si="21"/>
        <v>0.25121423686102712</v>
      </c>
      <c r="J150" s="85">
        <f t="shared" si="22"/>
        <v>6.644961425488867E-2</v>
      </c>
      <c r="K150" s="86">
        <f t="shared" si="10"/>
        <v>0.1678145594632377</v>
      </c>
      <c r="L150" s="86">
        <f t="shared" si="11"/>
        <v>1.1578149696540461</v>
      </c>
      <c r="M150" s="86">
        <f t="shared" si="12"/>
        <v>0.91028528314507118</v>
      </c>
      <c r="N150" s="87">
        <f t="shared" si="13"/>
        <v>3.0733829738603913E-40</v>
      </c>
      <c r="O150" s="87">
        <f t="shared" si="14"/>
        <v>0.59510647987640852</v>
      </c>
      <c r="P150" s="87">
        <f t="shared" si="15"/>
        <v>1.0171939479413228E-2</v>
      </c>
      <c r="Q150" s="81">
        <f t="shared" si="16"/>
        <v>4.0432112621830879E-25</v>
      </c>
      <c r="R150" s="81">
        <f t="shared" si="17"/>
        <v>1.8690786424541881</v>
      </c>
      <c r="S150" s="81">
        <f t="shared" si="18"/>
        <v>8.9310748000691415E-2</v>
      </c>
      <c r="T150" s="75">
        <f t="shared" si="23"/>
        <v>2.0189736740775422E-65</v>
      </c>
      <c r="U150" s="75">
        <f t="shared" si="23"/>
        <v>0.32352337359953331</v>
      </c>
      <c r="V150" s="75">
        <f t="shared" si="23"/>
        <v>5.4951237841646954E-5</v>
      </c>
      <c r="W150" s="75">
        <f t="shared" si="24"/>
        <v>0.32352337359953331</v>
      </c>
      <c r="X150" s="92" cm="1">
        <f t="array" ref="X150">_xlfn.IFS(W150=V150,2,W150=U150,1,W150=T150,0)</f>
        <v>1</v>
      </c>
      <c r="Y150" s="75">
        <f t="shared" si="19"/>
        <v>1</v>
      </c>
    </row>
    <row r="151" spans="1:25" x14ac:dyDescent="0.35">
      <c r="H151" s="84">
        <f t="shared" si="20"/>
        <v>1.8839274466202567E-3</v>
      </c>
      <c r="I151" s="84">
        <f t="shared" si="21"/>
        <v>0.63151442262335755</v>
      </c>
      <c r="J151" s="85">
        <f t="shared" si="22"/>
        <v>0.55038380906824491</v>
      </c>
      <c r="K151" s="86">
        <f t="shared" si="10"/>
        <v>0.38960994749635952</v>
      </c>
      <c r="L151" s="86">
        <f t="shared" si="11"/>
        <v>1.0906659825338703</v>
      </c>
      <c r="M151" s="86">
        <f t="shared" si="12"/>
        <v>1.2185672258361844</v>
      </c>
      <c r="N151" s="87">
        <f t="shared" si="13"/>
        <v>4.8615070015805073E-115</v>
      </c>
      <c r="O151" s="87">
        <f t="shared" si="14"/>
        <v>1.8698442112245604E-2</v>
      </c>
      <c r="P151" s="87">
        <f t="shared" si="15"/>
        <v>0.70274849941772211</v>
      </c>
      <c r="Q151" s="81">
        <f t="shared" si="16"/>
        <v>2.1608036948200197E-45</v>
      </c>
      <c r="R151" s="81">
        <f t="shared" si="17"/>
        <v>0.15921134641113702</v>
      </c>
      <c r="S151" s="81">
        <f t="shared" si="18"/>
        <v>1.0801718871021557</v>
      </c>
      <c r="T151" s="75">
        <f t="shared" si="23"/>
        <v>7.7104626794339065E-163</v>
      </c>
      <c r="U151" s="75">
        <f t="shared" si="23"/>
        <v>2.050475009444826E-3</v>
      </c>
      <c r="V151" s="75">
        <f t="shared" si="23"/>
        <v>0.50910567693026321</v>
      </c>
      <c r="W151" s="75">
        <f t="shared" si="24"/>
        <v>0.50910567693026321</v>
      </c>
      <c r="X151" s="92" cm="1">
        <f t="array" ref="X151">_xlfn.IFS(W151=V151,2,W151=U151,1,W151=T151,0)</f>
        <v>2</v>
      </c>
      <c r="Y151" s="75">
        <f t="shared" si="19"/>
        <v>1</v>
      </c>
    </row>
    <row r="152" spans="1:25" x14ac:dyDescent="0.35">
      <c r="H152" s="84">
        <f t="shared" si="20"/>
        <v>4.8840414553855092E-3</v>
      </c>
      <c r="I152" s="84">
        <f t="shared" si="21"/>
        <v>0.69520525040663728</v>
      </c>
      <c r="J152" s="85">
        <f t="shared" si="22"/>
        <v>0.509443559967938</v>
      </c>
      <c r="K152" s="86">
        <f t="shared" si="10"/>
        <v>0.26422230194815799</v>
      </c>
      <c r="L152" s="86">
        <f t="shared" si="11"/>
        <v>1.1739853087602146</v>
      </c>
      <c r="M152" s="86">
        <f t="shared" si="12"/>
        <v>1.104868007307019</v>
      </c>
      <c r="N152" s="87">
        <f t="shared" si="13"/>
        <v>4.9953184895516178E-75</v>
      </c>
      <c r="O152" s="87">
        <f t="shared" si="14"/>
        <v>0.47710223521523121</v>
      </c>
      <c r="P152" s="87">
        <f t="shared" si="15"/>
        <v>0.29572156614006223</v>
      </c>
      <c r="Q152" s="81">
        <f t="shared" si="16"/>
        <v>2.1608036948200197E-45</v>
      </c>
      <c r="R152" s="81">
        <f t="shared" si="17"/>
        <v>0.15921134641113702</v>
      </c>
      <c r="S152" s="81">
        <f t="shared" si="18"/>
        <v>1.0801718871021557</v>
      </c>
      <c r="T152" s="75">
        <f t="shared" si="23"/>
        <v>1.3929236437614672E-122</v>
      </c>
      <c r="U152" s="75">
        <f t="shared" si="23"/>
        <v>6.1995643449565339E-2</v>
      </c>
      <c r="V152" s="75">
        <f t="shared" si="23"/>
        <v>0.17979695915880226</v>
      </c>
      <c r="W152" s="75">
        <f t="shared" si="24"/>
        <v>0.17979695915880226</v>
      </c>
      <c r="X152" s="92" cm="1">
        <f t="array" ref="X152">_xlfn.IFS(W152=V152,2,W152=U152,1,W152=T152,0)</f>
        <v>2</v>
      </c>
      <c r="Y152" s="75">
        <f t="shared" si="19"/>
        <v>1</v>
      </c>
    </row>
    <row r="153" spans="1:25" x14ac:dyDescent="0.35">
      <c r="H153" s="84">
        <f t="shared" si="20"/>
        <v>4.8840414553855092E-3</v>
      </c>
      <c r="I153" s="84">
        <f t="shared" si="21"/>
        <v>0.69520525040663728</v>
      </c>
      <c r="J153" s="85">
        <f t="shared" si="22"/>
        <v>0.509443559967938</v>
      </c>
      <c r="K153" s="86">
        <f t="shared" si="10"/>
        <v>0.38960994749635952</v>
      </c>
      <c r="L153" s="86">
        <f t="shared" si="11"/>
        <v>1.0906659825338703</v>
      </c>
      <c r="M153" s="86">
        <f t="shared" si="12"/>
        <v>1.2185672258361844</v>
      </c>
      <c r="N153" s="87">
        <f t="shared" si="13"/>
        <v>2.3031039064111116E-54</v>
      </c>
      <c r="O153" s="87">
        <f t="shared" si="14"/>
        <v>0.84386287097382251</v>
      </c>
      <c r="P153" s="87">
        <f t="shared" si="15"/>
        <v>6.2210193763257315E-2</v>
      </c>
      <c r="Q153" s="81">
        <f t="shared" si="16"/>
        <v>5.4963826479301875E-21</v>
      </c>
      <c r="R153" s="81">
        <f t="shared" si="17"/>
        <v>1.9074680063323304</v>
      </c>
      <c r="S153" s="81">
        <f t="shared" si="18"/>
        <v>3.2995630615822426E-2</v>
      </c>
      <c r="T153" s="75">
        <f t="shared" si="23"/>
        <v>2.4087951612901886E-77</v>
      </c>
      <c r="U153" s="75">
        <f t="shared" si="23"/>
        <v>1.2204892328013217</v>
      </c>
      <c r="V153" s="75">
        <f t="shared" si="23"/>
        <v>1.27427615658882E-3</v>
      </c>
      <c r="W153" s="75">
        <f t="shared" si="24"/>
        <v>1.2204892328013217</v>
      </c>
      <c r="X153" s="92" cm="1">
        <f t="array" ref="X153">_xlfn.IFS(W153=V153,2,W153=U153,1,W153=T153,0)</f>
        <v>1</v>
      </c>
      <c r="Y153" s="75">
        <f t="shared" si="19"/>
        <v>1</v>
      </c>
    </row>
    <row r="154" spans="1:25" x14ac:dyDescent="0.35">
      <c r="H154" s="84">
        <f t="shared" si="20"/>
        <v>6.7281388945323619E-4</v>
      </c>
      <c r="I154" s="84">
        <f t="shared" si="21"/>
        <v>0.55338662491981694</v>
      </c>
      <c r="J154" s="85">
        <f t="shared" si="22"/>
        <v>0.58110562480643635</v>
      </c>
      <c r="K154" s="86">
        <f t="shared" si="10"/>
        <v>0.38960994749635952</v>
      </c>
      <c r="L154" s="86">
        <f t="shared" si="11"/>
        <v>1.0906659825338703</v>
      </c>
      <c r="M154" s="86">
        <f t="shared" si="12"/>
        <v>1.2185672258361844</v>
      </c>
      <c r="N154" s="87">
        <f t="shared" si="13"/>
        <v>2.3031039064111116E-54</v>
      </c>
      <c r="O154" s="87">
        <f t="shared" si="14"/>
        <v>0.84386287097382251</v>
      </c>
      <c r="P154" s="87">
        <f t="shared" si="15"/>
        <v>6.2210193763257315E-2</v>
      </c>
      <c r="Q154" s="81">
        <f t="shared" si="16"/>
        <v>5.4963826479301875E-21</v>
      </c>
      <c r="R154" s="81">
        <f t="shared" si="17"/>
        <v>1.9074680063323304</v>
      </c>
      <c r="S154" s="81">
        <f t="shared" si="18"/>
        <v>3.2995630615822426E-2</v>
      </c>
      <c r="T154" s="75">
        <f t="shared" si="23"/>
        <v>3.3182987003042617E-78</v>
      </c>
      <c r="U154" s="75">
        <f t="shared" si="23"/>
        <v>0.97151512721724387</v>
      </c>
      <c r="V154" s="75">
        <f t="shared" si="23"/>
        <v>1.4535251798984238E-3</v>
      </c>
      <c r="W154" s="75">
        <f t="shared" si="24"/>
        <v>0.97151512721724387</v>
      </c>
      <c r="X154" s="92" cm="1">
        <f t="array" ref="X154">_xlfn.IFS(W154=V154,2,W154=U154,1,W154=T154,0)</f>
        <v>1</v>
      </c>
      <c r="Y154" s="75">
        <f t="shared" si="19"/>
        <v>1</v>
      </c>
    </row>
    <row r="155" spans="1:25" x14ac:dyDescent="0.35">
      <c r="H155" s="84">
        <f t="shared" si="20"/>
        <v>0.10211732907901699</v>
      </c>
      <c r="I155" s="84">
        <f t="shared" si="21"/>
        <v>0.71249803258962252</v>
      </c>
      <c r="J155" s="85">
        <f t="shared" si="22"/>
        <v>0.29717779187825993</v>
      </c>
      <c r="K155" s="86">
        <f t="shared" si="10"/>
        <v>0.1678145594632377</v>
      </c>
      <c r="L155" s="86">
        <f t="shared" si="11"/>
        <v>1.1578149696540461</v>
      </c>
      <c r="M155" s="86">
        <f t="shared" si="12"/>
        <v>0.91028528314507118</v>
      </c>
      <c r="N155" s="87">
        <f t="shared" si="13"/>
        <v>4.9233962168436891E-47</v>
      </c>
      <c r="O155" s="87">
        <f t="shared" si="14"/>
        <v>0.77499796371108176</v>
      </c>
      <c r="P155" s="87">
        <f t="shared" si="15"/>
        <v>2.6781640461264203E-2</v>
      </c>
      <c r="Q155" s="81">
        <f t="shared" si="16"/>
        <v>7.8868417320955932E-11</v>
      </c>
      <c r="R155" s="81">
        <f t="shared" si="17"/>
        <v>0.48567465283637035</v>
      </c>
      <c r="S155" s="81">
        <f t="shared" si="18"/>
        <v>6.8044735979246984E-4</v>
      </c>
      <c r="T155" s="75">
        <f t="shared" si="23"/>
        <v>6.6542175853125546E-59</v>
      </c>
      <c r="U155" s="75">
        <f t="shared" si="23"/>
        <v>0.31050516567514458</v>
      </c>
      <c r="V155" s="75">
        <f t="shared" si="23"/>
        <v>4.9297577858920293E-6</v>
      </c>
      <c r="W155" s="75">
        <f t="shared" si="24"/>
        <v>0.31050516567514458</v>
      </c>
      <c r="X155" s="92" cm="1">
        <f t="array" ref="X155">_xlfn.IFS(W155=V155,2,W155=U155,1,W155=T155,0)</f>
        <v>1</v>
      </c>
      <c r="Y155" s="75">
        <f t="shared" si="19"/>
        <v>1</v>
      </c>
    </row>
    <row r="156" spans="1:25" x14ac:dyDescent="0.35">
      <c r="H156" s="84">
        <f t="shared" si="20"/>
        <v>6.7281388945323619E-4</v>
      </c>
      <c r="I156" s="84">
        <f t="shared" si="21"/>
        <v>0.55338662491981694</v>
      </c>
      <c r="J156" s="85">
        <f t="shared" si="22"/>
        <v>0.58110562480643635</v>
      </c>
      <c r="K156" s="86">
        <f t="shared" si="10"/>
        <v>0.84282248265854243</v>
      </c>
      <c r="L156" s="86">
        <f t="shared" si="11"/>
        <v>0.51738365909361306</v>
      </c>
      <c r="M156" s="86">
        <f t="shared" si="12"/>
        <v>0.92024631602711626</v>
      </c>
      <c r="N156" s="87">
        <f t="shared" si="13"/>
        <v>4.9381789067653694E-99</v>
      </c>
      <c r="O156" s="87">
        <f t="shared" si="14"/>
        <v>8.8127204375048826E-2</v>
      </c>
      <c r="P156" s="87">
        <f t="shared" si="15"/>
        <v>0.64246283273542404</v>
      </c>
      <c r="Q156" s="81">
        <f t="shared" si="16"/>
        <v>3.8227959954896273E-79</v>
      </c>
      <c r="R156" s="81">
        <f t="shared" si="17"/>
        <v>3.4486867008607942E-5</v>
      </c>
      <c r="S156" s="81">
        <f t="shared" si="18"/>
        <v>0.85217586214263463</v>
      </c>
      <c r="T156" s="75">
        <f t="shared" si="23"/>
        <v>1.0704810974612135E-180</v>
      </c>
      <c r="U156" s="75">
        <f t="shared" si="23"/>
        <v>8.7017199442337883E-7</v>
      </c>
      <c r="V156" s="75">
        <f t="shared" si="23"/>
        <v>0.2927766273864702</v>
      </c>
      <c r="W156" s="75">
        <f t="shared" si="24"/>
        <v>0.2927766273864702</v>
      </c>
      <c r="X156" s="92" cm="1">
        <f t="array" ref="X156">_xlfn.IFS(W156=V156,2,W156=U156,1,W156=T156,0)</f>
        <v>2</v>
      </c>
      <c r="Y156" s="75">
        <f t="shared" si="19"/>
        <v>1</v>
      </c>
    </row>
    <row r="157" spans="1:25" x14ac:dyDescent="0.35">
      <c r="H157" s="84">
        <f t="shared" si="20"/>
        <v>1.1064834827284291</v>
      </c>
      <c r="I157" s="84">
        <f t="shared" si="21"/>
        <v>0.13308599165323098</v>
      </c>
      <c r="J157" s="85">
        <f t="shared" si="22"/>
        <v>3.3559078102248806E-2</v>
      </c>
      <c r="K157" s="86">
        <f t="shared" si="10"/>
        <v>0.53803599555967208</v>
      </c>
      <c r="L157" s="86">
        <f t="shared" si="11"/>
        <v>0.9283814994984253</v>
      </c>
      <c r="M157" s="86">
        <f t="shared" si="12"/>
        <v>1.2212225262137333</v>
      </c>
      <c r="N157" s="87">
        <f t="shared" si="13"/>
        <v>1.6211914099395097</v>
      </c>
      <c r="O157" s="87">
        <f t="shared" si="14"/>
        <v>7.3842294913739533E-8</v>
      </c>
      <c r="P157" s="87">
        <f t="shared" si="15"/>
        <v>1.8271348437693801E-11</v>
      </c>
      <c r="Q157" s="81">
        <f t="shared" si="16"/>
        <v>3.3997988431269248</v>
      </c>
      <c r="R157" s="81">
        <f t="shared" si="17"/>
        <v>3.5561009102076459E-7</v>
      </c>
      <c r="S157" s="81">
        <f t="shared" si="18"/>
        <v>3.0904092580888478E-11</v>
      </c>
      <c r="T157" s="75">
        <f t="shared" si="23"/>
        <v>3.281283711717828</v>
      </c>
      <c r="U157" s="75">
        <f t="shared" si="23"/>
        <v>3.2444275767684705E-15</v>
      </c>
      <c r="V157" s="75">
        <f t="shared" si="23"/>
        <v>2.3141495653865462E-23</v>
      </c>
      <c r="W157" s="75">
        <f t="shared" si="24"/>
        <v>3.281283711717828</v>
      </c>
      <c r="X157" s="92" cm="1">
        <f t="array" ref="X157">_xlfn.IFS(W157=V157,2,W157=U157,1,W157=T157,0)</f>
        <v>0</v>
      </c>
      <c r="Y157" s="75">
        <f t="shared" si="19"/>
        <v>1</v>
      </c>
    </row>
    <row r="158" spans="1:25" x14ac:dyDescent="0.35">
      <c r="H158" s="84">
        <f t="shared" si="20"/>
        <v>0.18011269796228729</v>
      </c>
      <c r="I158" s="84">
        <f t="shared" si="21"/>
        <v>0.65522311882607609</v>
      </c>
      <c r="J158" s="85">
        <f t="shared" si="22"/>
        <v>0.24521445177713055</v>
      </c>
      <c r="K158" s="86">
        <f t="shared" si="10"/>
        <v>0.53803599555967208</v>
      </c>
      <c r="L158" s="86">
        <f t="shared" si="11"/>
        <v>0.9283814994984253</v>
      </c>
      <c r="M158" s="86">
        <f t="shared" si="12"/>
        <v>1.2212225262137333</v>
      </c>
      <c r="N158" s="87">
        <f t="shared" si="13"/>
        <v>1.2419785064774039E-50</v>
      </c>
      <c r="O158" s="87">
        <f t="shared" si="14"/>
        <v>0.82699529877888411</v>
      </c>
      <c r="P158" s="87">
        <f t="shared" si="15"/>
        <v>4.1462023492925638E-2</v>
      </c>
      <c r="Q158" s="81">
        <f t="shared" si="16"/>
        <v>3.1590506101651915E-17</v>
      </c>
      <c r="R158" s="81">
        <f t="shared" si="17"/>
        <v>1.534099289215316</v>
      </c>
      <c r="S158" s="81">
        <f t="shared" si="18"/>
        <v>1.0502414055835546E-2</v>
      </c>
      <c r="T158" s="75">
        <f t="shared" si="23"/>
        <v>3.8021244427067739E-68</v>
      </c>
      <c r="U158" s="75">
        <f t="shared" si="23"/>
        <v>0.77174211237158397</v>
      </c>
      <c r="V158" s="75">
        <f t="shared" si="23"/>
        <v>1.304008727439356E-4</v>
      </c>
      <c r="W158" s="75">
        <f t="shared" si="24"/>
        <v>0.77174211237158397</v>
      </c>
      <c r="X158" s="92" cm="1">
        <f t="array" ref="X158">_xlfn.IFS(W158=V158,2,W158=U158,1,W158=T158,0)</f>
        <v>1</v>
      </c>
      <c r="Y158" s="75">
        <f t="shared" si="19"/>
        <v>1</v>
      </c>
    </row>
    <row r="159" spans="1:25" x14ac:dyDescent="0.35">
      <c r="H159" s="84">
        <f t="shared" si="20"/>
        <v>1.8839274466202567E-3</v>
      </c>
      <c r="I159" s="84">
        <f t="shared" si="21"/>
        <v>0.63151442262335755</v>
      </c>
      <c r="J159" s="85">
        <f t="shared" si="22"/>
        <v>0.55038380906824491</v>
      </c>
      <c r="K159" s="86">
        <f t="shared" si="10"/>
        <v>0.95604778024730996</v>
      </c>
      <c r="L159" s="86">
        <f t="shared" si="11"/>
        <v>0.338738241794168</v>
      </c>
      <c r="M159" s="86">
        <f t="shared" si="12"/>
        <v>0.6919393915031482</v>
      </c>
      <c r="N159" s="87">
        <f t="shared" si="13"/>
        <v>2.9735730250260895E-138</v>
      </c>
      <c r="O159" s="87">
        <f t="shared" si="14"/>
        <v>1.264721849699681E-3</v>
      </c>
      <c r="P159" s="87">
        <f t="shared" si="15"/>
        <v>0.51086272556605827</v>
      </c>
      <c r="Q159" s="81">
        <f t="shared" si="16"/>
        <v>2.9133397412767592E-95</v>
      </c>
      <c r="R159" s="81">
        <f t="shared" si="17"/>
        <v>2.2278772873489488E-7</v>
      </c>
      <c r="S159" s="81">
        <f t="shared" si="18"/>
        <v>0.2730887126644464</v>
      </c>
      <c r="T159" s="75">
        <f t="shared" si="23"/>
        <v>1.560319414649962E-235</v>
      </c>
      <c r="U159" s="75">
        <f t="shared" si="23"/>
        <v>6.027452410547441E-11</v>
      </c>
      <c r="V159" s="75">
        <f t="shared" si="23"/>
        <v>5.3130226965232778E-2</v>
      </c>
      <c r="W159" s="75">
        <f t="shared" si="24"/>
        <v>5.3130226965232778E-2</v>
      </c>
      <c r="X159" s="92" cm="1">
        <f t="array" ref="X159">_xlfn.IFS(W159=V159,2,W159=U159,1,W159=T159,0)</f>
        <v>2</v>
      </c>
      <c r="Y159" s="75">
        <f t="shared" si="19"/>
        <v>1</v>
      </c>
    </row>
    <row r="160" spans="1:25" x14ac:dyDescent="0.35">
      <c r="H160" s="84">
        <f t="shared" si="20"/>
        <v>1.0537979903756713</v>
      </c>
      <c r="I160" s="84">
        <f t="shared" si="21"/>
        <v>9.1778113251244076E-2</v>
      </c>
      <c r="J160" s="85">
        <f t="shared" si="22"/>
        <v>2.3040854728486635E-2</v>
      </c>
      <c r="K160" s="86">
        <f t="shared" si="10"/>
        <v>0.69584635528651595</v>
      </c>
      <c r="L160" s="86">
        <f t="shared" si="11"/>
        <v>0.72404705387545543</v>
      </c>
      <c r="M160" s="86">
        <f t="shared" si="12"/>
        <v>1.1121063945915892</v>
      </c>
      <c r="N160" s="87">
        <f t="shared" si="13"/>
        <v>2.1532236778810105</v>
      </c>
      <c r="O160" s="87">
        <f t="shared" si="14"/>
        <v>2.1618623331070003E-8</v>
      </c>
      <c r="P160" s="87">
        <f t="shared" si="15"/>
        <v>5.2275547696432533E-12</v>
      </c>
      <c r="Q160" s="81">
        <f t="shared" si="16"/>
        <v>1.5078318948749685</v>
      </c>
      <c r="R160" s="81">
        <f t="shared" si="17"/>
        <v>2.082581429419832E-8</v>
      </c>
      <c r="S160" s="81">
        <f t="shared" si="18"/>
        <v>1.9095395813000411E-12</v>
      </c>
      <c r="T160" s="75">
        <f t="shared" si="23"/>
        <v>2.3807445310108295</v>
      </c>
      <c r="U160" s="75">
        <f t="shared" si="23"/>
        <v>2.9918233148191751E-17</v>
      </c>
      <c r="V160" s="75">
        <f t="shared" si="23"/>
        <v>2.5578329654862444E-25</v>
      </c>
      <c r="W160" s="75">
        <f t="shared" si="24"/>
        <v>2.3807445310108295</v>
      </c>
      <c r="X160" s="92" cm="1">
        <f t="array" ref="X160">_xlfn.IFS(W160=V160,2,W160=U160,1,W160=T160,0)</f>
        <v>0</v>
      </c>
      <c r="Y160" s="75">
        <f t="shared" si="19"/>
        <v>1</v>
      </c>
    </row>
    <row r="161" spans="8:25" x14ac:dyDescent="0.35">
      <c r="H161" s="84">
        <f t="shared" si="20"/>
        <v>1.1122312843331632E-8</v>
      </c>
      <c r="I161" s="84">
        <f t="shared" si="21"/>
        <v>5.2686251883556162E-2</v>
      </c>
      <c r="J161" s="85">
        <f t="shared" si="22"/>
        <v>0.39236057021963883</v>
      </c>
      <c r="K161" s="86">
        <f t="shared" si="10"/>
        <v>0.53803599555967208</v>
      </c>
      <c r="L161" s="86">
        <f t="shared" si="11"/>
        <v>0.9283814994984253</v>
      </c>
      <c r="M161" s="86">
        <f t="shared" si="12"/>
        <v>1.2212225262137333</v>
      </c>
      <c r="N161" s="87">
        <f t="shared" si="13"/>
        <v>2.2249714522587913E-126</v>
      </c>
      <c r="O161" s="87">
        <f t="shared" si="14"/>
        <v>5.3182347730494238E-3</v>
      </c>
      <c r="P161" s="87">
        <f t="shared" si="15"/>
        <v>0.63790585179216464</v>
      </c>
      <c r="Q161" s="81">
        <f t="shared" si="16"/>
        <v>1.6535322803877535E-34</v>
      </c>
      <c r="R161" s="81">
        <f t="shared" si="17"/>
        <v>0.87835030624316379</v>
      </c>
      <c r="S161" s="81">
        <f t="shared" si="18"/>
        <v>0.41844492463614191</v>
      </c>
      <c r="T161" s="75">
        <f t="shared" si="23"/>
        <v>2.2016260691652797E-168</v>
      </c>
      <c r="U161" s="75">
        <f t="shared" si="23"/>
        <v>2.2848571002896429E-4</v>
      </c>
      <c r="V161" s="75">
        <f t="shared" si="23"/>
        <v>0.12790132815931396</v>
      </c>
      <c r="W161" s="75">
        <f t="shared" si="24"/>
        <v>0.12790132815931396</v>
      </c>
      <c r="X161" s="92" cm="1">
        <f t="array" ref="X161">_xlfn.IFS(W161=V161,2,W161=U161,1,W161=T161,0)</f>
        <v>2</v>
      </c>
      <c r="Y161" s="75">
        <f t="shared" si="19"/>
        <v>1</v>
      </c>
    </row>
    <row r="162" spans="8:25" x14ac:dyDescent="0.35">
      <c r="Y162" s="97">
        <f>COUNT(Y142:Y161)</f>
        <v>20</v>
      </c>
    </row>
    <row r="163" spans="8:25" x14ac:dyDescent="0.35">
      <c r="Y163" s="97">
        <f>Y162/20</f>
        <v>1</v>
      </c>
    </row>
  </sheetData>
  <mergeCells count="10">
    <mergeCell ref="Q140:S140"/>
    <mergeCell ref="N140:P140"/>
    <mergeCell ref="K140:M140"/>
    <mergeCell ref="H140:J140"/>
    <mergeCell ref="B2:F2"/>
    <mergeCell ref="I2:N2"/>
    <mergeCell ref="H126:I126"/>
    <mergeCell ref="N127:P127"/>
    <mergeCell ref="L129:L131"/>
    <mergeCell ref="M126:P1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6930-52F9-4082-B8BD-F6DA0FF4BBD6}">
  <sheetPr>
    <tabColor theme="0" tint="-0.249977111117893"/>
  </sheetPr>
  <dimension ref="A1:Y143"/>
  <sheetViews>
    <sheetView topLeftCell="I25" workbookViewId="0">
      <selection activeCell="V32" sqref="V32"/>
    </sheetView>
  </sheetViews>
  <sheetFormatPr defaultRowHeight="14.5" x14ac:dyDescent="0.35"/>
  <cols>
    <col min="1" max="3" width="8.7265625" style="75"/>
    <col min="4" max="4" width="11.81640625" style="75" bestFit="1" customWidth="1"/>
    <col min="5" max="8" width="8.7265625" style="75"/>
    <col min="9" max="10" width="11.81640625" style="75" bestFit="1" customWidth="1"/>
    <col min="11" max="20" width="8.7265625" style="75"/>
    <col min="21" max="22" width="11.81640625" style="75" bestFit="1" customWidth="1"/>
    <col min="23" max="23" width="8.7265625" style="75"/>
    <col min="24" max="25" width="11.81640625" style="75" bestFit="1" customWidth="1"/>
    <col min="26" max="16384" width="8.7265625" style="75"/>
  </cols>
  <sheetData>
    <row r="1" spans="1:25" x14ac:dyDescent="0.35">
      <c r="A1" s="76" t="s">
        <v>0</v>
      </c>
      <c r="B1" s="76" t="s">
        <v>1</v>
      </c>
      <c r="C1" s="76" t="s">
        <v>2</v>
      </c>
      <c r="D1" s="76" t="s">
        <v>3</v>
      </c>
      <c r="E1" s="76" t="s">
        <v>31</v>
      </c>
      <c r="H1" s="76" t="s">
        <v>0</v>
      </c>
      <c r="I1" s="76" t="s">
        <v>1</v>
      </c>
      <c r="J1" s="76" t="s">
        <v>2</v>
      </c>
      <c r="K1" s="76" t="s">
        <v>3</v>
      </c>
      <c r="L1" s="76" t="s">
        <v>31</v>
      </c>
      <c r="N1" s="121" t="s">
        <v>12</v>
      </c>
      <c r="O1" s="122"/>
      <c r="P1" s="122"/>
      <c r="Q1" s="123" t="s">
        <v>13</v>
      </c>
      <c r="R1" s="123"/>
      <c r="S1" s="123"/>
      <c r="T1" s="123" t="s">
        <v>14</v>
      </c>
      <c r="U1" s="123"/>
      <c r="V1" s="123"/>
      <c r="W1" s="123" t="s">
        <v>15</v>
      </c>
      <c r="X1" s="123"/>
      <c r="Y1" s="123"/>
    </row>
    <row r="2" spans="1:25" x14ac:dyDescent="0.35">
      <c r="A2" s="75">
        <v>4.8</v>
      </c>
      <c r="B2" s="75">
        <v>3.4</v>
      </c>
      <c r="C2" s="75">
        <v>1.9</v>
      </c>
      <c r="D2" s="75">
        <v>0.2</v>
      </c>
      <c r="E2" s="75">
        <v>0</v>
      </c>
      <c r="H2" s="75">
        <v>5.4</v>
      </c>
      <c r="I2" s="75">
        <v>3.7</v>
      </c>
      <c r="J2" s="75">
        <v>1.5</v>
      </c>
      <c r="K2" s="75">
        <v>0.2</v>
      </c>
      <c r="L2" s="75">
        <v>0</v>
      </c>
      <c r="N2" s="75">
        <f>EXP(-((H2-$A$133)^2)/(2*$A$134^2))/($A$134*SQRT(2*PI()))</f>
        <v>0.61298870011091233</v>
      </c>
      <c r="O2" s="75">
        <f>EXP(-((H2-$C$135)^2)/(2*$C$136^2))/($C$136*SQRT(2*PI()))</f>
        <v>4.8152385100785865E-2</v>
      </c>
      <c r="P2" s="75">
        <f>EXP(-((H2-$C$137)^2)/(2*$C$138^2))/($C$138*SQRT(2*PI()))</f>
        <v>0.67641484159751331</v>
      </c>
      <c r="Q2" s="75">
        <f>EXP(-(($I2-$B$133)^2)/(2*$B$134^2))/($B$134*SQRT(2*PI()))</f>
        <v>0.79097614847667053</v>
      </c>
      <c r="R2" s="75">
        <f>EXP(-((I2-$C$135)^2)/(2*$C$136^2))/($C$136*SQRT(2*PI()))</f>
        <v>0.43867696917583482</v>
      </c>
      <c r="S2" s="75">
        <f>EXP(-((I2-$C$137)^2)/(2*$C$138^2))/($C$138*SQRT(2*PI()))</f>
        <v>2.9431033455284707E-3</v>
      </c>
      <c r="T2" s="75">
        <f>EXP(-(($J2-$C$133)^2)/(2*$C$134^2))/($C$134*SQRT(2*PI()))</f>
        <v>2.1669857724400967</v>
      </c>
      <c r="U2" s="75">
        <f>EXP(-((J2-$C$135)^2)/(2*$C$136^2))/($C$136*SQRT(2*PI()))</f>
        <v>9.4048801651526351E-8</v>
      </c>
      <c r="V2" s="75">
        <f>EXP(-((J2-$C$137)^2)/(2*$C$138^2))/($C$138*SQRT(2*PI()))</f>
        <v>3.6277794548857385E-12</v>
      </c>
      <c r="W2" s="75">
        <f>EXP(-(($K2-$D$133)^2)/(2*$D$134^2))/($D$134*SQRT(2*PI()))</f>
        <v>3.2572336420901467</v>
      </c>
      <c r="X2" s="75">
        <f>EXP(-((K2-$D$135)^2)/(2*$D$136^2))/($D$136*SQRT(2*PI()))</f>
        <v>1.7287775218582971E-7</v>
      </c>
      <c r="Y2" s="75">
        <f>EXP(-((K2-$D$137)^2)/(2*$D$138^2))/($D$138*SQRT(2*PI()))</f>
        <v>1.0204593151826617E-9</v>
      </c>
    </row>
    <row r="3" spans="1:25" x14ac:dyDescent="0.35">
      <c r="A3" s="75">
        <v>4.7</v>
      </c>
      <c r="B3" s="75">
        <v>3.2</v>
      </c>
      <c r="C3" s="75">
        <v>1.3</v>
      </c>
      <c r="D3" s="75">
        <v>0.2</v>
      </c>
      <c r="E3" s="75">
        <v>0</v>
      </c>
      <c r="H3" s="75">
        <v>5</v>
      </c>
      <c r="I3" s="75">
        <v>3.3</v>
      </c>
      <c r="J3" s="75">
        <v>1.4</v>
      </c>
      <c r="K3" s="75">
        <v>0.2</v>
      </c>
      <c r="L3" s="75">
        <v>0</v>
      </c>
      <c r="N3" s="75">
        <f t="shared" ref="N3:N21" si="0">EXP(-((H3-$A$133)^2)/(2*$A$134^2))/($A$134*SQRT(2*PI()))</f>
        <v>1.086279081550418</v>
      </c>
      <c r="O3" s="75">
        <f t="shared" ref="O3:O21" si="1">EXP(-((H3-$C$135)^2)/(2*$C$136^2))/($C$136*SQRT(2*PI()))</f>
        <v>0.24423903625372462</v>
      </c>
      <c r="P3" s="75">
        <f t="shared" ref="P3:P21" si="2">EXP(-((H3-$C$137)^2)/(2*$C$138^2))/($C$138*SQRT(2*PI()))</f>
        <v>0.42592069079727479</v>
      </c>
      <c r="Q3" s="75">
        <f t="shared" ref="Q3:Q21" si="3">EXP(-(($I3-$B$133)^2)/(2*$B$134^2))/($B$134*SQRT(2*PI()))</f>
        <v>0.96162272047748643</v>
      </c>
      <c r="R3" s="75">
        <f t="shared" ref="R3:R21" si="4">EXP(-((I3-$C$135)^2)/(2*$C$136^2))/($C$136*SQRT(2*PI()))</f>
        <v>0.12401042039508044</v>
      </c>
      <c r="S3" s="75">
        <f t="shared" ref="S3:S21" si="5">EXP(-((I3-$C$137)^2)/(2*$C$138^2))/($C$138*SQRT(2*PI()))</f>
        <v>2.188452617186376E-4</v>
      </c>
      <c r="T3" s="75">
        <f t="shared" ref="T3:T21" si="6">EXP(-(($J3-$C$133)^2)/(2*$C$134^2))/($C$134*SQRT(2*PI()))</f>
        <v>2.0170200956196886</v>
      </c>
      <c r="U3" s="75">
        <f t="shared" ref="U3:U21" si="7">EXP(-((J3-$C$135)^2)/(2*$C$136^2))/($C$136*SQRT(2*PI()))</f>
        <v>2.8719209195214351E-8</v>
      </c>
      <c r="V3" s="75">
        <f t="shared" ref="V3:V21" si="8">EXP(-((J3-$C$137)^2)/(2*$C$138^2))/($C$138*SQRT(2*PI()))</f>
        <v>9.9488802919169846E-13</v>
      </c>
      <c r="W3" s="75">
        <f t="shared" ref="W3:W21" si="9">EXP(-(($K3-$D$133)^2)/(2*$D$134^2))/($D$134*SQRT(2*PI()))</f>
        <v>3.2572336420901467</v>
      </c>
      <c r="X3" s="75">
        <f t="shared" ref="X3:X21" si="10">EXP(-((K3-$D$135)^2)/(2*$D$136^2))/($D$136*SQRT(2*PI()))</f>
        <v>1.7287775218582971E-7</v>
      </c>
      <c r="Y3" s="75">
        <f t="shared" ref="Y3:Y21" si="11">EXP(-((K3-$D$137)^2)/(2*$D$138^2))/($D$138*SQRT(2*PI()))</f>
        <v>1.0204593151826617E-9</v>
      </c>
    </row>
    <row r="4" spans="1:25" x14ac:dyDescent="0.35">
      <c r="A4" s="75">
        <v>4.5999999999999996</v>
      </c>
      <c r="B4" s="75">
        <v>3.2</v>
      </c>
      <c r="C4" s="75">
        <v>1.4</v>
      </c>
      <c r="D4" s="75">
        <v>0.2</v>
      </c>
      <c r="E4" s="75">
        <v>0</v>
      </c>
      <c r="H4" s="75">
        <v>5.0999999999999996</v>
      </c>
      <c r="I4" s="75">
        <v>3.4</v>
      </c>
      <c r="J4" s="75">
        <v>1.5</v>
      </c>
      <c r="K4" s="75">
        <v>0.2</v>
      </c>
      <c r="L4" s="75">
        <v>0</v>
      </c>
      <c r="N4" s="75">
        <f t="shared" si="0"/>
        <v>1.0522924995608054</v>
      </c>
      <c r="O4" s="75">
        <f t="shared" si="1"/>
        <v>0.17345026328796859</v>
      </c>
      <c r="P4" s="75">
        <f t="shared" si="2"/>
        <v>0.50120530442053768</v>
      </c>
      <c r="Q4" s="75">
        <f t="shared" si="3"/>
        <v>1.008212842497175</v>
      </c>
      <c r="R4" s="75">
        <f t="shared" si="4"/>
        <v>0.18125460437883581</v>
      </c>
      <c r="S4" s="75">
        <f t="shared" si="5"/>
        <v>4.3930896100471045E-4</v>
      </c>
      <c r="T4" s="75">
        <f t="shared" si="6"/>
        <v>2.1669857724400967</v>
      </c>
      <c r="U4" s="75">
        <f t="shared" si="7"/>
        <v>9.4048801651526351E-8</v>
      </c>
      <c r="V4" s="75">
        <f t="shared" si="8"/>
        <v>3.6277794548857385E-12</v>
      </c>
      <c r="W4" s="75">
        <f t="shared" si="9"/>
        <v>3.2572336420901467</v>
      </c>
      <c r="X4" s="75">
        <f t="shared" si="10"/>
        <v>1.7287775218582971E-7</v>
      </c>
      <c r="Y4" s="75">
        <f t="shared" si="11"/>
        <v>1.0204593151826617E-9</v>
      </c>
    </row>
    <row r="5" spans="1:25" x14ac:dyDescent="0.35">
      <c r="A5" s="75">
        <v>5</v>
      </c>
      <c r="B5" s="75">
        <v>3.4</v>
      </c>
      <c r="C5" s="75">
        <v>1.6</v>
      </c>
      <c r="D5" s="75">
        <v>0.4</v>
      </c>
      <c r="E5" s="75">
        <v>0</v>
      </c>
      <c r="H5" s="75">
        <v>4.9000000000000004</v>
      </c>
      <c r="I5" s="75">
        <v>3</v>
      </c>
      <c r="J5" s="75">
        <v>1.4</v>
      </c>
      <c r="K5" s="75">
        <v>0.2</v>
      </c>
      <c r="L5" s="75">
        <v>0</v>
      </c>
      <c r="N5" s="75">
        <f t="shared" si="0"/>
        <v>1.041201602138967</v>
      </c>
      <c r="O5" s="75">
        <f t="shared" si="1"/>
        <v>0.32962164487209478</v>
      </c>
      <c r="P5" s="75">
        <f t="shared" si="2"/>
        <v>0.35075020678831043</v>
      </c>
      <c r="Q5" s="75">
        <f t="shared" si="3"/>
        <v>0.56797709681296105</v>
      </c>
      <c r="R5" s="75">
        <f t="shared" si="4"/>
        <v>3.0784262861987887E-2</v>
      </c>
      <c r="S5" s="75">
        <f t="shared" si="5"/>
        <v>2.2406556286648224E-5</v>
      </c>
      <c r="T5" s="75">
        <f t="shared" si="6"/>
        <v>2.0170200956196886</v>
      </c>
      <c r="U5" s="75">
        <f t="shared" si="7"/>
        <v>2.8719209195214351E-8</v>
      </c>
      <c r="V5" s="75">
        <f t="shared" si="8"/>
        <v>9.9488802919169846E-13</v>
      </c>
      <c r="W5" s="75">
        <f t="shared" si="9"/>
        <v>3.2572336420901467</v>
      </c>
      <c r="X5" s="75">
        <f t="shared" si="10"/>
        <v>1.7287775218582971E-7</v>
      </c>
      <c r="Y5" s="75">
        <f t="shared" si="11"/>
        <v>1.0204593151826617E-9</v>
      </c>
    </row>
    <row r="6" spans="1:25" x14ac:dyDescent="0.35">
      <c r="A6" s="75">
        <v>5</v>
      </c>
      <c r="B6" s="75">
        <v>3.5</v>
      </c>
      <c r="C6" s="75">
        <v>1.6</v>
      </c>
      <c r="D6" s="75">
        <v>0.6</v>
      </c>
      <c r="E6" s="75">
        <v>0</v>
      </c>
      <c r="H6" s="75">
        <v>5.0999999999999996</v>
      </c>
      <c r="I6" s="75">
        <v>3.8</v>
      </c>
      <c r="J6" s="75">
        <v>1.5</v>
      </c>
      <c r="K6" s="75">
        <v>0.3</v>
      </c>
      <c r="L6" s="75">
        <v>0</v>
      </c>
      <c r="N6" s="75">
        <f t="shared" si="0"/>
        <v>1.0522924995608054</v>
      </c>
      <c r="O6" s="75">
        <f t="shared" si="1"/>
        <v>0.17345026328796859</v>
      </c>
      <c r="P6" s="75">
        <f t="shared" si="2"/>
        <v>0.50120530442053768</v>
      </c>
      <c r="Q6" s="75">
        <f t="shared" si="3"/>
        <v>0.64173637043241605</v>
      </c>
      <c r="R6" s="75">
        <f t="shared" si="4"/>
        <v>0.54102561084841794</v>
      </c>
      <c r="S6" s="75">
        <f t="shared" si="5"/>
        <v>5.2103020227468834E-3</v>
      </c>
      <c r="T6" s="75">
        <f t="shared" si="6"/>
        <v>2.1669857724400967</v>
      </c>
      <c r="U6" s="75">
        <f t="shared" si="7"/>
        <v>9.4048801651526351E-8</v>
      </c>
      <c r="V6" s="75">
        <f t="shared" si="8"/>
        <v>3.6277794548857385E-12</v>
      </c>
      <c r="W6" s="75">
        <f t="shared" si="9"/>
        <v>3.1381155180438225</v>
      </c>
      <c r="X6" s="75">
        <f t="shared" si="10"/>
        <v>2.7320903309782184E-6</v>
      </c>
      <c r="Y6" s="75">
        <f t="shared" si="11"/>
        <v>9.5657084936893936E-9</v>
      </c>
    </row>
    <row r="7" spans="1:25" x14ac:dyDescent="0.35">
      <c r="A7" s="75">
        <v>4.5</v>
      </c>
      <c r="B7" s="75">
        <v>2.2999999999999998</v>
      </c>
      <c r="C7" s="75">
        <v>1.3</v>
      </c>
      <c r="D7" s="75">
        <v>0.3</v>
      </c>
      <c r="E7" s="75">
        <v>0</v>
      </c>
      <c r="H7" s="75">
        <v>4.4000000000000004</v>
      </c>
      <c r="I7" s="75">
        <v>3</v>
      </c>
      <c r="J7" s="75">
        <v>1.3</v>
      </c>
      <c r="K7" s="75">
        <v>0.2</v>
      </c>
      <c r="L7" s="75">
        <v>0</v>
      </c>
      <c r="N7" s="75">
        <f t="shared" si="0"/>
        <v>0.27690380935874559</v>
      </c>
      <c r="O7" s="75">
        <f t="shared" si="1"/>
        <v>0.78059704425671761</v>
      </c>
      <c r="P7" s="75">
        <f t="shared" si="2"/>
        <v>8.2925040813325177E-2</v>
      </c>
      <c r="Q7" s="75">
        <f t="shared" si="3"/>
        <v>0.56797709681296105</v>
      </c>
      <c r="R7" s="75">
        <f t="shared" si="4"/>
        <v>3.0784262861987887E-2</v>
      </c>
      <c r="S7" s="75">
        <f t="shared" si="5"/>
        <v>2.2406556286648224E-5</v>
      </c>
      <c r="T7" s="75">
        <f t="shared" si="6"/>
        <v>1.3891587670960868</v>
      </c>
      <c r="U7" s="75">
        <f t="shared" si="7"/>
        <v>8.4052806395419778E-9</v>
      </c>
      <c r="V7" s="75">
        <f t="shared" si="8"/>
        <v>2.6440133993206471E-13</v>
      </c>
      <c r="W7" s="75">
        <f t="shared" si="9"/>
        <v>3.2572336420901467</v>
      </c>
      <c r="X7" s="75">
        <f t="shared" si="10"/>
        <v>1.7287775218582971E-7</v>
      </c>
      <c r="Y7" s="75">
        <f t="shared" si="11"/>
        <v>1.0204593151826617E-9</v>
      </c>
    </row>
    <row r="8" spans="1:25" x14ac:dyDescent="0.35">
      <c r="A8" s="75">
        <v>5.2</v>
      </c>
      <c r="B8" s="75">
        <v>4.0999999999999996</v>
      </c>
      <c r="C8" s="75">
        <v>1.5</v>
      </c>
      <c r="D8" s="75">
        <v>0.1</v>
      </c>
      <c r="E8" s="75">
        <v>0</v>
      </c>
      <c r="H8" s="75">
        <v>5.0999999999999996</v>
      </c>
      <c r="I8" s="75">
        <v>3.7</v>
      </c>
      <c r="J8" s="75">
        <v>1.5</v>
      </c>
      <c r="K8" s="75">
        <v>0.4</v>
      </c>
      <c r="L8" s="75">
        <v>0</v>
      </c>
      <c r="N8" s="75">
        <f t="shared" si="0"/>
        <v>1.0522924995608054</v>
      </c>
      <c r="O8" s="75">
        <f t="shared" si="1"/>
        <v>0.17345026328796859</v>
      </c>
      <c r="P8" s="75">
        <f t="shared" si="2"/>
        <v>0.50120530442053768</v>
      </c>
      <c r="Q8" s="75">
        <f t="shared" si="3"/>
        <v>0.79097614847667053</v>
      </c>
      <c r="R8" s="75">
        <f t="shared" si="4"/>
        <v>0.43867696917583482</v>
      </c>
      <c r="S8" s="75">
        <f t="shared" si="5"/>
        <v>2.9431033455284707E-3</v>
      </c>
      <c r="T8" s="75">
        <f t="shared" si="6"/>
        <v>2.1669857724400967</v>
      </c>
      <c r="U8" s="75">
        <f t="shared" si="7"/>
        <v>9.4048801651526351E-8</v>
      </c>
      <c r="V8" s="75">
        <f t="shared" si="8"/>
        <v>3.6277794548857385E-12</v>
      </c>
      <c r="W8" s="75">
        <f t="shared" si="9"/>
        <v>1.3826404273531496</v>
      </c>
      <c r="X8" s="75">
        <f t="shared" si="10"/>
        <v>3.3413983375160917E-5</v>
      </c>
      <c r="Y8" s="75">
        <f t="shared" si="11"/>
        <v>7.9073276292676967E-8</v>
      </c>
    </row>
    <row r="9" spans="1:25" x14ac:dyDescent="0.35">
      <c r="A9" s="75">
        <v>5.8</v>
      </c>
      <c r="B9" s="75">
        <v>4</v>
      </c>
      <c r="C9" s="75">
        <v>1.2</v>
      </c>
      <c r="D9" s="75">
        <v>0.2</v>
      </c>
      <c r="E9" s="75">
        <v>0</v>
      </c>
      <c r="H9" s="75">
        <v>5</v>
      </c>
      <c r="I9" s="75">
        <v>3.2</v>
      </c>
      <c r="J9" s="75">
        <v>1.2</v>
      </c>
      <c r="K9" s="75">
        <v>0.2</v>
      </c>
      <c r="L9" s="75">
        <v>0</v>
      </c>
      <c r="N9" s="75">
        <f t="shared" si="0"/>
        <v>1.086279081550418</v>
      </c>
      <c r="O9" s="75">
        <f t="shared" si="1"/>
        <v>0.24423903625372462</v>
      </c>
      <c r="P9" s="75">
        <f t="shared" si="2"/>
        <v>0.42592069079727479</v>
      </c>
      <c r="Q9" s="75">
        <f t="shared" si="3"/>
        <v>0.86023804530096182</v>
      </c>
      <c r="R9" s="75">
        <f t="shared" si="4"/>
        <v>8.1318215998434085E-2</v>
      </c>
      <c r="S9" s="75">
        <f t="shared" si="5"/>
        <v>1.0564777426455021E-4</v>
      </c>
      <c r="T9" s="75">
        <f t="shared" si="6"/>
        <v>0.70791487331682168</v>
      </c>
      <c r="U9" s="75">
        <f t="shared" si="7"/>
        <v>2.3577214262718386E-9</v>
      </c>
      <c r="V9" s="75">
        <f t="shared" si="8"/>
        <v>6.8094057976961581E-14</v>
      </c>
      <c r="W9" s="75">
        <f t="shared" si="9"/>
        <v>3.2572336420901467</v>
      </c>
      <c r="X9" s="75">
        <f t="shared" si="10"/>
        <v>1.7287775218582971E-7</v>
      </c>
      <c r="Y9" s="75">
        <f t="shared" si="11"/>
        <v>1.0204593151826617E-9</v>
      </c>
    </row>
    <row r="10" spans="1:25" x14ac:dyDescent="0.35">
      <c r="A10" s="75">
        <v>5.3</v>
      </c>
      <c r="B10" s="75">
        <v>3.7</v>
      </c>
      <c r="C10" s="75">
        <v>1.5</v>
      </c>
      <c r="D10" s="75">
        <v>0.2</v>
      </c>
      <c r="E10" s="75">
        <v>0</v>
      </c>
      <c r="H10" s="75">
        <v>6.3</v>
      </c>
      <c r="I10" s="75">
        <v>2.2999999999999998</v>
      </c>
      <c r="J10" s="75">
        <v>4.4000000000000004</v>
      </c>
      <c r="K10" s="75">
        <v>1.3</v>
      </c>
      <c r="L10" s="75">
        <v>1</v>
      </c>
      <c r="N10" s="75">
        <f t="shared" si="0"/>
        <v>2.2078919542385146E-3</v>
      </c>
      <c r="O10" s="75">
        <f t="shared" si="1"/>
        <v>1.0404350381424323E-4</v>
      </c>
      <c r="P10" s="75">
        <f t="shared" si="2"/>
        <v>0.30481470170020669</v>
      </c>
      <c r="Q10" s="75">
        <f t="shared" si="3"/>
        <v>1.7636352850038436E-2</v>
      </c>
      <c r="R10" s="75">
        <f t="shared" si="4"/>
        <v>2.6976069754118087E-4</v>
      </c>
      <c r="S10" s="75">
        <f t="shared" si="5"/>
        <v>3.6592703668149882E-8</v>
      </c>
      <c r="T10" s="75">
        <f t="shared" si="6"/>
        <v>2.1659333105244067E-56</v>
      </c>
      <c r="U10" s="75">
        <f t="shared" si="7"/>
        <v>0.78059704425671761</v>
      </c>
      <c r="V10" s="75">
        <f t="shared" si="8"/>
        <v>8.2925040813325177E-2</v>
      </c>
      <c r="W10" s="75">
        <f t="shared" si="9"/>
        <v>4.4359446687078469E-19</v>
      </c>
      <c r="X10" s="75">
        <f t="shared" si="10"/>
        <v>2.0012590670601864</v>
      </c>
      <c r="Y10" s="75">
        <f t="shared" si="11"/>
        <v>4.9710088703272752E-2</v>
      </c>
    </row>
    <row r="11" spans="1:25" x14ac:dyDescent="0.35">
      <c r="A11" s="75">
        <v>5.4</v>
      </c>
      <c r="B11" s="75">
        <v>3.4</v>
      </c>
      <c r="C11" s="75">
        <v>1.7</v>
      </c>
      <c r="D11" s="75">
        <v>0.2</v>
      </c>
      <c r="E11" s="75">
        <v>0</v>
      </c>
      <c r="H11" s="75">
        <v>6.1</v>
      </c>
      <c r="I11" s="75">
        <v>3</v>
      </c>
      <c r="J11" s="75">
        <v>4.5999999999999996</v>
      </c>
      <c r="K11" s="75">
        <v>1.4</v>
      </c>
      <c r="L11" s="75">
        <v>1</v>
      </c>
      <c r="N11" s="75">
        <f t="shared" si="0"/>
        <v>1.2955461728588006E-2</v>
      </c>
      <c r="O11" s="75">
        <f t="shared" si="1"/>
        <v>5.4777599574223684E-4</v>
      </c>
      <c r="P11" s="75">
        <f t="shared" si="2"/>
        <v>0.45338939176161563</v>
      </c>
      <c r="Q11" s="75">
        <f t="shared" si="3"/>
        <v>0.56797709681296105</v>
      </c>
      <c r="R11" s="75">
        <f t="shared" si="4"/>
        <v>3.0784262861987887E-2</v>
      </c>
      <c r="S11" s="75">
        <f t="shared" si="5"/>
        <v>2.2406556286648224E-5</v>
      </c>
      <c r="T11" s="75">
        <f t="shared" si="6"/>
        <v>2.620437905706083E-64</v>
      </c>
      <c r="U11" s="75">
        <f t="shared" si="7"/>
        <v>0.62803064960202881</v>
      </c>
      <c r="V11" s="75">
        <f t="shared" si="8"/>
        <v>0.16223413463805086</v>
      </c>
      <c r="W11" s="75">
        <f t="shared" si="9"/>
        <v>7.8204103966597425E-23</v>
      </c>
      <c r="X11" s="75">
        <f t="shared" si="10"/>
        <v>1.8858581240424084</v>
      </c>
      <c r="Y11" s="75">
        <f t="shared" si="11"/>
        <v>0.11686072323451917</v>
      </c>
    </row>
    <row r="12" spans="1:25" x14ac:dyDescent="0.35">
      <c r="A12" s="75">
        <v>4.7</v>
      </c>
      <c r="B12" s="75">
        <v>3.2</v>
      </c>
      <c r="C12" s="75">
        <v>1.6</v>
      </c>
      <c r="D12" s="75">
        <v>0.2</v>
      </c>
      <c r="E12" s="75">
        <v>0</v>
      </c>
      <c r="H12" s="75">
        <v>5</v>
      </c>
      <c r="I12" s="75">
        <v>2</v>
      </c>
      <c r="J12" s="75">
        <v>3.5</v>
      </c>
      <c r="K12" s="75">
        <v>1</v>
      </c>
      <c r="L12" s="75">
        <v>1</v>
      </c>
      <c r="N12" s="75">
        <f t="shared" si="0"/>
        <v>1.086279081550418</v>
      </c>
      <c r="O12" s="75">
        <f t="shared" si="1"/>
        <v>0.24423903625372462</v>
      </c>
      <c r="P12" s="75">
        <f t="shared" si="2"/>
        <v>0.42592069079727479</v>
      </c>
      <c r="Q12" s="75">
        <f t="shared" si="3"/>
        <v>1.5225727827515331E-3</v>
      </c>
      <c r="R12" s="75">
        <f t="shared" si="4"/>
        <v>1.8735494870227095E-5</v>
      </c>
      <c r="S12" s="75">
        <f t="shared" si="5"/>
        <v>1.4598761224987702E-9</v>
      </c>
      <c r="T12" s="75">
        <f t="shared" si="6"/>
        <v>3.0771343479361182E-27</v>
      </c>
      <c r="U12" s="75">
        <f t="shared" si="7"/>
        <v>0.25391037452946552</v>
      </c>
      <c r="V12" s="75">
        <f t="shared" si="8"/>
        <v>8.5459253360223959E-4</v>
      </c>
      <c r="W12" s="75">
        <f t="shared" si="9"/>
        <v>7.4058976864918463E-10</v>
      </c>
      <c r="X12" s="75">
        <f t="shared" si="10"/>
        <v>0.51374747837125012</v>
      </c>
      <c r="Y12" s="75">
        <f t="shared" si="11"/>
        <v>1.7993651596206236E-3</v>
      </c>
    </row>
    <row r="13" spans="1:25" x14ac:dyDescent="0.35">
      <c r="A13" s="75">
        <v>4.5999999999999996</v>
      </c>
      <c r="B13" s="75">
        <v>3.1</v>
      </c>
      <c r="C13" s="75">
        <v>1.5</v>
      </c>
      <c r="D13" s="75">
        <v>0.2</v>
      </c>
      <c r="E13" s="75">
        <v>0</v>
      </c>
      <c r="H13" s="75">
        <v>6.3</v>
      </c>
      <c r="I13" s="75">
        <v>2.5</v>
      </c>
      <c r="J13" s="75">
        <v>4.9000000000000004</v>
      </c>
      <c r="K13" s="75">
        <v>1.5</v>
      </c>
      <c r="L13" s="75">
        <v>1</v>
      </c>
      <c r="N13" s="75">
        <f t="shared" si="0"/>
        <v>2.2078919542385146E-3</v>
      </c>
      <c r="O13" s="75">
        <f t="shared" si="1"/>
        <v>1.0404350381424323E-4</v>
      </c>
      <c r="P13" s="75">
        <f t="shared" si="2"/>
        <v>0.30481470170020669</v>
      </c>
      <c r="Q13" s="75">
        <f t="shared" si="3"/>
        <v>6.5529439469005218E-2</v>
      </c>
      <c r="R13" s="75">
        <f t="shared" si="4"/>
        <v>1.2911905325455044E-3</v>
      </c>
      <c r="S13" s="75">
        <f t="shared" si="5"/>
        <v>2.6785150096910654E-7</v>
      </c>
      <c r="T13" s="75">
        <f t="shared" si="6"/>
        <v>3.6422794669471998E-77</v>
      </c>
      <c r="U13" s="75">
        <f t="shared" si="7"/>
        <v>0.32962164487209478</v>
      </c>
      <c r="V13" s="75">
        <f t="shared" si="8"/>
        <v>0.35075020678831043</v>
      </c>
      <c r="W13" s="75">
        <f t="shared" si="9"/>
        <v>6.3051188649047249E-27</v>
      </c>
      <c r="X13" s="75">
        <f t="shared" si="10"/>
        <v>1.3752826751055065</v>
      </c>
      <c r="Y13" s="75">
        <f t="shared" si="11"/>
        <v>0.24226113381679054</v>
      </c>
    </row>
    <row r="14" spans="1:25" x14ac:dyDescent="0.35">
      <c r="A14" s="75">
        <v>4.9000000000000004</v>
      </c>
      <c r="B14" s="75">
        <v>3.1</v>
      </c>
      <c r="C14" s="75">
        <v>1.5</v>
      </c>
      <c r="D14" s="75">
        <v>0.1</v>
      </c>
      <c r="E14" s="75">
        <v>0</v>
      </c>
      <c r="H14" s="75">
        <v>5.8</v>
      </c>
      <c r="I14" s="75">
        <v>2.7</v>
      </c>
      <c r="J14" s="75">
        <v>4.0999999999999996</v>
      </c>
      <c r="K14" s="75">
        <v>1</v>
      </c>
      <c r="L14" s="75">
        <v>1</v>
      </c>
      <c r="N14" s="75">
        <f t="shared" si="0"/>
        <v>0.10557936292489538</v>
      </c>
      <c r="O14" s="75">
        <f t="shared" si="1"/>
        <v>4.8127025078299598E-3</v>
      </c>
      <c r="P14" s="75">
        <f t="shared" si="2"/>
        <v>0.64982349024901187</v>
      </c>
      <c r="Q14" s="75">
        <f t="shared" si="3"/>
        <v>0.18841257442329021</v>
      </c>
      <c r="R14" s="75">
        <f t="shared" si="4"/>
        <v>5.2148775097182803E-3</v>
      </c>
      <c r="S14" s="75">
        <f t="shared" si="5"/>
        <v>1.72909216207888E-6</v>
      </c>
      <c r="T14" s="75">
        <f t="shared" si="6"/>
        <v>1.7000359106824014E-45</v>
      </c>
      <c r="U14" s="75">
        <f t="shared" si="7"/>
        <v>0.78668338201260857</v>
      </c>
      <c r="V14" s="75">
        <f t="shared" si="8"/>
        <v>2.3942625091882622E-2</v>
      </c>
      <c r="W14" s="75">
        <f t="shared" si="9"/>
        <v>7.4058976864918463E-10</v>
      </c>
      <c r="X14" s="75">
        <f t="shared" si="10"/>
        <v>0.51374747837125012</v>
      </c>
      <c r="Y14" s="75">
        <f t="shared" si="11"/>
        <v>1.7993651596206236E-3</v>
      </c>
    </row>
    <row r="15" spans="1:25" x14ac:dyDescent="0.35">
      <c r="A15" s="75">
        <v>4.8</v>
      </c>
      <c r="B15" s="75">
        <v>3</v>
      </c>
      <c r="C15" s="75">
        <v>1.4</v>
      </c>
      <c r="D15" s="75">
        <v>0.3</v>
      </c>
      <c r="E15" s="75">
        <v>0</v>
      </c>
      <c r="H15" s="75">
        <v>5.7</v>
      </c>
      <c r="I15" s="75">
        <v>2.8</v>
      </c>
      <c r="J15" s="75">
        <v>4.5</v>
      </c>
      <c r="K15" s="75">
        <v>1.3</v>
      </c>
      <c r="L15" s="75">
        <v>1</v>
      </c>
      <c r="N15" s="75">
        <f t="shared" si="0"/>
        <v>0.18317436319694114</v>
      </c>
      <c r="O15" s="75">
        <f t="shared" si="1"/>
        <v>9.1223224217893036E-3</v>
      </c>
      <c r="P15" s="75">
        <f t="shared" si="2"/>
        <v>0.68804312523313405</v>
      </c>
      <c r="Q15" s="75">
        <f t="shared" si="3"/>
        <v>0.29019421983249394</v>
      </c>
      <c r="R15" s="75">
        <f t="shared" si="4"/>
        <v>9.8335832099582347E-3</v>
      </c>
      <c r="S15" s="75">
        <f t="shared" si="5"/>
        <v>4.1909680315442093E-6</v>
      </c>
      <c r="T15" s="75">
        <f t="shared" si="6"/>
        <v>2.7695915777875462E-60</v>
      </c>
      <c r="U15" s="75">
        <f t="shared" si="7"/>
        <v>0.71519357702245134</v>
      </c>
      <c r="V15" s="75">
        <f t="shared" si="8"/>
        <v>0.1178245816044961</v>
      </c>
      <c r="W15" s="75">
        <f t="shared" si="9"/>
        <v>4.4359446687078469E-19</v>
      </c>
      <c r="X15" s="75">
        <f t="shared" si="10"/>
        <v>2.0012590670601864</v>
      </c>
      <c r="Y15" s="75">
        <f t="shared" si="11"/>
        <v>4.9710088703272752E-2</v>
      </c>
    </row>
    <row r="16" spans="1:25" x14ac:dyDescent="0.35">
      <c r="A16" s="75">
        <v>4.4000000000000004</v>
      </c>
      <c r="B16" s="75">
        <v>3.2</v>
      </c>
      <c r="C16" s="75">
        <v>1.3</v>
      </c>
      <c r="D16" s="75">
        <v>0.2</v>
      </c>
      <c r="E16" s="75">
        <v>0</v>
      </c>
      <c r="H16" s="75">
        <v>5.6</v>
      </c>
      <c r="I16" s="75">
        <v>3</v>
      </c>
      <c r="J16" s="75">
        <v>4.5</v>
      </c>
      <c r="K16" s="75">
        <v>1.5</v>
      </c>
      <c r="L16" s="75">
        <v>1</v>
      </c>
      <c r="N16" s="75">
        <f t="shared" si="0"/>
        <v>0.29507934681513348</v>
      </c>
      <c r="O16" s="75">
        <f t="shared" si="1"/>
        <v>1.6572283320474595E-2</v>
      </c>
      <c r="P16" s="75">
        <f t="shared" si="2"/>
        <v>0.70597940394701375</v>
      </c>
      <c r="Q16" s="75">
        <f t="shared" si="3"/>
        <v>0.56797709681296105</v>
      </c>
      <c r="R16" s="75">
        <f t="shared" si="4"/>
        <v>3.0784262861987887E-2</v>
      </c>
      <c r="S16" s="75">
        <f t="shared" si="5"/>
        <v>2.2406556286648224E-5</v>
      </c>
      <c r="T16" s="75">
        <f t="shared" si="6"/>
        <v>2.7695915777875462E-60</v>
      </c>
      <c r="U16" s="75">
        <f t="shared" si="7"/>
        <v>0.71519357702245134</v>
      </c>
      <c r="V16" s="75">
        <f t="shared" si="8"/>
        <v>0.1178245816044961</v>
      </c>
      <c r="W16" s="75">
        <f t="shared" si="9"/>
        <v>6.3051188649047249E-27</v>
      </c>
      <c r="X16" s="75">
        <f t="shared" si="10"/>
        <v>1.3752826751055065</v>
      </c>
      <c r="Y16" s="75">
        <f t="shared" si="11"/>
        <v>0.24226113381679054</v>
      </c>
    </row>
    <row r="17" spans="1:25" x14ac:dyDescent="0.35">
      <c r="A17" s="75">
        <v>4.5999999999999996</v>
      </c>
      <c r="B17" s="75">
        <v>3.4</v>
      </c>
      <c r="C17" s="75">
        <v>1.4</v>
      </c>
      <c r="D17" s="75">
        <v>0.3</v>
      </c>
      <c r="E17" s="75">
        <v>0</v>
      </c>
      <c r="H17" s="75">
        <v>5.5</v>
      </c>
      <c r="I17" s="75">
        <v>2.2999999999999998</v>
      </c>
      <c r="J17" s="75">
        <v>4</v>
      </c>
      <c r="K17" s="75">
        <v>1.3</v>
      </c>
      <c r="L17" s="75">
        <v>1</v>
      </c>
      <c r="N17" s="75">
        <f t="shared" si="0"/>
        <v>0.44136857259510404</v>
      </c>
      <c r="O17" s="75">
        <f t="shared" si="1"/>
        <v>2.8854915795134602E-2</v>
      </c>
      <c r="P17" s="75">
        <f t="shared" si="2"/>
        <v>0.70197964728375295</v>
      </c>
      <c r="Q17" s="75">
        <f t="shared" si="3"/>
        <v>1.7636352850038436E-2</v>
      </c>
      <c r="R17" s="75">
        <f t="shared" si="4"/>
        <v>2.6976069754118087E-4</v>
      </c>
      <c r="S17" s="75">
        <f t="shared" si="5"/>
        <v>3.6592703668149882E-8</v>
      </c>
      <c r="T17" s="75">
        <f t="shared" si="6"/>
        <v>3.9850834590064411E-42</v>
      </c>
      <c r="U17" s="75">
        <f t="shared" si="7"/>
        <v>0.72451168632791529</v>
      </c>
      <c r="V17" s="75">
        <f t="shared" si="8"/>
        <v>1.4860931245652867E-2</v>
      </c>
      <c r="W17" s="75">
        <f t="shared" si="9"/>
        <v>4.4359446687078469E-19</v>
      </c>
      <c r="X17" s="75">
        <f t="shared" si="10"/>
        <v>2.0012590670601864</v>
      </c>
      <c r="Y17" s="75">
        <f t="shared" si="11"/>
        <v>4.9710088703272752E-2</v>
      </c>
    </row>
    <row r="18" spans="1:25" x14ac:dyDescent="0.35">
      <c r="A18" s="75">
        <v>4.9000000000000004</v>
      </c>
      <c r="B18" s="75">
        <v>3.1</v>
      </c>
      <c r="C18" s="75">
        <v>1.5</v>
      </c>
      <c r="D18" s="75">
        <v>0.1</v>
      </c>
      <c r="E18" s="75">
        <v>0</v>
      </c>
      <c r="H18" s="75">
        <v>6</v>
      </c>
      <c r="I18" s="75">
        <v>3.4</v>
      </c>
      <c r="J18" s="75">
        <v>4.5</v>
      </c>
      <c r="K18" s="75">
        <v>1.6</v>
      </c>
      <c r="L18" s="75">
        <v>1</v>
      </c>
      <c r="N18" s="75">
        <f t="shared" si="0"/>
        <v>2.8078450631956471E-2</v>
      </c>
      <c r="O18" s="75">
        <f t="shared" si="1"/>
        <v>1.1793366807227401E-3</v>
      </c>
      <c r="P18" s="75">
        <f t="shared" si="2"/>
        <v>0.52750095929100038</v>
      </c>
      <c r="Q18" s="75">
        <f t="shared" si="3"/>
        <v>1.008212842497175</v>
      </c>
      <c r="R18" s="75">
        <f t="shared" si="4"/>
        <v>0.18125460437883581</v>
      </c>
      <c r="S18" s="75">
        <f t="shared" si="5"/>
        <v>4.3930896100471045E-4</v>
      </c>
      <c r="T18" s="75">
        <f t="shared" si="6"/>
        <v>2.7695915777875462E-60</v>
      </c>
      <c r="U18" s="75">
        <f t="shared" si="7"/>
        <v>0.71519357702245134</v>
      </c>
      <c r="V18" s="75">
        <f t="shared" si="8"/>
        <v>0.1178245816044961</v>
      </c>
      <c r="W18" s="75">
        <f t="shared" si="9"/>
        <v>2.3247557055158782E-31</v>
      </c>
      <c r="X18" s="75">
        <f t="shared" si="10"/>
        <v>0.77616164512524377</v>
      </c>
      <c r="Y18" s="75">
        <f t="shared" si="11"/>
        <v>0.44288407573103755</v>
      </c>
    </row>
    <row r="19" spans="1:25" x14ac:dyDescent="0.35">
      <c r="A19" s="75">
        <v>5</v>
      </c>
      <c r="B19" s="75">
        <v>3.6</v>
      </c>
      <c r="C19" s="75">
        <v>1.4</v>
      </c>
      <c r="D19" s="75">
        <v>0.2</v>
      </c>
      <c r="E19" s="75">
        <v>0</v>
      </c>
      <c r="H19" s="75">
        <v>6.4</v>
      </c>
      <c r="I19" s="75">
        <v>2.7</v>
      </c>
      <c r="J19" s="75">
        <v>5.3</v>
      </c>
      <c r="K19" s="75">
        <v>1.9</v>
      </c>
      <c r="L19" s="75">
        <v>2</v>
      </c>
      <c r="N19" s="75">
        <f t="shared" si="0"/>
        <v>8.1549815359503069E-4</v>
      </c>
      <c r="O19" s="75">
        <f t="shared" si="1"/>
        <v>4.2546295400599803E-5</v>
      </c>
      <c r="P19" s="75">
        <f t="shared" si="2"/>
        <v>0.23842531476011286</v>
      </c>
      <c r="Q19" s="75">
        <f t="shared" si="3"/>
        <v>0.18841257442329021</v>
      </c>
      <c r="R19" s="75">
        <f t="shared" si="4"/>
        <v>5.2148775097182803E-3</v>
      </c>
      <c r="S19" s="75">
        <f t="shared" si="5"/>
        <v>1.72909216207888E-6</v>
      </c>
      <c r="T19" s="75">
        <f t="shared" si="6"/>
        <v>3.8666129604625756E-96</v>
      </c>
      <c r="U19" s="75">
        <f t="shared" si="7"/>
        <v>7.7015178516033289E-2</v>
      </c>
      <c r="V19" s="75">
        <f t="shared" si="8"/>
        <v>0.63162288005391587</v>
      </c>
      <c r="W19" s="75">
        <f t="shared" si="9"/>
        <v>1.065985539871812E-46</v>
      </c>
      <c r="X19" s="75">
        <f t="shared" si="10"/>
        <v>2.9970659448733439E-2</v>
      </c>
      <c r="Y19" s="75">
        <f t="shared" si="11"/>
        <v>1.2724944249541363</v>
      </c>
    </row>
    <row r="20" spans="1:25" x14ac:dyDescent="0.35">
      <c r="A20" s="75">
        <v>5.4</v>
      </c>
      <c r="B20" s="75">
        <v>3.9</v>
      </c>
      <c r="C20" s="75">
        <v>1.7</v>
      </c>
      <c r="D20" s="75">
        <v>0.4</v>
      </c>
      <c r="E20" s="75">
        <v>0</v>
      </c>
      <c r="H20" s="75">
        <v>5.8</v>
      </c>
      <c r="I20" s="75">
        <v>2.7</v>
      </c>
      <c r="J20" s="75">
        <v>5.0999999999999996</v>
      </c>
      <c r="K20" s="75">
        <v>1.9</v>
      </c>
      <c r="L20" s="75">
        <v>2</v>
      </c>
      <c r="N20" s="75">
        <f t="shared" si="0"/>
        <v>0.10557936292489538</v>
      </c>
      <c r="O20" s="75">
        <f t="shared" si="1"/>
        <v>4.8127025078299598E-3</v>
      </c>
      <c r="P20" s="75">
        <f t="shared" si="2"/>
        <v>0.64982349024901187</v>
      </c>
      <c r="Q20" s="75">
        <f t="shared" si="3"/>
        <v>0.18841257442329021</v>
      </c>
      <c r="R20" s="75">
        <f t="shared" si="4"/>
        <v>5.2148775097182803E-3</v>
      </c>
      <c r="S20" s="75">
        <f t="shared" si="5"/>
        <v>1.72909216207888E-6</v>
      </c>
      <c r="T20" s="75">
        <f t="shared" si="6"/>
        <v>2.167589288908444E-86</v>
      </c>
      <c r="U20" s="75">
        <f t="shared" si="7"/>
        <v>0.17345026328796859</v>
      </c>
      <c r="V20" s="75">
        <f t="shared" si="8"/>
        <v>0.50120530442053768</v>
      </c>
      <c r="W20" s="75">
        <f t="shared" si="9"/>
        <v>1.065985539871812E-46</v>
      </c>
      <c r="X20" s="75">
        <f t="shared" si="10"/>
        <v>2.9970659448733439E-2</v>
      </c>
      <c r="Y20" s="75">
        <f t="shared" si="11"/>
        <v>1.2724944249541363</v>
      </c>
    </row>
    <row r="21" spans="1:25" x14ac:dyDescent="0.35">
      <c r="A21" s="75">
        <v>5.0999999999999996</v>
      </c>
      <c r="B21" s="75">
        <v>3.8</v>
      </c>
      <c r="C21" s="75">
        <v>1.9</v>
      </c>
      <c r="D21" s="75">
        <v>0.4</v>
      </c>
      <c r="E21" s="75">
        <v>0</v>
      </c>
      <c r="H21" s="75">
        <v>6.8</v>
      </c>
      <c r="I21" s="75">
        <v>3</v>
      </c>
      <c r="J21" s="75">
        <v>5.5</v>
      </c>
      <c r="K21" s="75">
        <v>2.1</v>
      </c>
      <c r="L21" s="75">
        <v>2</v>
      </c>
      <c r="N21" s="75">
        <f t="shared" si="0"/>
        <v>7.2291683803597343E-6</v>
      </c>
      <c r="O21" s="75">
        <f t="shared" si="1"/>
        <v>7.7813362578918686E-7</v>
      </c>
      <c r="P21" s="75">
        <f t="shared" si="2"/>
        <v>6.518975725942508E-2</v>
      </c>
      <c r="Q21" s="75">
        <f t="shared" si="3"/>
        <v>0.56797709681296105</v>
      </c>
      <c r="R21" s="75">
        <f t="shared" si="4"/>
        <v>3.0784262861987887E-2</v>
      </c>
      <c r="S21" s="75">
        <f t="shared" si="5"/>
        <v>2.2406556286648224E-5</v>
      </c>
      <c r="T21" s="75">
        <f t="shared" si="6"/>
        <v>2.067446993336898E-106</v>
      </c>
      <c r="U21" s="75">
        <f t="shared" si="7"/>
        <v>2.8854915795134602E-2</v>
      </c>
      <c r="V21" s="75">
        <f t="shared" si="8"/>
        <v>0.70197964728375295</v>
      </c>
      <c r="W21" s="75">
        <f t="shared" si="9"/>
        <v>1.267950182922389E-58</v>
      </c>
      <c r="X21" s="75">
        <f t="shared" si="10"/>
        <v>9.5041212059398617E-4</v>
      </c>
      <c r="Y21" s="75">
        <f t="shared" si="11"/>
        <v>1.3714779315574894</v>
      </c>
    </row>
    <row r="22" spans="1:25" x14ac:dyDescent="0.35">
      <c r="A22" s="75">
        <v>5</v>
      </c>
      <c r="B22" s="75">
        <v>3.4</v>
      </c>
      <c r="C22" s="75">
        <v>1.5</v>
      </c>
      <c r="D22" s="75">
        <v>0.2</v>
      </c>
      <c r="E22" s="75">
        <v>0</v>
      </c>
    </row>
    <row r="23" spans="1:25" x14ac:dyDescent="0.35">
      <c r="A23" s="75">
        <v>5.0999999999999996</v>
      </c>
      <c r="B23" s="75">
        <v>3.8</v>
      </c>
      <c r="C23" s="75">
        <v>1.6</v>
      </c>
      <c r="D23" s="75">
        <v>0.2</v>
      </c>
      <c r="E23" s="75">
        <v>0</v>
      </c>
      <c r="H23" s="75">
        <v>0</v>
      </c>
      <c r="I23" s="75">
        <v>1</v>
      </c>
      <c r="J23" s="75">
        <v>2</v>
      </c>
      <c r="K23" s="75" t="s">
        <v>72</v>
      </c>
      <c r="L23" s="75" t="s">
        <v>70</v>
      </c>
      <c r="N23" s="124" t="s">
        <v>25</v>
      </c>
      <c r="O23" s="124"/>
      <c r="P23" s="124"/>
      <c r="Q23" s="124"/>
      <c r="R23" s="124"/>
    </row>
    <row r="24" spans="1:25" x14ac:dyDescent="0.35">
      <c r="A24" s="75">
        <v>5.0999999999999996</v>
      </c>
      <c r="B24" s="75">
        <v>3.5</v>
      </c>
      <c r="C24" s="75">
        <v>1.4</v>
      </c>
      <c r="D24" s="75">
        <v>0.3</v>
      </c>
      <c r="E24" s="75">
        <v>0</v>
      </c>
      <c r="H24" s="75">
        <f>N2*Q2*T2*W2*$K$129</f>
        <v>1.1056731573114769</v>
      </c>
      <c r="I24" s="75">
        <f>O2*R2*U2*X2*$K$130</f>
        <v>1.0831672378666908E-16</v>
      </c>
      <c r="J24" s="75">
        <f>P2*S2*V2*Y2*$K$131</f>
        <v>2.6644631457141557E-24</v>
      </c>
      <c r="K24" s="75">
        <f>MAX($H24:$J24)</f>
        <v>1.1056731573114769</v>
      </c>
      <c r="L24" s="75" cm="1">
        <f t="array" ref="L24">_xlfn.IFS(K24=J24,2,K24=I24,1,K24=H24,0)</f>
        <v>0</v>
      </c>
      <c r="M24" s="75">
        <f>IF(L24=L2,1,0)</f>
        <v>1</v>
      </c>
      <c r="P24" s="124" t="s">
        <v>73</v>
      </c>
      <c r="Q24" s="124"/>
      <c r="R24" s="124"/>
    </row>
    <row r="25" spans="1:25" x14ac:dyDescent="0.35">
      <c r="A25" s="75">
        <v>5.2</v>
      </c>
      <c r="B25" s="75">
        <v>3.4</v>
      </c>
      <c r="C25" s="75">
        <v>1.4</v>
      </c>
      <c r="D25" s="75">
        <v>0.2</v>
      </c>
      <c r="E25" s="75">
        <v>0</v>
      </c>
      <c r="H25" s="75">
        <f t="shared" ref="H25:H43" si="12">N3*Q3*T3*W3*$K$129</f>
        <v>2.2172323544384565</v>
      </c>
      <c r="I25" s="75">
        <f t="shared" ref="I25:I43" si="13">O3*R3*U3*X3*$K$130</f>
        <v>4.7426966341359299E-17</v>
      </c>
      <c r="J25" s="75">
        <f t="shared" ref="J25:J43" si="14">P3*S3*V3*Y3*$K$131</f>
        <v>3.4212931795237569E-26</v>
      </c>
      <c r="K25" s="75">
        <f t="shared" ref="K25:K43" si="15">MAX($H25:$J25)</f>
        <v>2.2172323544384565</v>
      </c>
      <c r="L25" s="75" cm="1">
        <f t="array" ref="L25">_xlfn.IFS(K25=J25,2,K25=I25,1,K25=H25,0)</f>
        <v>0</v>
      </c>
      <c r="M25" s="75">
        <f t="shared" ref="M25:M43" si="16">IF(L25=L3,1,0)</f>
        <v>1</v>
      </c>
      <c r="P25" s="75">
        <v>0</v>
      </c>
      <c r="Q25" s="75">
        <v>1</v>
      </c>
      <c r="R25" s="75">
        <v>2</v>
      </c>
    </row>
    <row r="26" spans="1:25" x14ac:dyDescent="0.35">
      <c r="A26" s="75">
        <v>4.8</v>
      </c>
      <c r="B26" s="75">
        <v>3.4</v>
      </c>
      <c r="C26" s="75">
        <v>1.6</v>
      </c>
      <c r="D26" s="75">
        <v>0.2</v>
      </c>
      <c r="E26" s="75">
        <v>0</v>
      </c>
      <c r="H26" s="75">
        <f t="shared" si="12"/>
        <v>2.419355062617834</v>
      </c>
      <c r="I26" s="75">
        <f t="shared" si="13"/>
        <v>1.6121182291577799E-16</v>
      </c>
      <c r="J26" s="75">
        <f t="shared" si="14"/>
        <v>2.9469773485707112E-25</v>
      </c>
      <c r="K26" s="75">
        <f t="shared" si="15"/>
        <v>2.419355062617834</v>
      </c>
      <c r="L26" s="75" cm="1">
        <f t="array" ref="L26">_xlfn.IFS(K26=J26,2,K26=I26,1,K26=H26,0)</f>
        <v>0</v>
      </c>
      <c r="M26" s="75">
        <f t="shared" si="16"/>
        <v>1</v>
      </c>
      <c r="N26" s="125" t="s">
        <v>70</v>
      </c>
      <c r="O26" s="75">
        <v>0</v>
      </c>
      <c r="P26" s="75">
        <f>COUNTIFS(L24:L43,O26,L2:L21,P25)</f>
        <v>8</v>
      </c>
      <c r="Q26" s="75">
        <f>COUNTIFS(L24:L43,O26,L2:L21,Q25)</f>
        <v>0</v>
      </c>
      <c r="R26" s="75">
        <f>COUNTIFS(L24:L43,O26,L2:L21,R25)</f>
        <v>0</v>
      </c>
    </row>
    <row r="27" spans="1:25" x14ac:dyDescent="0.35">
      <c r="A27" s="75">
        <v>5.0999999999999996</v>
      </c>
      <c r="B27" s="75">
        <v>3.3</v>
      </c>
      <c r="C27" s="75">
        <v>1.7</v>
      </c>
      <c r="D27" s="75">
        <v>0.5</v>
      </c>
      <c r="E27" s="75">
        <v>0</v>
      </c>
      <c r="H27" s="75">
        <f t="shared" si="12"/>
        <v>1.2552514339011804</v>
      </c>
      <c r="I27" s="75">
        <f t="shared" si="13"/>
        <v>1.5889000166943902E-17</v>
      </c>
      <c r="J27" s="75">
        <f t="shared" si="14"/>
        <v>2.884678748808303E-27</v>
      </c>
      <c r="K27" s="75">
        <f t="shared" si="15"/>
        <v>1.2552514339011804</v>
      </c>
      <c r="L27" s="75" cm="1">
        <f t="array" ref="L27">_xlfn.IFS(K27=J27,2,K27=I27,1,K27=H27,0)</f>
        <v>0</v>
      </c>
      <c r="M27" s="75">
        <f t="shared" si="16"/>
        <v>1</v>
      </c>
      <c r="N27" s="125"/>
      <c r="O27" s="75">
        <v>1</v>
      </c>
      <c r="P27" s="75">
        <f>COUNTIFS(L24:L43,O27,L2:L21,P25)</f>
        <v>0</v>
      </c>
      <c r="Q27" s="75">
        <f>COUNTIFS(L24:L43,O27,L2:L21,Q25)</f>
        <v>9</v>
      </c>
      <c r="R27" s="75">
        <f>COUNTIFS(L24:L43,O27,L2:L21,R25)</f>
        <v>0</v>
      </c>
    </row>
    <row r="28" spans="1:25" x14ac:dyDescent="0.35">
      <c r="A28" s="75">
        <v>4.5999999999999996</v>
      </c>
      <c r="B28" s="75">
        <v>3.6</v>
      </c>
      <c r="C28" s="75">
        <v>1</v>
      </c>
      <c r="D28" s="75">
        <v>0.2</v>
      </c>
      <c r="E28" s="75">
        <v>0</v>
      </c>
      <c r="H28" s="75">
        <f t="shared" si="12"/>
        <v>1.4836246931428376</v>
      </c>
      <c r="I28" s="75">
        <f t="shared" si="13"/>
        <v>7.6046917053042453E-15</v>
      </c>
      <c r="J28" s="75">
        <f t="shared" si="14"/>
        <v>3.2763559760871128E-23</v>
      </c>
      <c r="K28" s="75">
        <f t="shared" si="15"/>
        <v>1.4836246931428376</v>
      </c>
      <c r="L28" s="75" cm="1">
        <f t="array" ref="L28">_xlfn.IFS(K28=J28,2,K28=I28,1,K28=H28,0)</f>
        <v>0</v>
      </c>
      <c r="M28" s="75">
        <f t="shared" si="16"/>
        <v>1</v>
      </c>
      <c r="N28" s="125"/>
      <c r="O28" s="75">
        <v>2</v>
      </c>
      <c r="P28" s="75">
        <f>COUNTIFS(L24:L43,O28,L2:L21,P25)</f>
        <v>0</v>
      </c>
      <c r="Q28" s="75">
        <f>COUNTIFS(L24:L43,O28,L2:L21,Q25)</f>
        <v>0</v>
      </c>
      <c r="R28" s="75">
        <f>COUNTIFS(L24:L43,O28,L2:L21,R25)</f>
        <v>3</v>
      </c>
    </row>
    <row r="29" spans="1:25" x14ac:dyDescent="0.35">
      <c r="A29" s="75">
        <v>5.7</v>
      </c>
      <c r="B29" s="75">
        <v>3.8</v>
      </c>
      <c r="C29" s="75">
        <v>1.7</v>
      </c>
      <c r="D29" s="75">
        <v>0.3</v>
      </c>
      <c r="E29" s="75">
        <v>0</v>
      </c>
      <c r="H29" s="75">
        <f t="shared" si="12"/>
        <v>0.22991456674428415</v>
      </c>
      <c r="I29" s="75">
        <f t="shared" si="13"/>
        <v>1.1012539804422194E-17</v>
      </c>
      <c r="J29" s="75">
        <f t="shared" si="14"/>
        <v>1.8124859960847515E-28</v>
      </c>
      <c r="K29" s="75">
        <f t="shared" si="15"/>
        <v>0.22991456674428415</v>
      </c>
      <c r="L29" s="75" cm="1">
        <f t="array" ref="L29">_xlfn.IFS(K29=J29,2,K29=I29,1,K29=H29,0)</f>
        <v>0</v>
      </c>
      <c r="M29" s="75">
        <f t="shared" si="16"/>
        <v>1</v>
      </c>
    </row>
    <row r="30" spans="1:25" x14ac:dyDescent="0.35">
      <c r="A30" s="75">
        <v>5.2</v>
      </c>
      <c r="B30" s="75">
        <v>3.5</v>
      </c>
      <c r="C30" s="75">
        <v>1.5</v>
      </c>
      <c r="D30" s="75">
        <v>0.2</v>
      </c>
      <c r="E30" s="75">
        <v>0</v>
      </c>
      <c r="H30" s="75">
        <f t="shared" si="12"/>
        <v>0.80569582243498816</v>
      </c>
      <c r="I30" s="75">
        <f t="shared" si="13"/>
        <v>7.5412236443854361E-14</v>
      </c>
      <c r="J30" s="75">
        <f t="shared" si="14"/>
        <v>1.5298409691726393E-22</v>
      </c>
      <c r="K30" s="75">
        <f t="shared" si="15"/>
        <v>0.80569582243498816</v>
      </c>
      <c r="L30" s="75" cm="1">
        <f t="array" ref="L30">_xlfn.IFS(K30=J30,2,K30=I30,1,K30=H30,0)</f>
        <v>0</v>
      </c>
      <c r="M30" s="75">
        <f t="shared" si="16"/>
        <v>1</v>
      </c>
      <c r="N30" s="124" t="s">
        <v>48</v>
      </c>
      <c r="O30" s="124"/>
      <c r="P30" s="124"/>
      <c r="Q30" s="124"/>
      <c r="R30" s="75">
        <f>SUM(P26,Q27,R28)/SUM(P26:R28)</f>
        <v>1</v>
      </c>
    </row>
    <row r="31" spans="1:25" x14ac:dyDescent="0.35">
      <c r="A31" s="75">
        <v>5.5</v>
      </c>
      <c r="B31" s="75">
        <v>3.5</v>
      </c>
      <c r="C31" s="75">
        <v>1.3</v>
      </c>
      <c r="D31" s="75">
        <v>0.2</v>
      </c>
      <c r="E31" s="75">
        <v>0</v>
      </c>
      <c r="H31" s="75">
        <f t="shared" si="12"/>
        <v>0.69613897452674334</v>
      </c>
      <c r="I31" s="75">
        <f t="shared" si="13"/>
        <v>2.5531423037819647E-18</v>
      </c>
      <c r="J31" s="75">
        <f t="shared" si="14"/>
        <v>1.1304425769662001E-27</v>
      </c>
      <c r="K31" s="75">
        <f t="shared" si="15"/>
        <v>0.69613897452674334</v>
      </c>
      <c r="L31" s="75" cm="1">
        <f t="array" ref="L31">_xlfn.IFS(K31=J31,2,K31=I31,1,K31=H31,0)</f>
        <v>0</v>
      </c>
      <c r="M31" s="75">
        <f t="shared" si="16"/>
        <v>1</v>
      </c>
    </row>
    <row r="32" spans="1:25" x14ac:dyDescent="0.35">
      <c r="A32" s="75">
        <v>5.4</v>
      </c>
      <c r="B32" s="75">
        <v>3.4</v>
      </c>
      <c r="C32" s="75">
        <v>1.5</v>
      </c>
      <c r="D32" s="75">
        <v>0.4</v>
      </c>
      <c r="E32" s="75">
        <v>0</v>
      </c>
      <c r="H32" s="75">
        <f t="shared" si="12"/>
        <v>1.2087145082556296E-79</v>
      </c>
      <c r="I32" s="75">
        <f t="shared" si="13"/>
        <v>1.3828159004330561E-8</v>
      </c>
      <c r="J32" s="75">
        <f t="shared" si="14"/>
        <v>1.6623219758175371E-11</v>
      </c>
      <c r="K32" s="75">
        <f t="shared" si="15"/>
        <v>1.3828159004330561E-8</v>
      </c>
      <c r="L32" s="75" cm="1">
        <f t="array" ref="L32">_xlfn.IFS(K32=J32,2,K32=I32,1,K32=H32,0)</f>
        <v>1</v>
      </c>
      <c r="M32" s="75">
        <f t="shared" si="16"/>
        <v>1</v>
      </c>
      <c r="N32" s="124" t="s">
        <v>74</v>
      </c>
      <c r="O32" s="124"/>
      <c r="P32" s="124"/>
      <c r="Q32" s="75">
        <v>0</v>
      </c>
      <c r="R32" s="75">
        <f>P26/SUM(P26:R26)</f>
        <v>1</v>
      </c>
    </row>
    <row r="33" spans="1:18" x14ac:dyDescent="0.35">
      <c r="A33" s="75">
        <v>4.8</v>
      </c>
      <c r="B33" s="75">
        <v>3</v>
      </c>
      <c r="C33" s="75">
        <v>1.4</v>
      </c>
      <c r="D33" s="75">
        <v>0.1</v>
      </c>
      <c r="E33" s="75">
        <v>0</v>
      </c>
      <c r="H33" s="75">
        <f t="shared" si="12"/>
        <v>4.8718406498908257E-89</v>
      </c>
      <c r="I33" s="75">
        <f t="shared" si="13"/>
        <v>6.2988623267752849E-6</v>
      </c>
      <c r="J33" s="75">
        <f t="shared" si="14"/>
        <v>6.9632466744132639E-8</v>
      </c>
      <c r="K33" s="75">
        <f t="shared" si="15"/>
        <v>6.2988623267752849E-6</v>
      </c>
      <c r="L33" s="75" cm="1">
        <f t="array" ref="L33">_xlfn.IFS(K33=J33,2,K33=I33,1,K33=H33,0)</f>
        <v>1</v>
      </c>
      <c r="M33" s="75">
        <f t="shared" si="16"/>
        <v>1</v>
      </c>
      <c r="Q33" s="75">
        <v>1</v>
      </c>
      <c r="R33" s="75">
        <f>Q27/SUM(P27:R27)</f>
        <v>1</v>
      </c>
    </row>
    <row r="34" spans="1:18" x14ac:dyDescent="0.35">
      <c r="A34" s="75">
        <v>4.8</v>
      </c>
      <c r="B34" s="75">
        <v>3.1</v>
      </c>
      <c r="C34" s="75">
        <v>1.6</v>
      </c>
      <c r="D34" s="75">
        <v>0.2</v>
      </c>
      <c r="E34" s="75">
        <v>0</v>
      </c>
      <c r="H34" s="75">
        <f t="shared" si="12"/>
        <v>1.2177260103676573E-39</v>
      </c>
      <c r="I34" s="75">
        <f t="shared" si="13"/>
        <v>1.8825689879561243E-7</v>
      </c>
      <c r="J34" s="75">
        <f t="shared" si="14"/>
        <v>3.4568270402804713E-16</v>
      </c>
      <c r="K34" s="75">
        <f t="shared" si="15"/>
        <v>1.8825689879561243E-7</v>
      </c>
      <c r="L34" s="75" cm="1">
        <f t="array" ref="L34">_xlfn.IFS(K34=J34,2,K34=I34,1,K34=H34,0)</f>
        <v>1</v>
      </c>
      <c r="M34" s="75">
        <f t="shared" si="16"/>
        <v>1</v>
      </c>
      <c r="Q34" s="75">
        <v>2</v>
      </c>
      <c r="R34" s="75">
        <f>R28/SUM(P28:R28)</f>
        <v>1</v>
      </c>
    </row>
    <row r="35" spans="1:18" x14ac:dyDescent="0.35">
      <c r="A35" s="75">
        <v>5</v>
      </c>
      <c r="B35" s="75">
        <v>3</v>
      </c>
      <c r="C35" s="75">
        <v>1.6</v>
      </c>
      <c r="D35" s="75">
        <v>0.2</v>
      </c>
      <c r="E35" s="75">
        <v>0</v>
      </c>
      <c r="H35" s="75">
        <f t="shared" si="12"/>
        <v>1.0734621895491766E-107</v>
      </c>
      <c r="I35" s="75">
        <f t="shared" si="13"/>
        <v>1.9206733082683848E-8</v>
      </c>
      <c r="J35" s="75">
        <f t="shared" si="14"/>
        <v>2.508223203060103E-9</v>
      </c>
      <c r="K35" s="75">
        <f t="shared" si="15"/>
        <v>1.9206733082683848E-8</v>
      </c>
      <c r="L35" s="75" cm="1">
        <f t="array" ref="L35">_xlfn.IFS(K35=J35,2,K35=I35,1,K35=H35,0)</f>
        <v>1</v>
      </c>
      <c r="M35" s="75">
        <f t="shared" si="16"/>
        <v>1</v>
      </c>
    </row>
    <row r="36" spans="1:18" x14ac:dyDescent="0.35">
      <c r="A36" s="75">
        <v>4.3</v>
      </c>
      <c r="B36" s="75">
        <v>3</v>
      </c>
      <c r="C36" s="75">
        <v>1.1000000000000001</v>
      </c>
      <c r="D36" s="75">
        <v>0.1</v>
      </c>
      <c r="E36" s="75">
        <v>0</v>
      </c>
      <c r="H36" s="75">
        <f t="shared" si="12"/>
        <v>8.0915302506062662E-57</v>
      </c>
      <c r="I36" s="75">
        <f t="shared" si="13"/>
        <v>3.199066829944259E-6</v>
      </c>
      <c r="J36" s="75">
        <f t="shared" si="14"/>
        <v>1.7500849357462092E-11</v>
      </c>
      <c r="K36" s="75">
        <f t="shared" si="15"/>
        <v>3.199066829944259E-6</v>
      </c>
      <c r="L36" s="75" cm="1">
        <f t="array" ref="L36">_xlfn.IFS(K36=J36,2,K36=I36,1,K36=H36,0)</f>
        <v>1</v>
      </c>
      <c r="M36" s="75">
        <f t="shared" si="16"/>
        <v>1</v>
      </c>
    </row>
    <row r="37" spans="1:18" x14ac:dyDescent="0.35">
      <c r="A37" s="75">
        <v>5.5</v>
      </c>
      <c r="B37" s="75">
        <v>4.2</v>
      </c>
      <c r="C37" s="75">
        <v>1.4</v>
      </c>
      <c r="D37" s="75">
        <v>0.2</v>
      </c>
      <c r="E37" s="75">
        <v>0</v>
      </c>
      <c r="H37" s="75">
        <f t="shared" si="12"/>
        <v>2.1098969120721317E-80</v>
      </c>
      <c r="I37" s="75">
        <f t="shared" si="13"/>
        <v>4.0493436738730846E-5</v>
      </c>
      <c r="J37" s="75">
        <f t="shared" si="14"/>
        <v>6.106114698228273E-9</v>
      </c>
      <c r="K37" s="75">
        <f t="shared" si="15"/>
        <v>4.0493436738730846E-5</v>
      </c>
      <c r="L37" s="75" cm="1">
        <f t="array" ref="L37">_xlfn.IFS(K37=J37,2,K37=I37,1,K37=H37,0)</f>
        <v>1</v>
      </c>
      <c r="M37" s="75">
        <f t="shared" si="16"/>
        <v>1</v>
      </c>
      <c r="N37" s="124" t="s">
        <v>75</v>
      </c>
      <c r="O37" s="124"/>
      <c r="P37" s="124"/>
      <c r="Q37" s="75">
        <v>0</v>
      </c>
      <c r="R37" s="75">
        <f>P26/SUM(P26:P28)</f>
        <v>1</v>
      </c>
    </row>
    <row r="38" spans="1:18" x14ac:dyDescent="0.35">
      <c r="A38" s="75">
        <v>5.4</v>
      </c>
      <c r="B38" s="75">
        <v>3.9</v>
      </c>
      <c r="C38" s="75">
        <v>1.3</v>
      </c>
      <c r="D38" s="75">
        <v>0.4</v>
      </c>
      <c r="E38" s="75">
        <v>0</v>
      </c>
      <c r="H38" s="75">
        <f t="shared" si="12"/>
        <v>9.4555018353537604E-88</v>
      </c>
      <c r="I38" s="75">
        <f t="shared" si="13"/>
        <v>1.5825855285866669E-4</v>
      </c>
      <c r="J38" s="75">
        <f t="shared" si="14"/>
        <v>1.6324553162796121E-7</v>
      </c>
      <c r="K38" s="75">
        <f t="shared" si="15"/>
        <v>1.5825855285866669E-4</v>
      </c>
      <c r="L38" s="75" cm="1">
        <f t="array" ref="L38">_xlfn.IFS(K38=J38,2,K38=I38,1,K38=H38,0)</f>
        <v>1</v>
      </c>
      <c r="M38" s="75">
        <f t="shared" si="16"/>
        <v>1</v>
      </c>
      <c r="Q38" s="75">
        <v>1</v>
      </c>
      <c r="R38" s="75">
        <f>Q27/SUM(Q26:Q28)</f>
        <v>1</v>
      </c>
    </row>
    <row r="39" spans="1:18" x14ac:dyDescent="0.35">
      <c r="A39" s="75">
        <v>5</v>
      </c>
      <c r="B39" s="75">
        <v>3.5</v>
      </c>
      <c r="C39" s="75">
        <v>1.3</v>
      </c>
      <c r="D39" s="75">
        <v>0.3</v>
      </c>
      <c r="E39" s="75">
        <v>0</v>
      </c>
      <c r="H39" s="75">
        <f t="shared" si="12"/>
        <v>4.4456950076233275E-63</v>
      </c>
      <c r="I39" s="75">
        <f t="shared" si="13"/>
        <v>3.559489361074631E-6</v>
      </c>
      <c r="J39" s="75">
        <f t="shared" si="14"/>
        <v>6.860631421259917E-12</v>
      </c>
      <c r="K39" s="75">
        <f t="shared" si="15"/>
        <v>3.559489361074631E-6</v>
      </c>
      <c r="L39" s="75" cm="1">
        <f t="array" ref="L39">_xlfn.IFS(K39=J39,2,K39=I39,1,K39=H39,0)</f>
        <v>1</v>
      </c>
      <c r="M39" s="75">
        <f t="shared" si="16"/>
        <v>1</v>
      </c>
      <c r="Q39" s="75">
        <v>2</v>
      </c>
      <c r="R39" s="75">
        <f>R28/SUM(R26:R28)</f>
        <v>1</v>
      </c>
    </row>
    <row r="40" spans="1:18" x14ac:dyDescent="0.35">
      <c r="A40" s="75">
        <v>5.0999999999999996</v>
      </c>
      <c r="B40" s="75">
        <v>3.5</v>
      </c>
      <c r="C40" s="75">
        <v>1.4</v>
      </c>
      <c r="D40" s="75">
        <v>0.2</v>
      </c>
      <c r="E40" s="75">
        <v>0</v>
      </c>
      <c r="H40" s="75">
        <f t="shared" si="12"/>
        <v>5.8887667844412815E-93</v>
      </c>
      <c r="I40" s="75">
        <f t="shared" si="13"/>
        <v>3.7423391414887166E-5</v>
      </c>
      <c r="J40" s="75">
        <f t="shared" si="14"/>
        <v>4.371935970767197E-6</v>
      </c>
      <c r="K40" s="75">
        <f t="shared" si="15"/>
        <v>3.7423391414887166E-5</v>
      </c>
      <c r="L40" s="75" cm="1">
        <f t="array" ref="L40">_xlfn.IFS(K40=J40,2,K40=I40,1,K40=H40,0)</f>
        <v>1</v>
      </c>
      <c r="M40" s="75">
        <f t="shared" si="16"/>
        <v>1</v>
      </c>
    </row>
    <row r="41" spans="1:18" x14ac:dyDescent="0.35">
      <c r="A41" s="75">
        <v>4.4000000000000004</v>
      </c>
      <c r="B41" s="75">
        <v>2.9</v>
      </c>
      <c r="C41" s="75">
        <v>1.4</v>
      </c>
      <c r="D41" s="75">
        <v>0.2</v>
      </c>
      <c r="E41" s="75">
        <v>0</v>
      </c>
      <c r="H41" s="75">
        <f t="shared" si="12"/>
        <v>2.0460715641980304E-146</v>
      </c>
      <c r="I41" s="75">
        <f t="shared" si="13"/>
        <v>1.6151728014071855E-10</v>
      </c>
      <c r="J41" s="75">
        <f t="shared" si="14"/>
        <v>1.1979501722824261E-7</v>
      </c>
      <c r="K41" s="75">
        <f t="shared" si="15"/>
        <v>1.1979501722824261E-7</v>
      </c>
      <c r="L41" s="75" cm="1">
        <f t="array" ref="L41">_xlfn.IFS(K41=J41,2,K41=I41,1,K41=H41,0)</f>
        <v>2</v>
      </c>
      <c r="M41" s="75">
        <f t="shared" si="16"/>
        <v>1</v>
      </c>
      <c r="N41" s="124" t="s">
        <v>76</v>
      </c>
      <c r="O41" s="124"/>
      <c r="P41" s="124"/>
      <c r="Q41" s="75">
        <v>0</v>
      </c>
      <c r="R41" s="75">
        <f>2*(P26/SUM(P26:R26))*(P26/SUM(P26:P28))/((P26/SUM(P26:R26)) + (P26/SUM(P26:P28)))</f>
        <v>1</v>
      </c>
    </row>
    <row r="42" spans="1:18" x14ac:dyDescent="0.35">
      <c r="A42" s="75">
        <v>5.7</v>
      </c>
      <c r="B42" s="75">
        <v>4.4000000000000004</v>
      </c>
      <c r="C42" s="75">
        <v>1.5</v>
      </c>
      <c r="D42" s="75">
        <v>0.4</v>
      </c>
      <c r="E42" s="75">
        <v>0</v>
      </c>
      <c r="H42" s="75">
        <f t="shared" si="12"/>
        <v>1.4849887676667364E-134</v>
      </c>
      <c r="I42" s="75">
        <f t="shared" si="13"/>
        <v>4.1147636601377354E-8</v>
      </c>
      <c r="J42" s="75">
        <f t="shared" si="14"/>
        <v>2.5908340799725867E-7</v>
      </c>
      <c r="K42" s="75">
        <f t="shared" si="15"/>
        <v>2.5908340799725867E-7</v>
      </c>
      <c r="L42" s="75" cm="1">
        <f t="array" ref="L42">_xlfn.IFS(K42=J42,2,K42=I42,1,K42=H42,0)</f>
        <v>2</v>
      </c>
      <c r="M42" s="75">
        <f t="shared" si="16"/>
        <v>1</v>
      </c>
      <c r="Q42" s="75">
        <v>1</v>
      </c>
      <c r="R42" s="75">
        <f>2*(Q27/SUM(P27:R27))*(Q27/SUM(Q26:Q28))/((Q27/SUM(P27:R27)) + (Q27/SUM(Q26:Q28)))</f>
        <v>1</v>
      </c>
    </row>
    <row r="43" spans="1:18" x14ac:dyDescent="0.35">
      <c r="A43" s="75">
        <v>4.9000000000000004</v>
      </c>
      <c r="B43" s="75">
        <v>3.1</v>
      </c>
      <c r="C43" s="75">
        <v>1.5</v>
      </c>
      <c r="D43" s="75">
        <v>0.1</v>
      </c>
      <c r="E43" s="75">
        <v>0</v>
      </c>
      <c r="H43" s="75">
        <f t="shared" si="12"/>
        <v>3.4774562616164735E-170</v>
      </c>
      <c r="I43" s="75">
        <f t="shared" si="13"/>
        <v>2.0718352780599507E-13</v>
      </c>
      <c r="J43" s="75">
        <f t="shared" si="14"/>
        <v>5.0841965073507499E-7</v>
      </c>
      <c r="K43" s="75">
        <f t="shared" si="15"/>
        <v>5.0841965073507499E-7</v>
      </c>
      <c r="L43" s="75" cm="1">
        <f t="array" ref="L43">_xlfn.IFS(K43=J43,2,K43=I43,1,K43=H43,0)</f>
        <v>2</v>
      </c>
      <c r="M43" s="75">
        <f t="shared" si="16"/>
        <v>1</v>
      </c>
      <c r="Q43" s="75">
        <v>2</v>
      </c>
      <c r="R43" s="75">
        <f>2*(R28/SUM(P28:R28))*(R28/SUM(R26:R28))/((R28/SUM(P28:R28))+(R28/SUM(R26:R28)))</f>
        <v>1</v>
      </c>
    </row>
    <row r="44" spans="1:18" x14ac:dyDescent="0.35">
      <c r="A44" s="75">
        <v>5.9</v>
      </c>
      <c r="B44" s="75">
        <v>3</v>
      </c>
      <c r="C44" s="75">
        <v>4.2</v>
      </c>
      <c r="D44" s="75">
        <v>1.5</v>
      </c>
      <c r="E44" s="75">
        <v>1</v>
      </c>
    </row>
    <row r="45" spans="1:18" x14ac:dyDescent="0.35">
      <c r="A45" s="75">
        <v>5.7</v>
      </c>
      <c r="B45" s="75">
        <v>3</v>
      </c>
      <c r="C45" s="75">
        <v>4.2</v>
      </c>
      <c r="D45" s="75">
        <v>1.2</v>
      </c>
      <c r="E45" s="75">
        <v>1</v>
      </c>
    </row>
    <row r="46" spans="1:18" x14ac:dyDescent="0.35">
      <c r="A46" s="75">
        <v>5.5</v>
      </c>
      <c r="B46" s="75">
        <v>2.6</v>
      </c>
      <c r="C46" s="75">
        <v>4.4000000000000004</v>
      </c>
      <c r="D46" s="75">
        <v>1.2</v>
      </c>
      <c r="E46" s="75">
        <v>1</v>
      </c>
    </row>
    <row r="47" spans="1:18" x14ac:dyDescent="0.35">
      <c r="A47" s="75">
        <v>6.8</v>
      </c>
      <c r="B47" s="75">
        <v>2.8</v>
      </c>
      <c r="C47" s="75">
        <v>4.8</v>
      </c>
      <c r="D47" s="75">
        <v>1.4</v>
      </c>
      <c r="E47" s="75">
        <v>1</v>
      </c>
    </row>
    <row r="48" spans="1:18" x14ac:dyDescent="0.35">
      <c r="A48" s="75">
        <v>6.6</v>
      </c>
      <c r="B48" s="75">
        <v>2.9</v>
      </c>
      <c r="C48" s="75">
        <v>4.5999999999999996</v>
      </c>
      <c r="D48" s="75">
        <v>1.3</v>
      </c>
      <c r="E48" s="75">
        <v>1</v>
      </c>
    </row>
    <row r="49" spans="1:5" x14ac:dyDescent="0.35">
      <c r="A49" s="75">
        <v>6.2</v>
      </c>
      <c r="B49" s="75">
        <v>2.9</v>
      </c>
      <c r="C49" s="75">
        <v>4.3</v>
      </c>
      <c r="D49" s="75">
        <v>1.3</v>
      </c>
      <c r="E49" s="75">
        <v>1</v>
      </c>
    </row>
    <row r="50" spans="1:5" x14ac:dyDescent="0.35">
      <c r="A50" s="75">
        <v>5.2</v>
      </c>
      <c r="B50" s="75">
        <v>2.7</v>
      </c>
      <c r="C50" s="75">
        <v>3.9</v>
      </c>
      <c r="D50" s="75">
        <v>1.4</v>
      </c>
      <c r="E50" s="75">
        <v>1</v>
      </c>
    </row>
    <row r="51" spans="1:5" x14ac:dyDescent="0.35">
      <c r="A51" s="75">
        <v>6.3</v>
      </c>
      <c r="B51" s="75">
        <v>3.3</v>
      </c>
      <c r="C51" s="75">
        <v>4.7</v>
      </c>
      <c r="D51" s="75">
        <v>1.6</v>
      </c>
      <c r="E51" s="75">
        <v>1</v>
      </c>
    </row>
    <row r="52" spans="1:5" x14ac:dyDescent="0.35">
      <c r="A52" s="75">
        <v>6.9</v>
      </c>
      <c r="B52" s="75">
        <v>3.1</v>
      </c>
      <c r="C52" s="75">
        <v>4.9000000000000004</v>
      </c>
      <c r="D52" s="75">
        <v>1.5</v>
      </c>
      <c r="E52" s="75">
        <v>1</v>
      </c>
    </row>
    <row r="53" spans="1:5" x14ac:dyDescent="0.35">
      <c r="A53" s="75">
        <v>5.9</v>
      </c>
      <c r="B53" s="75">
        <v>3.2</v>
      </c>
      <c r="C53" s="75">
        <v>4.8</v>
      </c>
      <c r="D53" s="75">
        <v>1.8</v>
      </c>
      <c r="E53" s="75">
        <v>1</v>
      </c>
    </row>
    <row r="54" spans="1:5" x14ac:dyDescent="0.35">
      <c r="A54" s="75">
        <v>6.2</v>
      </c>
      <c r="B54" s="75">
        <v>2.2000000000000002</v>
      </c>
      <c r="C54" s="75">
        <v>4.5</v>
      </c>
      <c r="D54" s="75">
        <v>1.5</v>
      </c>
      <c r="E54" s="75">
        <v>1</v>
      </c>
    </row>
    <row r="55" spans="1:5" x14ac:dyDescent="0.35">
      <c r="A55" s="75">
        <v>5.5</v>
      </c>
      <c r="B55" s="75">
        <v>2.4</v>
      </c>
      <c r="C55" s="75">
        <v>3.7</v>
      </c>
      <c r="D55" s="75">
        <v>1</v>
      </c>
      <c r="E55" s="75">
        <v>1</v>
      </c>
    </row>
    <row r="56" spans="1:5" x14ac:dyDescent="0.35">
      <c r="A56" s="75">
        <v>6</v>
      </c>
      <c r="B56" s="75">
        <v>2.9</v>
      </c>
      <c r="C56" s="75">
        <v>4.5</v>
      </c>
      <c r="D56" s="75">
        <v>1.5</v>
      </c>
      <c r="E56" s="75">
        <v>1</v>
      </c>
    </row>
    <row r="57" spans="1:5" x14ac:dyDescent="0.35">
      <c r="A57" s="75">
        <v>6.4</v>
      </c>
      <c r="B57" s="75">
        <v>3.2</v>
      </c>
      <c r="C57" s="75">
        <v>4.5</v>
      </c>
      <c r="D57" s="75">
        <v>1.5</v>
      </c>
      <c r="E57" s="75">
        <v>1</v>
      </c>
    </row>
    <row r="58" spans="1:5" x14ac:dyDescent="0.35">
      <c r="A58" s="75">
        <v>6.1</v>
      </c>
      <c r="B58" s="75">
        <v>2.9</v>
      </c>
      <c r="C58" s="75">
        <v>4.7</v>
      </c>
      <c r="D58" s="75">
        <v>1.4</v>
      </c>
      <c r="E58" s="75">
        <v>1</v>
      </c>
    </row>
    <row r="59" spans="1:5" x14ac:dyDescent="0.35">
      <c r="A59" s="75">
        <v>5.0999999999999996</v>
      </c>
      <c r="B59" s="75">
        <v>2.5</v>
      </c>
      <c r="C59" s="75">
        <v>3</v>
      </c>
      <c r="D59" s="75">
        <v>1.1000000000000001</v>
      </c>
      <c r="E59" s="75">
        <v>1</v>
      </c>
    </row>
    <row r="60" spans="1:5" x14ac:dyDescent="0.35">
      <c r="A60" s="75">
        <v>5.8</v>
      </c>
      <c r="B60" s="75">
        <v>2.7</v>
      </c>
      <c r="C60" s="75">
        <v>3.9</v>
      </c>
      <c r="D60" s="75">
        <v>1.2</v>
      </c>
      <c r="E60" s="75">
        <v>1</v>
      </c>
    </row>
    <row r="61" spans="1:5" x14ac:dyDescent="0.35">
      <c r="A61" s="75">
        <v>6</v>
      </c>
      <c r="B61" s="75">
        <v>2.7</v>
      </c>
      <c r="C61" s="75">
        <v>5.0999999999999996</v>
      </c>
      <c r="D61" s="75">
        <v>1.6</v>
      </c>
      <c r="E61" s="75">
        <v>1</v>
      </c>
    </row>
    <row r="62" spans="1:5" x14ac:dyDescent="0.35">
      <c r="A62" s="75">
        <v>5.7</v>
      </c>
      <c r="B62" s="75">
        <v>2.6</v>
      </c>
      <c r="C62" s="75">
        <v>3.5</v>
      </c>
      <c r="D62" s="75">
        <v>1</v>
      </c>
      <c r="E62" s="75">
        <v>1</v>
      </c>
    </row>
    <row r="63" spans="1:5" x14ac:dyDescent="0.35">
      <c r="A63" s="75">
        <v>5.7</v>
      </c>
      <c r="B63" s="75">
        <v>2.8</v>
      </c>
      <c r="C63" s="75">
        <v>4.0999999999999996</v>
      </c>
      <c r="D63" s="75">
        <v>1.3</v>
      </c>
      <c r="E63" s="75">
        <v>1</v>
      </c>
    </row>
    <row r="64" spans="1:5" x14ac:dyDescent="0.35">
      <c r="A64" s="75">
        <v>7</v>
      </c>
      <c r="B64" s="75">
        <v>3.2</v>
      </c>
      <c r="C64" s="75">
        <v>4.7</v>
      </c>
      <c r="D64" s="75">
        <v>1.4</v>
      </c>
      <c r="E64" s="75">
        <v>1</v>
      </c>
    </row>
    <row r="65" spans="1:5" x14ac:dyDescent="0.35">
      <c r="A65" s="75">
        <v>5.7</v>
      </c>
      <c r="B65" s="75">
        <v>2.9</v>
      </c>
      <c r="C65" s="75">
        <v>4.2</v>
      </c>
      <c r="D65" s="75">
        <v>1.3</v>
      </c>
      <c r="E65" s="75">
        <v>1</v>
      </c>
    </row>
    <row r="66" spans="1:5" x14ac:dyDescent="0.35">
      <c r="A66" s="75">
        <v>5.4</v>
      </c>
      <c r="B66" s="75">
        <v>3</v>
      </c>
      <c r="C66" s="75">
        <v>4.5</v>
      </c>
      <c r="D66" s="75">
        <v>1.5</v>
      </c>
      <c r="E66" s="75">
        <v>1</v>
      </c>
    </row>
    <row r="67" spans="1:5" x14ac:dyDescent="0.35">
      <c r="A67" s="75">
        <v>6.6</v>
      </c>
      <c r="B67" s="75">
        <v>3</v>
      </c>
      <c r="C67" s="75">
        <v>4.4000000000000004</v>
      </c>
      <c r="D67" s="75">
        <v>1.4</v>
      </c>
      <c r="E67" s="75">
        <v>1</v>
      </c>
    </row>
    <row r="68" spans="1:5" x14ac:dyDescent="0.35">
      <c r="A68" s="75">
        <v>6.1</v>
      </c>
      <c r="B68" s="75">
        <v>2.8</v>
      </c>
      <c r="C68" s="75">
        <v>4</v>
      </c>
      <c r="D68" s="75">
        <v>1.3</v>
      </c>
      <c r="E68" s="75">
        <v>1</v>
      </c>
    </row>
    <row r="69" spans="1:5" x14ac:dyDescent="0.35">
      <c r="A69" s="75">
        <v>5.5</v>
      </c>
      <c r="B69" s="75">
        <v>2.4</v>
      </c>
      <c r="C69" s="75">
        <v>3.8</v>
      </c>
      <c r="D69" s="75">
        <v>1.1000000000000001</v>
      </c>
      <c r="E69" s="75">
        <v>1</v>
      </c>
    </row>
    <row r="70" spans="1:5" x14ac:dyDescent="0.35">
      <c r="A70" s="75">
        <v>6.4</v>
      </c>
      <c r="B70" s="75">
        <v>2.9</v>
      </c>
      <c r="C70" s="75">
        <v>4.3</v>
      </c>
      <c r="D70" s="75">
        <v>1.3</v>
      </c>
      <c r="E70" s="75">
        <v>1</v>
      </c>
    </row>
    <row r="71" spans="1:5" x14ac:dyDescent="0.35">
      <c r="A71" s="75">
        <v>5.6</v>
      </c>
      <c r="B71" s="75">
        <v>2.7</v>
      </c>
      <c r="C71" s="75">
        <v>4.2</v>
      </c>
      <c r="D71" s="75">
        <v>1.3</v>
      </c>
      <c r="E71" s="75">
        <v>1</v>
      </c>
    </row>
    <row r="72" spans="1:5" x14ac:dyDescent="0.35">
      <c r="A72" s="75">
        <v>5</v>
      </c>
      <c r="B72" s="75">
        <v>2.2999999999999998</v>
      </c>
      <c r="C72" s="75">
        <v>3.3</v>
      </c>
      <c r="D72" s="75">
        <v>1</v>
      </c>
      <c r="E72" s="75">
        <v>1</v>
      </c>
    </row>
    <row r="73" spans="1:5" x14ac:dyDescent="0.35">
      <c r="A73" s="75">
        <v>4.9000000000000004</v>
      </c>
      <c r="B73" s="75">
        <v>2.4</v>
      </c>
      <c r="C73" s="75">
        <v>3.3</v>
      </c>
      <c r="D73" s="75">
        <v>1</v>
      </c>
      <c r="E73" s="75">
        <v>1</v>
      </c>
    </row>
    <row r="74" spans="1:5" x14ac:dyDescent="0.35">
      <c r="A74" s="75">
        <v>6.7</v>
      </c>
      <c r="B74" s="75">
        <v>3.1</v>
      </c>
      <c r="C74" s="75">
        <v>4.4000000000000004</v>
      </c>
      <c r="D74" s="75">
        <v>1.4</v>
      </c>
      <c r="E74" s="75">
        <v>1</v>
      </c>
    </row>
    <row r="75" spans="1:5" x14ac:dyDescent="0.35">
      <c r="A75" s="75">
        <v>5.5</v>
      </c>
      <c r="B75" s="75">
        <v>2.5</v>
      </c>
      <c r="C75" s="75">
        <v>4</v>
      </c>
      <c r="D75" s="75">
        <v>1.3</v>
      </c>
      <c r="E75" s="75">
        <v>1</v>
      </c>
    </row>
    <row r="76" spans="1:5" x14ac:dyDescent="0.35">
      <c r="A76" s="75">
        <v>6.7</v>
      </c>
      <c r="B76" s="75">
        <v>3.1</v>
      </c>
      <c r="C76" s="75">
        <v>4.7</v>
      </c>
      <c r="D76" s="75">
        <v>1.5</v>
      </c>
      <c r="E76" s="75">
        <v>1</v>
      </c>
    </row>
    <row r="77" spans="1:5" x14ac:dyDescent="0.35">
      <c r="A77" s="75">
        <v>5.8</v>
      </c>
      <c r="B77" s="75">
        <v>2.6</v>
      </c>
      <c r="C77" s="75">
        <v>4</v>
      </c>
      <c r="D77" s="75">
        <v>1.2</v>
      </c>
      <c r="E77" s="75">
        <v>1</v>
      </c>
    </row>
    <row r="78" spans="1:5" x14ac:dyDescent="0.35">
      <c r="A78" s="75">
        <v>5.6</v>
      </c>
      <c r="B78" s="75">
        <v>2.5</v>
      </c>
      <c r="C78" s="75">
        <v>3.9</v>
      </c>
      <c r="D78" s="75">
        <v>1.1000000000000001</v>
      </c>
      <c r="E78" s="75">
        <v>1</v>
      </c>
    </row>
    <row r="79" spans="1:5" x14ac:dyDescent="0.35">
      <c r="A79" s="75">
        <v>6.7</v>
      </c>
      <c r="B79" s="75">
        <v>3</v>
      </c>
      <c r="C79" s="75">
        <v>5</v>
      </c>
      <c r="D79" s="75">
        <v>1.7</v>
      </c>
      <c r="E79" s="75">
        <v>1</v>
      </c>
    </row>
    <row r="80" spans="1:5" x14ac:dyDescent="0.35">
      <c r="A80" s="75">
        <v>6</v>
      </c>
      <c r="B80" s="75">
        <v>2.2000000000000002</v>
      </c>
      <c r="C80" s="75">
        <v>4</v>
      </c>
      <c r="D80" s="75">
        <v>1</v>
      </c>
      <c r="E80" s="75">
        <v>1</v>
      </c>
    </row>
    <row r="81" spans="1:5" x14ac:dyDescent="0.35">
      <c r="A81" s="75">
        <v>5.6</v>
      </c>
      <c r="B81" s="75">
        <v>3</v>
      </c>
      <c r="C81" s="75">
        <v>4.0999999999999996</v>
      </c>
      <c r="D81" s="75">
        <v>1.3</v>
      </c>
      <c r="E81" s="75">
        <v>1</v>
      </c>
    </row>
    <row r="82" spans="1:5" x14ac:dyDescent="0.35">
      <c r="A82" s="75">
        <v>6.5</v>
      </c>
      <c r="B82" s="75">
        <v>2.8</v>
      </c>
      <c r="C82" s="75">
        <v>4.5999999999999996</v>
      </c>
      <c r="D82" s="75">
        <v>1.5</v>
      </c>
      <c r="E82" s="75">
        <v>1</v>
      </c>
    </row>
    <row r="83" spans="1:5" x14ac:dyDescent="0.35">
      <c r="A83" s="75">
        <v>6.1</v>
      </c>
      <c r="B83" s="75">
        <v>2.8</v>
      </c>
      <c r="C83" s="75">
        <v>4.7</v>
      </c>
      <c r="D83" s="75">
        <v>1.2</v>
      </c>
      <c r="E83" s="75">
        <v>1</v>
      </c>
    </row>
    <row r="84" spans="1:5" x14ac:dyDescent="0.35">
      <c r="A84" s="75">
        <v>5.6</v>
      </c>
      <c r="B84" s="75">
        <v>2.9</v>
      </c>
      <c r="C84" s="75">
        <v>3.6</v>
      </c>
      <c r="D84" s="75">
        <v>1.3</v>
      </c>
      <c r="E84" s="75">
        <v>1</v>
      </c>
    </row>
    <row r="85" spans="1:5" x14ac:dyDescent="0.35">
      <c r="A85" s="75">
        <v>7.1</v>
      </c>
      <c r="B85" s="75">
        <v>3</v>
      </c>
      <c r="C85" s="75">
        <v>5.9</v>
      </c>
      <c r="D85" s="75">
        <v>2.1</v>
      </c>
      <c r="E85" s="75">
        <v>2</v>
      </c>
    </row>
    <row r="86" spans="1:5" x14ac:dyDescent="0.35">
      <c r="A86" s="75">
        <v>6.4</v>
      </c>
      <c r="B86" s="75">
        <v>2.8</v>
      </c>
      <c r="C86" s="75">
        <v>5.6</v>
      </c>
      <c r="D86" s="75">
        <v>2.2000000000000002</v>
      </c>
      <c r="E86" s="75">
        <v>2</v>
      </c>
    </row>
    <row r="87" spans="1:5" x14ac:dyDescent="0.35">
      <c r="A87" s="75">
        <v>6.2</v>
      </c>
      <c r="B87" s="75">
        <v>2.8</v>
      </c>
      <c r="C87" s="75">
        <v>4.8</v>
      </c>
      <c r="D87" s="75">
        <v>1.8</v>
      </c>
      <c r="E87" s="75">
        <v>2</v>
      </c>
    </row>
    <row r="88" spans="1:5" x14ac:dyDescent="0.35">
      <c r="A88" s="75">
        <v>7.7</v>
      </c>
      <c r="B88" s="75">
        <v>3.8</v>
      </c>
      <c r="C88" s="75">
        <v>6.7</v>
      </c>
      <c r="D88" s="75">
        <v>2.2000000000000002</v>
      </c>
      <c r="E88" s="75">
        <v>2</v>
      </c>
    </row>
    <row r="89" spans="1:5" x14ac:dyDescent="0.35">
      <c r="A89" s="75">
        <v>7.2</v>
      </c>
      <c r="B89" s="75">
        <v>3</v>
      </c>
      <c r="C89" s="75">
        <v>5.8</v>
      </c>
      <c r="D89" s="75">
        <v>1.6</v>
      </c>
      <c r="E89" s="75">
        <v>2</v>
      </c>
    </row>
    <row r="90" spans="1:5" x14ac:dyDescent="0.35">
      <c r="A90" s="75">
        <v>5.8</v>
      </c>
      <c r="B90" s="75">
        <v>2.8</v>
      </c>
      <c r="C90" s="75">
        <v>5.0999999999999996</v>
      </c>
      <c r="D90" s="75">
        <v>2.4</v>
      </c>
      <c r="E90" s="75">
        <v>2</v>
      </c>
    </row>
    <row r="91" spans="1:5" x14ac:dyDescent="0.35">
      <c r="A91" s="75">
        <v>6.3</v>
      </c>
      <c r="B91" s="75">
        <v>2.5</v>
      </c>
      <c r="C91" s="75">
        <v>5</v>
      </c>
      <c r="D91" s="75">
        <v>1.9</v>
      </c>
      <c r="E91" s="75">
        <v>2</v>
      </c>
    </row>
    <row r="92" spans="1:5" x14ac:dyDescent="0.35">
      <c r="A92" s="75">
        <v>6.7</v>
      </c>
      <c r="B92" s="75">
        <v>3.3</v>
      </c>
      <c r="C92" s="75">
        <v>5.7</v>
      </c>
      <c r="D92" s="75">
        <v>2.1</v>
      </c>
      <c r="E92" s="75">
        <v>2</v>
      </c>
    </row>
    <row r="93" spans="1:5" x14ac:dyDescent="0.35">
      <c r="A93" s="75">
        <v>6.9</v>
      </c>
      <c r="B93" s="75">
        <v>3.2</v>
      </c>
      <c r="C93" s="75">
        <v>5.7</v>
      </c>
      <c r="D93" s="75">
        <v>2.2999999999999998</v>
      </c>
      <c r="E93" s="75">
        <v>2</v>
      </c>
    </row>
    <row r="94" spans="1:5" x14ac:dyDescent="0.35">
      <c r="A94" s="75">
        <v>7.7</v>
      </c>
      <c r="B94" s="75">
        <v>2.6</v>
      </c>
      <c r="C94" s="75">
        <v>6.9</v>
      </c>
      <c r="D94" s="75">
        <v>2.2999999999999998</v>
      </c>
      <c r="E94" s="75">
        <v>2</v>
      </c>
    </row>
    <row r="95" spans="1:5" x14ac:dyDescent="0.35">
      <c r="A95" s="75">
        <v>6.9</v>
      </c>
      <c r="B95" s="75">
        <v>3.1</v>
      </c>
      <c r="C95" s="75">
        <v>5.0999999999999996</v>
      </c>
      <c r="D95" s="75">
        <v>2.2999999999999998</v>
      </c>
      <c r="E95" s="75">
        <v>2</v>
      </c>
    </row>
    <row r="96" spans="1:5" x14ac:dyDescent="0.35">
      <c r="A96" s="75">
        <v>5.6</v>
      </c>
      <c r="B96" s="75">
        <v>2.8</v>
      </c>
      <c r="C96" s="75">
        <v>4.9000000000000004</v>
      </c>
      <c r="D96" s="75">
        <v>2</v>
      </c>
      <c r="E96" s="75">
        <v>2</v>
      </c>
    </row>
    <row r="97" spans="1:5" x14ac:dyDescent="0.35">
      <c r="A97" s="75">
        <v>6.7</v>
      </c>
      <c r="B97" s="75">
        <v>3.3</v>
      </c>
      <c r="C97" s="75">
        <v>5.7</v>
      </c>
      <c r="D97" s="75">
        <v>2.5</v>
      </c>
      <c r="E97" s="75">
        <v>2</v>
      </c>
    </row>
    <row r="98" spans="1:5" x14ac:dyDescent="0.35">
      <c r="A98" s="75">
        <v>7.2</v>
      </c>
      <c r="B98" s="75">
        <v>3.6</v>
      </c>
      <c r="C98" s="75">
        <v>6.1</v>
      </c>
      <c r="D98" s="75">
        <v>2.5</v>
      </c>
      <c r="E98" s="75">
        <v>2</v>
      </c>
    </row>
    <row r="99" spans="1:5" x14ac:dyDescent="0.35">
      <c r="A99" s="75">
        <v>6.4</v>
      </c>
      <c r="B99" s="75">
        <v>3.1</v>
      </c>
      <c r="C99" s="75">
        <v>5.5</v>
      </c>
      <c r="D99" s="75">
        <v>1.8</v>
      </c>
      <c r="E99" s="75">
        <v>2</v>
      </c>
    </row>
    <row r="100" spans="1:5" x14ac:dyDescent="0.35">
      <c r="A100" s="75">
        <v>4.9000000000000004</v>
      </c>
      <c r="B100" s="75">
        <v>2.5</v>
      </c>
      <c r="C100" s="75">
        <v>4.5</v>
      </c>
      <c r="D100" s="75">
        <v>1.7</v>
      </c>
      <c r="E100" s="75">
        <v>2</v>
      </c>
    </row>
    <row r="101" spans="1:5" x14ac:dyDescent="0.35">
      <c r="A101" s="75">
        <v>6.7</v>
      </c>
      <c r="B101" s="75">
        <v>3.1</v>
      </c>
      <c r="C101" s="75">
        <v>5.6</v>
      </c>
      <c r="D101" s="75">
        <v>2.4</v>
      </c>
      <c r="E101" s="75">
        <v>2</v>
      </c>
    </row>
    <row r="102" spans="1:5" x14ac:dyDescent="0.35">
      <c r="A102" s="75">
        <v>6.9</v>
      </c>
      <c r="B102" s="75">
        <v>3.1</v>
      </c>
      <c r="C102" s="75">
        <v>5.4</v>
      </c>
      <c r="D102" s="75">
        <v>2.1</v>
      </c>
      <c r="E102" s="75">
        <v>2</v>
      </c>
    </row>
    <row r="103" spans="1:5" x14ac:dyDescent="0.35">
      <c r="A103" s="75">
        <v>6.8</v>
      </c>
      <c r="B103" s="75">
        <v>3.2</v>
      </c>
      <c r="C103" s="75">
        <v>5.9</v>
      </c>
      <c r="D103" s="75">
        <v>2.2999999999999998</v>
      </c>
      <c r="E103" s="75">
        <v>2</v>
      </c>
    </row>
    <row r="104" spans="1:5" x14ac:dyDescent="0.35">
      <c r="A104" s="75">
        <v>7.9</v>
      </c>
      <c r="B104" s="75">
        <v>3.8</v>
      </c>
      <c r="C104" s="75">
        <v>6.4</v>
      </c>
      <c r="D104" s="75">
        <v>2</v>
      </c>
      <c r="E104" s="75">
        <v>2</v>
      </c>
    </row>
    <row r="105" spans="1:5" x14ac:dyDescent="0.35">
      <c r="A105" s="75">
        <v>6.5</v>
      </c>
      <c r="B105" s="75">
        <v>3</v>
      </c>
      <c r="C105" s="75">
        <v>5.5</v>
      </c>
      <c r="D105" s="75">
        <v>1.8</v>
      </c>
      <c r="E105" s="75">
        <v>2</v>
      </c>
    </row>
    <row r="106" spans="1:5" x14ac:dyDescent="0.35">
      <c r="A106" s="75">
        <v>7.6</v>
      </c>
      <c r="B106" s="75">
        <v>3</v>
      </c>
      <c r="C106" s="75">
        <v>6.6</v>
      </c>
      <c r="D106" s="75">
        <v>2.1</v>
      </c>
      <c r="E106" s="75">
        <v>2</v>
      </c>
    </row>
    <row r="107" spans="1:5" x14ac:dyDescent="0.35">
      <c r="A107" s="75">
        <v>6.3</v>
      </c>
      <c r="B107" s="75">
        <v>2.8</v>
      </c>
      <c r="C107" s="75">
        <v>5.0999999999999996</v>
      </c>
      <c r="D107" s="75">
        <v>1.5</v>
      </c>
      <c r="E107" s="75">
        <v>2</v>
      </c>
    </row>
    <row r="108" spans="1:5" x14ac:dyDescent="0.35">
      <c r="A108" s="75">
        <v>6.7</v>
      </c>
      <c r="B108" s="75">
        <v>2.5</v>
      </c>
      <c r="C108" s="75">
        <v>5.8</v>
      </c>
      <c r="D108" s="75">
        <v>1.8</v>
      </c>
      <c r="E108" s="75">
        <v>2</v>
      </c>
    </row>
    <row r="109" spans="1:5" x14ac:dyDescent="0.35">
      <c r="A109" s="75">
        <v>6.4</v>
      </c>
      <c r="B109" s="75">
        <v>2.8</v>
      </c>
      <c r="C109" s="75">
        <v>5.6</v>
      </c>
      <c r="D109" s="75">
        <v>2.1</v>
      </c>
      <c r="E109" s="75">
        <v>2</v>
      </c>
    </row>
    <row r="110" spans="1:5" x14ac:dyDescent="0.35">
      <c r="A110" s="75">
        <v>7.4</v>
      </c>
      <c r="B110" s="75">
        <v>2.8</v>
      </c>
      <c r="C110" s="75">
        <v>6.1</v>
      </c>
      <c r="D110" s="75">
        <v>1.9</v>
      </c>
      <c r="E110" s="75">
        <v>2</v>
      </c>
    </row>
    <row r="111" spans="1:5" x14ac:dyDescent="0.35">
      <c r="A111" s="75">
        <v>6.3</v>
      </c>
      <c r="B111" s="75">
        <v>2.9</v>
      </c>
      <c r="C111" s="75">
        <v>5.6</v>
      </c>
      <c r="D111" s="75">
        <v>1.8</v>
      </c>
      <c r="E111" s="75">
        <v>2</v>
      </c>
    </row>
    <row r="112" spans="1:5" x14ac:dyDescent="0.35">
      <c r="A112" s="75">
        <v>6.5</v>
      </c>
      <c r="B112" s="75">
        <v>3</v>
      </c>
      <c r="C112" s="75">
        <v>5.8</v>
      </c>
      <c r="D112" s="75">
        <v>2.2000000000000002</v>
      </c>
      <c r="E112" s="75">
        <v>2</v>
      </c>
    </row>
    <row r="113" spans="1:5" x14ac:dyDescent="0.35">
      <c r="A113" s="75">
        <v>5.8</v>
      </c>
      <c r="B113" s="75">
        <v>2.7</v>
      </c>
      <c r="C113" s="75">
        <v>5.0999999999999996</v>
      </c>
      <c r="D113" s="75">
        <v>1.9</v>
      </c>
      <c r="E113" s="75">
        <v>2</v>
      </c>
    </row>
    <row r="114" spans="1:5" x14ac:dyDescent="0.35">
      <c r="A114" s="75">
        <v>6.5</v>
      </c>
      <c r="B114" s="75">
        <v>3.2</v>
      </c>
      <c r="C114" s="75">
        <v>5.0999999999999996</v>
      </c>
      <c r="D114" s="75">
        <v>2</v>
      </c>
      <c r="E114" s="75">
        <v>2</v>
      </c>
    </row>
    <row r="115" spans="1:5" x14ac:dyDescent="0.35">
      <c r="A115" s="75">
        <v>6.5</v>
      </c>
      <c r="B115" s="75">
        <v>3</v>
      </c>
      <c r="C115" s="75">
        <v>5.2</v>
      </c>
      <c r="D115" s="75">
        <v>2</v>
      </c>
      <c r="E115" s="75">
        <v>2</v>
      </c>
    </row>
    <row r="116" spans="1:5" x14ac:dyDescent="0.35">
      <c r="A116" s="75">
        <v>5.9</v>
      </c>
      <c r="B116" s="75">
        <v>3</v>
      </c>
      <c r="C116" s="75">
        <v>5.0999999999999996</v>
      </c>
      <c r="D116" s="75">
        <v>1.8</v>
      </c>
      <c r="E116" s="75">
        <v>2</v>
      </c>
    </row>
    <row r="117" spans="1:5" x14ac:dyDescent="0.35">
      <c r="A117" s="75">
        <v>6.1</v>
      </c>
      <c r="B117" s="75">
        <v>2.6</v>
      </c>
      <c r="C117" s="75">
        <v>5.6</v>
      </c>
      <c r="D117" s="75">
        <v>1.4</v>
      </c>
      <c r="E117" s="75">
        <v>2</v>
      </c>
    </row>
    <row r="118" spans="1:5" x14ac:dyDescent="0.35">
      <c r="A118" s="75">
        <v>6.1</v>
      </c>
      <c r="B118" s="75">
        <v>3</v>
      </c>
      <c r="C118" s="75">
        <v>4.9000000000000004</v>
      </c>
      <c r="D118" s="75">
        <v>1.8</v>
      </c>
      <c r="E118" s="75">
        <v>2</v>
      </c>
    </row>
    <row r="119" spans="1:5" x14ac:dyDescent="0.35">
      <c r="A119" s="75">
        <v>6</v>
      </c>
      <c r="B119" s="75">
        <v>2.2000000000000002</v>
      </c>
      <c r="C119" s="75">
        <v>5</v>
      </c>
      <c r="D119" s="75">
        <v>1.5</v>
      </c>
      <c r="E119" s="75">
        <v>2</v>
      </c>
    </row>
    <row r="120" spans="1:5" x14ac:dyDescent="0.35">
      <c r="A120" s="75">
        <v>6.2</v>
      </c>
      <c r="B120" s="75">
        <v>3.4</v>
      </c>
      <c r="C120" s="75">
        <v>5.4</v>
      </c>
      <c r="D120" s="75">
        <v>2.2999999999999998</v>
      </c>
      <c r="E120" s="75">
        <v>2</v>
      </c>
    </row>
    <row r="121" spans="1:5" x14ac:dyDescent="0.35">
      <c r="A121" s="75">
        <v>6</v>
      </c>
      <c r="B121" s="75">
        <v>3</v>
      </c>
      <c r="C121" s="75">
        <v>4.8</v>
      </c>
      <c r="D121" s="75">
        <v>1.8</v>
      </c>
      <c r="E121" s="75">
        <v>2</v>
      </c>
    </row>
    <row r="122" spans="1:5" x14ac:dyDescent="0.35">
      <c r="A122" s="75">
        <v>7.7</v>
      </c>
      <c r="B122" s="75">
        <v>3</v>
      </c>
      <c r="C122" s="75">
        <v>6.1</v>
      </c>
      <c r="D122" s="75">
        <v>2.2999999999999998</v>
      </c>
      <c r="E122" s="75">
        <v>2</v>
      </c>
    </row>
    <row r="123" spans="1:5" x14ac:dyDescent="0.35">
      <c r="A123" s="75">
        <v>6.3</v>
      </c>
      <c r="B123" s="75">
        <v>3.4</v>
      </c>
      <c r="C123" s="75">
        <v>5.6</v>
      </c>
      <c r="D123" s="75">
        <v>2.4</v>
      </c>
      <c r="E123" s="75">
        <v>2</v>
      </c>
    </row>
    <row r="124" spans="1:5" x14ac:dyDescent="0.35">
      <c r="A124" s="75">
        <v>7.7</v>
      </c>
      <c r="B124" s="75">
        <v>2.8</v>
      </c>
      <c r="C124" s="75">
        <v>6.7</v>
      </c>
      <c r="D124" s="75">
        <v>2</v>
      </c>
      <c r="E124" s="75">
        <v>2</v>
      </c>
    </row>
    <row r="125" spans="1:5" x14ac:dyDescent="0.35">
      <c r="A125" s="75">
        <v>7.3</v>
      </c>
      <c r="B125" s="75">
        <v>2.9</v>
      </c>
      <c r="C125" s="75">
        <v>6.3</v>
      </c>
      <c r="D125" s="75">
        <v>1.8</v>
      </c>
      <c r="E125" s="75">
        <v>2</v>
      </c>
    </row>
    <row r="126" spans="1:5" x14ac:dyDescent="0.35">
      <c r="A126" s="75">
        <v>6.3</v>
      </c>
      <c r="B126" s="75">
        <v>3.3</v>
      </c>
      <c r="C126" s="75">
        <v>6</v>
      </c>
      <c r="D126" s="75">
        <v>2.5</v>
      </c>
      <c r="E126" s="75">
        <v>2</v>
      </c>
    </row>
    <row r="127" spans="1:5" x14ac:dyDescent="0.35">
      <c r="A127" s="75">
        <v>6.4</v>
      </c>
      <c r="B127" s="75">
        <v>3.2</v>
      </c>
      <c r="C127" s="75">
        <v>5.3</v>
      </c>
      <c r="D127" s="75">
        <v>2.2999999999999998</v>
      </c>
      <c r="E127" s="75">
        <v>2</v>
      </c>
    </row>
    <row r="128" spans="1:5" x14ac:dyDescent="0.35">
      <c r="A128" s="75">
        <v>6.7</v>
      </c>
      <c r="B128" s="75">
        <v>3</v>
      </c>
      <c r="C128" s="75">
        <v>5.2</v>
      </c>
      <c r="D128" s="75">
        <v>2.2999999999999998</v>
      </c>
      <c r="E128" s="75">
        <v>2</v>
      </c>
    </row>
    <row r="129" spans="1:11" x14ac:dyDescent="0.35">
      <c r="A129" s="75">
        <v>6.3</v>
      </c>
      <c r="B129" s="75">
        <v>2.7</v>
      </c>
      <c r="C129" s="75">
        <v>4.9000000000000004</v>
      </c>
      <c r="D129" s="75">
        <v>1.8</v>
      </c>
      <c r="E129" s="75">
        <v>2</v>
      </c>
      <c r="G129" s="75" t="s">
        <v>77</v>
      </c>
      <c r="H129" s="75">
        <f>COUNT(E2:E43)</f>
        <v>42</v>
      </c>
      <c r="J129" s="75" t="s">
        <v>78</v>
      </c>
      <c r="K129" s="75">
        <f>42/130</f>
        <v>0.32307692307692309</v>
      </c>
    </row>
    <row r="130" spans="1:11" x14ac:dyDescent="0.35">
      <c r="A130" s="75">
        <v>5.7</v>
      </c>
      <c r="B130" s="75">
        <v>2.5</v>
      </c>
      <c r="C130" s="75">
        <v>5</v>
      </c>
      <c r="D130" s="75">
        <v>2</v>
      </c>
      <c r="E130" s="75">
        <v>2</v>
      </c>
      <c r="G130" s="75" t="s">
        <v>79</v>
      </c>
      <c r="H130" s="75">
        <f>COUNT(D44:D84)</f>
        <v>41</v>
      </c>
      <c r="J130" s="75" t="s">
        <v>80</v>
      </c>
      <c r="K130" s="75">
        <f>41/130</f>
        <v>0.31538461538461537</v>
      </c>
    </row>
    <row r="131" spans="1:11" x14ac:dyDescent="0.35">
      <c r="A131" s="75">
        <v>7.2</v>
      </c>
      <c r="B131" s="75">
        <v>3.2</v>
      </c>
      <c r="C131" s="75">
        <v>6</v>
      </c>
      <c r="D131" s="75">
        <v>1.8</v>
      </c>
      <c r="E131" s="75">
        <v>2</v>
      </c>
      <c r="G131" s="75" t="s">
        <v>81</v>
      </c>
      <c r="H131" s="75">
        <f>COUNT(D85:D131)</f>
        <v>47</v>
      </c>
      <c r="J131" s="75" t="s">
        <v>82</v>
      </c>
      <c r="K131" s="75">
        <f>47/130</f>
        <v>0.36153846153846153</v>
      </c>
    </row>
    <row r="133" spans="1:11" x14ac:dyDescent="0.35">
      <c r="A133" s="75">
        <f t="shared" ref="A133:C133" si="17">AVERAGE(A2:A43)</f>
        <v>5.0071428571428571</v>
      </c>
      <c r="B133" s="75">
        <f t="shared" si="17"/>
        <v>3.423809523809525</v>
      </c>
      <c r="C133" s="75">
        <f t="shared" si="17"/>
        <v>1.4738095238095235</v>
      </c>
      <c r="D133" s="75">
        <f>AVERAGE(D2:D43)</f>
        <v>0.24523809523809526</v>
      </c>
      <c r="E133" s="75" t="s">
        <v>83</v>
      </c>
    </row>
    <row r="134" spans="1:11" x14ac:dyDescent="0.35">
      <c r="A134" s="75">
        <f t="shared" ref="A134:C134" si="18">_xlfn.STDEV.S(A2:A43)</f>
        <v>0.36718630689627507</v>
      </c>
      <c r="B134" s="75">
        <f t="shared" si="18"/>
        <v>0.39497423429982986</v>
      </c>
      <c r="C134" s="75">
        <f t="shared" si="18"/>
        <v>0.18220803415866008</v>
      </c>
      <c r="D134" s="75">
        <f>_xlfn.STDEV.S(D2:D43)</f>
        <v>0.1130559562564657</v>
      </c>
      <c r="E134" s="75" t="s">
        <v>84</v>
      </c>
    </row>
    <row r="135" spans="1:11" x14ac:dyDescent="0.35">
      <c r="A135" s="75">
        <f t="shared" ref="A135:C135" si="19">AVERAGE(A44:A84)</f>
        <v>5.9634146341463401</v>
      </c>
      <c r="B135" s="75">
        <f t="shared" si="19"/>
        <v>2.7926829268292681</v>
      </c>
      <c r="C135" s="75">
        <f t="shared" si="19"/>
        <v>4.2439024390243896</v>
      </c>
      <c r="D135" s="75">
        <f>AVERAGE(D44:D84)</f>
        <v>1.326829268292683</v>
      </c>
      <c r="E135" s="75" t="s">
        <v>85</v>
      </c>
    </row>
    <row r="136" spans="1:11" x14ac:dyDescent="0.35">
      <c r="A136" s="75">
        <f t="shared" ref="A136:C136" si="20">_xlfn.STDEV.S(A44:A84)</f>
        <v>0.53560997823088374</v>
      </c>
      <c r="B136" s="75">
        <f t="shared" si="20"/>
        <v>0.28230324467001711</v>
      </c>
      <c r="C136" s="75">
        <f t="shared" si="20"/>
        <v>0.48530855158745428</v>
      </c>
      <c r="D136" s="75">
        <f>_xlfn.STDEV.S(D44:D84)</f>
        <v>0.19751505036819575</v>
      </c>
      <c r="E136" s="75" t="s">
        <v>86</v>
      </c>
    </row>
    <row r="137" spans="1:11" x14ac:dyDescent="0.35">
      <c r="A137" s="75">
        <f t="shared" ref="A137:C137" si="21">AVERAGE(A85:A131)</f>
        <v>6.6042553191489359</v>
      </c>
      <c r="B137" s="75">
        <f t="shared" si="21"/>
        <v>2.985106382978723</v>
      </c>
      <c r="C137" s="75">
        <f t="shared" si="21"/>
        <v>5.5680851063829788</v>
      </c>
      <c r="D137" s="75">
        <f>AVERAGE(D85:D131)</f>
        <v>2.0297872340425527</v>
      </c>
      <c r="E137" s="75" t="s">
        <v>87</v>
      </c>
    </row>
    <row r="138" spans="1:11" x14ac:dyDescent="0.35">
      <c r="A138" s="75">
        <f t="shared" ref="A138:C138" si="22">_xlfn.STDEV.S(A85:A131)</f>
        <v>0.6443592863587394</v>
      </c>
      <c r="B138" s="75">
        <f t="shared" si="22"/>
        <v>0.32769201036037982</v>
      </c>
      <c r="C138" s="75">
        <f t="shared" si="22"/>
        <v>0.56418713476490023</v>
      </c>
      <c r="D138" s="75">
        <f>_xlfn.STDEV.S(D85:D131)</f>
        <v>0.28200747262456977</v>
      </c>
      <c r="E138" s="75" t="s">
        <v>88</v>
      </c>
    </row>
    <row r="140" spans="1:11" x14ac:dyDescent="0.35">
      <c r="A140" s="75">
        <v>5.4</v>
      </c>
      <c r="B140" s="75">
        <v>3.7</v>
      </c>
      <c r="C140" s="75">
        <v>1.5</v>
      </c>
      <c r="D140" s="75">
        <v>0.2</v>
      </c>
      <c r="E140" s="75">
        <v>0</v>
      </c>
      <c r="F140" s="75" t="s">
        <v>89</v>
      </c>
      <c r="G140" s="75">
        <f>MAX(E141:E143)</f>
        <v>1.1056731573114769</v>
      </c>
    </row>
    <row r="141" spans="1:11" x14ac:dyDescent="0.35">
      <c r="A141" s="75">
        <f>EXP(-((A140-A133)^2)/(2*A134^2))/(A134*SQRT(2*PI()))</f>
        <v>0.61298870011091233</v>
      </c>
      <c r="B141" s="75">
        <f t="shared" ref="B141:C141" si="23">EXP(-((B140-B133)^2)/(2*B134^2))/(B134*SQRT(2*PI()))</f>
        <v>0.79097614847667053</v>
      </c>
      <c r="C141" s="75">
        <f t="shared" si="23"/>
        <v>2.1669857724400967</v>
      </c>
      <c r="D141" s="75">
        <f>EXP(-((D140-D133)^2)/(2*D134^2))/(D134*SQRT(2*PI()))</f>
        <v>3.2572336420901467</v>
      </c>
      <c r="E141" s="75">
        <f>A141*B141*C141*D141*K129</f>
        <v>1.1056731573114769</v>
      </c>
      <c r="F141" s="75" t="s">
        <v>90</v>
      </c>
    </row>
    <row r="142" spans="1:11" x14ac:dyDescent="0.35">
      <c r="A142" s="75">
        <f t="shared" ref="A142:C142" si="24">EXP(-((A140-A135)^2)/(2*A136^2))/(A136*SQRT(2*PI()))</f>
        <v>0.42833526326890137</v>
      </c>
      <c r="B142" s="75">
        <f t="shared" si="24"/>
        <v>8.0748592706496331E-3</v>
      </c>
      <c r="C142" s="75">
        <f t="shared" si="24"/>
        <v>9.4048801651526351E-8</v>
      </c>
      <c r="D142" s="75">
        <f>EXP(-((D140-D135)^2)/(2*D136^2))/(D136*SQRT(2*PI()))</f>
        <v>1.7287775218582971E-7</v>
      </c>
      <c r="E142" s="75">
        <f t="shared" ref="E142:E143" si="25">A142*B142*C142*D142*K130</f>
        <v>1.7735836217420267E-17</v>
      </c>
    </row>
    <row r="143" spans="1:11" x14ac:dyDescent="0.35">
      <c r="A143" s="75">
        <f t="shared" ref="A143:C143" si="26">EXP(-((A140-A137)^2)/(2*A138^2))/(A138*SQRT(2*PI()))</f>
        <v>0.10797356453426352</v>
      </c>
      <c r="B143" s="75">
        <f t="shared" si="26"/>
        <v>0.11270837480259442</v>
      </c>
      <c r="C143" s="75">
        <f t="shared" si="26"/>
        <v>3.6277794548857385E-12</v>
      </c>
      <c r="D143" s="75">
        <f>EXP(-((D140-D137)^2)/(2*D138^2))/(D138*SQRT(2*PI()))</f>
        <v>1.0204593151826617E-9</v>
      </c>
      <c r="E143" s="75">
        <f t="shared" si="25"/>
        <v>1.6287885344694153E-23</v>
      </c>
    </row>
  </sheetData>
  <mergeCells count="11">
    <mergeCell ref="N26:N28"/>
    <mergeCell ref="N30:Q30"/>
    <mergeCell ref="N32:P32"/>
    <mergeCell ref="N37:P37"/>
    <mergeCell ref="N41:P41"/>
    <mergeCell ref="N1:P1"/>
    <mergeCell ref="Q1:S1"/>
    <mergeCell ref="T1:V1"/>
    <mergeCell ref="W1:Y1"/>
    <mergeCell ref="N23:R23"/>
    <mergeCell ref="P24:R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8025-C372-4265-A815-B0051429FA3A}">
  <sheetPr>
    <tabColor theme="0" tint="-0.249977111117893"/>
  </sheetPr>
  <dimension ref="A1:AJ140"/>
  <sheetViews>
    <sheetView topLeftCell="V1" workbookViewId="0">
      <selection activeCell="V32" sqref="V32"/>
    </sheetView>
  </sheetViews>
  <sheetFormatPr defaultRowHeight="14.5" x14ac:dyDescent="0.35"/>
  <cols>
    <col min="1" max="1" width="17.453125" style="75" bestFit="1" customWidth="1"/>
    <col min="2" max="2" width="19.453125" style="75" bestFit="1" customWidth="1"/>
    <col min="3" max="3" width="19" style="75" bestFit="1" customWidth="1"/>
    <col min="4" max="4" width="19.1796875" style="75" bestFit="1" customWidth="1"/>
    <col min="5" max="5" width="18.7265625" style="75" bestFit="1" customWidth="1"/>
    <col min="6" max="6" width="11.26953125" style="75" bestFit="1" customWidth="1"/>
    <col min="7" max="7" width="8.7265625" style="75"/>
    <col min="8" max="8" width="15" style="75" bestFit="1" customWidth="1"/>
    <col min="9" max="9" width="14.54296875" style="75" bestFit="1" customWidth="1"/>
    <col min="10" max="10" width="14.7265625" style="75" bestFit="1" customWidth="1"/>
    <col min="11" max="11" width="14.26953125" style="75" bestFit="1" customWidth="1"/>
    <col min="12" max="12" width="6.7265625" style="75" bestFit="1" customWidth="1"/>
    <col min="13" max="13" width="8.7265625" style="75"/>
    <col min="14" max="14" width="13.1796875" style="75" bestFit="1" customWidth="1"/>
    <col min="15" max="19" width="9.26953125" style="75" bestFit="1" customWidth="1"/>
    <col min="20" max="28" width="13.1796875" style="75" bestFit="1" customWidth="1"/>
    <col min="29" max="31" width="9.26953125" style="75" bestFit="1" customWidth="1"/>
    <col min="32" max="32" width="8.7265625" style="75"/>
    <col min="33" max="36" width="9.26953125" style="75" bestFit="1" customWidth="1"/>
    <col min="37" max="16384" width="8.7265625" style="75"/>
  </cols>
  <sheetData>
    <row r="1" spans="2:36" x14ac:dyDescent="0.35">
      <c r="B1" s="76" t="s">
        <v>0</v>
      </c>
      <c r="C1" s="76" t="s">
        <v>1</v>
      </c>
      <c r="D1" s="76" t="s">
        <v>2</v>
      </c>
      <c r="E1" s="76" t="s">
        <v>3</v>
      </c>
      <c r="F1" s="76" t="s">
        <v>31</v>
      </c>
      <c r="H1" s="76" t="s">
        <v>0</v>
      </c>
      <c r="I1" s="76" t="s">
        <v>1</v>
      </c>
      <c r="J1" s="76" t="s">
        <v>2</v>
      </c>
      <c r="K1" s="76" t="s">
        <v>3</v>
      </c>
      <c r="L1" s="76" t="s">
        <v>31</v>
      </c>
      <c r="N1" s="126" t="s">
        <v>12</v>
      </c>
      <c r="O1" s="126"/>
      <c r="P1" s="126"/>
      <c r="Q1" s="127" t="s">
        <v>13</v>
      </c>
      <c r="R1" s="127"/>
      <c r="S1" s="127"/>
      <c r="T1" s="128" t="s">
        <v>14</v>
      </c>
      <c r="U1" s="128"/>
      <c r="V1" s="128"/>
      <c r="W1" s="129" t="s">
        <v>15</v>
      </c>
      <c r="X1" s="129"/>
      <c r="Y1" s="129"/>
      <c r="Z1" s="77"/>
      <c r="AA1" s="77"/>
      <c r="AB1" s="77"/>
      <c r="AC1" s="77"/>
      <c r="AD1" s="77"/>
      <c r="AE1" s="77"/>
      <c r="AF1" s="102" t="s">
        <v>25</v>
      </c>
      <c r="AG1" s="102"/>
      <c r="AH1" s="102"/>
      <c r="AI1" s="102"/>
      <c r="AJ1" s="103"/>
    </row>
    <row r="2" spans="2:36" x14ac:dyDescent="0.35">
      <c r="B2" s="77">
        <v>5.3</v>
      </c>
      <c r="C2" s="77">
        <v>3.7</v>
      </c>
      <c r="D2" s="77">
        <v>1.5</v>
      </c>
      <c r="E2" s="77">
        <v>0.2</v>
      </c>
      <c r="F2" s="77">
        <v>0</v>
      </c>
      <c r="H2" s="77">
        <v>5.8</v>
      </c>
      <c r="I2" s="77">
        <v>2.7</v>
      </c>
      <c r="J2" s="77">
        <v>3.9</v>
      </c>
      <c r="K2" s="77">
        <v>1.2</v>
      </c>
      <c r="L2" s="77">
        <v>1</v>
      </c>
      <c r="N2" s="82" t="s">
        <v>91</v>
      </c>
      <c r="O2" s="82" t="s">
        <v>92</v>
      </c>
      <c r="P2" s="82" t="s">
        <v>93</v>
      </c>
      <c r="Q2" s="130" t="s">
        <v>91</v>
      </c>
      <c r="R2" s="130" t="s">
        <v>92</v>
      </c>
      <c r="S2" s="130" t="s">
        <v>93</v>
      </c>
      <c r="T2" s="131" t="s">
        <v>91</v>
      </c>
      <c r="U2" s="131" t="s">
        <v>92</v>
      </c>
      <c r="V2" s="131" t="s">
        <v>93</v>
      </c>
      <c r="W2" s="84" t="s">
        <v>91</v>
      </c>
      <c r="X2" s="84" t="s">
        <v>92</v>
      </c>
      <c r="Y2" s="84" t="s">
        <v>93</v>
      </c>
      <c r="Z2" s="96" t="s">
        <v>19</v>
      </c>
      <c r="AA2" s="96" t="s">
        <v>20</v>
      </c>
      <c r="AB2" s="96" t="s">
        <v>21</v>
      </c>
      <c r="AC2" s="96" t="s">
        <v>38</v>
      </c>
      <c r="AD2" s="132" t="s">
        <v>70</v>
      </c>
      <c r="AE2" s="133" t="s">
        <v>94</v>
      </c>
      <c r="AF2" s="134" t="s">
        <v>70</v>
      </c>
      <c r="AG2" s="96"/>
      <c r="AH2" s="135" t="s">
        <v>73</v>
      </c>
      <c r="AI2" s="135"/>
      <c r="AJ2" s="135"/>
    </row>
    <row r="3" spans="2:36" x14ac:dyDescent="0.35">
      <c r="B3" s="77">
        <v>5.0999999999999996</v>
      </c>
      <c r="C3" s="77">
        <v>3.4</v>
      </c>
      <c r="D3" s="77">
        <v>1.5</v>
      </c>
      <c r="E3" s="77">
        <v>0.2</v>
      </c>
      <c r="F3" s="77">
        <v>0</v>
      </c>
      <c r="H3" s="77">
        <v>6.1</v>
      </c>
      <c r="I3" s="77">
        <v>2.6</v>
      </c>
      <c r="J3" s="77">
        <v>5.6</v>
      </c>
      <c r="K3" s="77">
        <v>1.4</v>
      </c>
      <c r="L3" s="77">
        <v>2</v>
      </c>
      <c r="N3" s="82">
        <f>EXP(-((H2-$B$132)^2)/(2*$B$133^2))/($B$133*SQRT(2*PI()))</f>
        <v>0.11503696289467506</v>
      </c>
      <c r="O3" s="82">
        <f>EXP(-((H2-$B$134)^2)/(2*$B$135^2))/($B$135*SQRT(2*PI()))</f>
        <v>0.73327155074295114</v>
      </c>
      <c r="P3" s="82">
        <f>EXP(-((H2-$B$136)^2)/(2*$B$137^2))/($B$137*SQRT(2*PI()))</f>
        <v>0.30351022605006928</v>
      </c>
      <c r="Q3" s="130">
        <f>EXP(-((I2-$C$132)^2)/(2*$C$133^2))/($C$133*SQRT(2*PI()))</f>
        <v>0.16256437594394599</v>
      </c>
      <c r="R3" s="130">
        <f>EXP(-((I2-$C$134)^2)/(2*$C$135^2))/($C$135*SQRT(2*PI()))</f>
        <v>1.2406932393470476</v>
      </c>
      <c r="S3" s="130">
        <f>EXP(-((I2-$C$136)^2)/(2*$C$137^2))/($C$137*SQRT(2*PI()))</f>
        <v>0.82758367066765082</v>
      </c>
      <c r="T3" s="131">
        <f>EXP(-((J2-$D$132)^2)/(2*$D$133^2))/($D$133*SQRT(2*PI()))</f>
        <v>8.0528042092505816E-41</v>
      </c>
      <c r="U3" s="131">
        <f>EXP(-((J2-$D$134)^2)/(2*$D$135^2))/($D$135*SQRT(2*PI()))</f>
        <v>0.63060962999491887</v>
      </c>
      <c r="V3" s="131">
        <f>EXP(-((J2-$D$136)^2)/(2*$D$137^2))/($D$137*SQRT(2*PI()))</f>
        <v>9.8231834624869507E-3</v>
      </c>
      <c r="W3" s="84">
        <f>EXP(-((K2-$E$132)^2)/(2*$E$133^2))/($E$133*SQRT(2*PI()))</f>
        <v>3.1197999435783881E-20</v>
      </c>
      <c r="X3" s="84">
        <f>EXP(-((K2-$E$134)^2)/(2*$E$135^2))/($E$135*SQRT(2*PI()))</f>
        <v>1.7609121657718509</v>
      </c>
      <c r="Y3" s="84">
        <f>EXP(-((K2-$E$136)^2)/(2*$E$137^2))/($E$137*SQRT(2*PI()))</f>
        <v>4.8558313257584772E-3</v>
      </c>
      <c r="Z3" s="77">
        <f>N3*Q3*T3*W3*$B$138</f>
        <v>1.5540385138124761E-62</v>
      </c>
      <c r="AA3" s="77">
        <f>O3*R3*U3*X3*$B$139</f>
        <v>0.34970086402191269</v>
      </c>
      <c r="AB3" s="77">
        <f>P3*S3*V3*Y3*$B$140</f>
        <v>3.8708561019152381E-6</v>
      </c>
      <c r="AC3" s="77">
        <f>MAX(Z3:AB3)</f>
        <v>0.34970086402191269</v>
      </c>
      <c r="AD3" s="77" cm="1">
        <f t="array" ref="AD3">_xlfn.IFS(AC3=AB3,2,AC3=AA3,1,AC3=Z3,0)</f>
        <v>1</v>
      </c>
      <c r="AE3" s="77">
        <f>IF(AD3=L2,1,0)</f>
        <v>1</v>
      </c>
      <c r="AF3" s="136"/>
      <c r="AG3" s="77"/>
      <c r="AH3" s="131">
        <v>0</v>
      </c>
      <c r="AI3" s="131">
        <v>1</v>
      </c>
      <c r="AJ3" s="131">
        <v>2</v>
      </c>
    </row>
    <row r="4" spans="2:36" x14ac:dyDescent="0.35">
      <c r="B4" s="77">
        <v>5.4</v>
      </c>
      <c r="C4" s="77">
        <v>3.7</v>
      </c>
      <c r="D4" s="77">
        <v>1.5</v>
      </c>
      <c r="E4" s="77">
        <v>0.2</v>
      </c>
      <c r="F4" s="77">
        <v>0</v>
      </c>
      <c r="H4" s="77">
        <v>5.8</v>
      </c>
      <c r="I4" s="77">
        <v>2.8</v>
      </c>
      <c r="J4" s="77">
        <v>5.0999999999999996</v>
      </c>
      <c r="K4" s="77">
        <v>2.4</v>
      </c>
      <c r="L4" s="77">
        <v>2</v>
      </c>
      <c r="N4" s="82">
        <f t="shared" ref="N4:N22" si="0">EXP(-((H3-$B$132)^2)/(2*$B$133^2))/($B$133*SQRT(2*PI()))</f>
        <v>1.4493085585390272E-2</v>
      </c>
      <c r="O4" s="82">
        <f t="shared" ref="O4:O22" si="1">EXP(-((H3-$B$134)^2)/(2*$B$135^2))/($B$135*SQRT(2*PI()))</f>
        <v>0.7609837445952824</v>
      </c>
      <c r="P4" s="82">
        <f t="shared" ref="P4:P22" si="2">EXP(-((H3-$B$136)^2)/(2*$B$137^2))/($B$137*SQRT(2*PI()))</f>
        <v>0.47537908827179848</v>
      </c>
      <c r="Q4" s="130">
        <f t="shared" ref="Q4:Q22" si="3">EXP(-((I3-$C$132)^2)/(2*$C$133^2))/($C$133*SQRT(2*PI()))</f>
        <v>9.6297854015943124E-2</v>
      </c>
      <c r="R4" s="130">
        <f t="shared" ref="R4:R22" si="4">EXP(-((I3-$C$134)^2)/(2*$C$135^2))/($C$135*SQRT(2*PI()))</f>
        <v>1.1111210570570644</v>
      </c>
      <c r="S4" s="130">
        <f t="shared" ref="S4:S22" si="5">EXP(-((I3-$C$136)^2)/(2*$C$137^2))/($C$137*SQRT(2*PI()))</f>
        <v>0.60324328080125866</v>
      </c>
      <c r="T4" s="131">
        <f t="shared" ref="T4:T22" si="6">EXP(-((J3-$D$132)^2)/(2*$D$133^2))/($D$133*SQRT(2*PI()))</f>
        <v>9.8462230166381428E-117</v>
      </c>
      <c r="U4" s="131">
        <f t="shared" ref="U4:U22" si="7">EXP(-((J3-$D$134)^2)/(2*$D$135^2))/($D$135*SQRT(2*PI()))</f>
        <v>1.3252038711577796E-2</v>
      </c>
      <c r="V4" s="131">
        <f t="shared" ref="V4:V22" si="8">EXP(-((J3-$D$136)^2)/(2*$D$137^2))/($D$137*SQRT(2*PI()))</f>
        <v>0.70938554988367053</v>
      </c>
      <c r="W4" s="84">
        <f t="shared" ref="W4:W22" si="9">EXP(-((K3-$E$132)^2)/(2*$E$133^2))/($E$133*SQRT(2*PI()))</f>
        <v>1.8752347116005725E-29</v>
      </c>
      <c r="X4" s="84">
        <f t="shared" ref="X4:X22" si="10">EXP(-((K3-$E$134)^2)/(2*$E$135^2))/($E$135*SQRT(2*PI()))</f>
        <v>1.95370594722585</v>
      </c>
      <c r="Y4" s="84">
        <f t="shared" ref="Y4:Y22" si="11">EXP(-((K3-$E$136)^2)/(2*$E$137^2))/($E$137*SQRT(2*PI()))</f>
        <v>5.4667679570299867E-2</v>
      </c>
      <c r="Z4" s="77">
        <f t="shared" ref="Z4:Z22" si="12">N4*Q4*T4*W4*$B$138</f>
        <v>8.523694406412923E-149</v>
      </c>
      <c r="AA4" s="77">
        <f t="shared" ref="AA4:AA22" si="13">O4*R4*U4*X4*$B$139</f>
        <v>7.577881572469654E-3</v>
      </c>
      <c r="AB4" s="77">
        <f t="shared" ref="AB4:AB22" si="14">P4*S4*V4*Y4*$B$140</f>
        <v>3.5929525566251136E-3</v>
      </c>
      <c r="AC4" s="77">
        <f t="shared" ref="AC4:AC22" si="15">MAX(Z4:AB4)</f>
        <v>7.577881572469654E-3</v>
      </c>
      <c r="AD4" s="77" cm="1">
        <f t="array" ref="AD4">_xlfn.IFS(AC4=AB4,2,AC4=AA4,1,AC4=Z4,0)</f>
        <v>1</v>
      </c>
      <c r="AE4" s="77">
        <f t="shared" ref="AE4:AE20" si="16">IF(AD4=L3,1,0)</f>
        <v>0</v>
      </c>
      <c r="AF4" s="136"/>
      <c r="AG4" s="131">
        <v>0</v>
      </c>
      <c r="AH4" s="77">
        <f>COUNTIFS(AD3:AD22,0,L2:L21,0)</f>
        <v>7</v>
      </c>
      <c r="AI4" s="77">
        <f>COUNTIFS(AD3:AD22,0,L2:L21,1)</f>
        <v>0</v>
      </c>
      <c r="AJ4" s="77">
        <f>COUNTIFS(AD3:AD22,0,L2:L21,2)</f>
        <v>0</v>
      </c>
    </row>
    <row r="5" spans="2:36" x14ac:dyDescent="0.35">
      <c r="B5" s="77">
        <v>5</v>
      </c>
      <c r="C5" s="77">
        <v>3.3</v>
      </c>
      <c r="D5" s="77">
        <v>1.4</v>
      </c>
      <c r="E5" s="77">
        <v>0.2</v>
      </c>
      <c r="F5" s="77">
        <v>0</v>
      </c>
      <c r="H5" s="77">
        <v>4.4000000000000004</v>
      </c>
      <c r="I5" s="77">
        <v>3.2</v>
      </c>
      <c r="J5" s="77">
        <v>1.3</v>
      </c>
      <c r="K5" s="77">
        <v>0.2</v>
      </c>
      <c r="L5" s="77">
        <v>0</v>
      </c>
      <c r="N5" s="82">
        <f t="shared" si="0"/>
        <v>0.11503696289467506</v>
      </c>
      <c r="O5" s="82">
        <f t="shared" si="1"/>
        <v>0.73327155074295114</v>
      </c>
      <c r="P5" s="82">
        <f t="shared" si="2"/>
        <v>0.30351022605006928</v>
      </c>
      <c r="Q5" s="130">
        <f t="shared" si="3"/>
        <v>0.25701985822473089</v>
      </c>
      <c r="R5" s="130">
        <f t="shared" si="4"/>
        <v>1.2531966847933627</v>
      </c>
      <c r="S5" s="130">
        <f t="shared" si="5"/>
        <v>1.0339885498502379</v>
      </c>
      <c r="T5" s="131">
        <f t="shared" si="6"/>
        <v>2.4550867371126193E-90</v>
      </c>
      <c r="U5" s="131">
        <f t="shared" si="7"/>
        <v>0.16909280427386056</v>
      </c>
      <c r="V5" s="131">
        <f t="shared" si="8"/>
        <v>0.52683274414952963</v>
      </c>
      <c r="W5" s="84">
        <f t="shared" si="9"/>
        <v>1.376752938203744E-101</v>
      </c>
      <c r="X5" s="84">
        <f t="shared" si="10"/>
        <v>7.9838582585131535E-8</v>
      </c>
      <c r="Y5" s="84">
        <f t="shared" si="11"/>
        <v>0.57852633173657786</v>
      </c>
      <c r="Z5" s="77">
        <f t="shared" si="12"/>
        <v>3.3056132638138611E-193</v>
      </c>
      <c r="AA5" s="77">
        <f t="shared" si="13"/>
        <v>4.2942881169099394E-9</v>
      </c>
      <c r="AB5" s="77">
        <f t="shared" si="14"/>
        <v>3.0902305828855413E-2</v>
      </c>
      <c r="AC5" s="77">
        <f t="shared" si="15"/>
        <v>3.0902305828855413E-2</v>
      </c>
      <c r="AD5" s="77" cm="1">
        <f t="array" ref="AD5">_xlfn.IFS(AC5=AB5,2,AC5=AA5,1,AC5=Z5,0)</f>
        <v>2</v>
      </c>
      <c r="AE5" s="77">
        <f t="shared" si="16"/>
        <v>1</v>
      </c>
      <c r="AF5" s="136"/>
      <c r="AG5" s="131">
        <v>1</v>
      </c>
      <c r="AH5" s="77">
        <f>COUNTIFS(AD3:AD22,1,L2:L21,0)</f>
        <v>0</v>
      </c>
      <c r="AI5" s="77">
        <f>COUNTIFS(AD3:AD22,1,L2:L21,1)</f>
        <v>4</v>
      </c>
      <c r="AJ5" s="77">
        <f>COUNTIFS(AD3:AD22,1,L2:L21,2)</f>
        <v>2</v>
      </c>
    </row>
    <row r="6" spans="2:36" x14ac:dyDescent="0.35">
      <c r="B6" s="77">
        <v>5</v>
      </c>
      <c r="C6" s="77">
        <v>3.5</v>
      </c>
      <c r="D6" s="77">
        <v>1.6</v>
      </c>
      <c r="E6" s="77">
        <v>0.6</v>
      </c>
      <c r="F6" s="77">
        <v>0</v>
      </c>
      <c r="H6" s="77">
        <v>7.2</v>
      </c>
      <c r="I6" s="77">
        <v>3.6</v>
      </c>
      <c r="J6" s="77">
        <v>6.1</v>
      </c>
      <c r="K6" s="77">
        <v>2.5</v>
      </c>
      <c r="L6" s="77">
        <v>2</v>
      </c>
      <c r="N6" s="82">
        <f t="shared" si="0"/>
        <v>0.2561631626600937</v>
      </c>
      <c r="O6" s="82">
        <f t="shared" si="1"/>
        <v>6.4094203056838904E-3</v>
      </c>
      <c r="P6" s="82">
        <f t="shared" si="2"/>
        <v>2.1093519052701342E-3</v>
      </c>
      <c r="Q6" s="130">
        <f t="shared" si="3"/>
        <v>0.83379087336941937</v>
      </c>
      <c r="R6" s="130">
        <f t="shared" si="4"/>
        <v>0.47858200323902572</v>
      </c>
      <c r="S6" s="130">
        <f t="shared" si="5"/>
        <v>0.98895143774385674</v>
      </c>
      <c r="T6" s="131">
        <f t="shared" si="6"/>
        <v>1.5087272789784729</v>
      </c>
      <c r="U6" s="131">
        <f t="shared" si="7"/>
        <v>8.9747250494324393E-10</v>
      </c>
      <c r="V6" s="131">
        <f t="shared" si="8"/>
        <v>2.3508501655821075E-13</v>
      </c>
      <c r="W6" s="84">
        <f t="shared" si="9"/>
        <v>3.7208164701705875</v>
      </c>
      <c r="X6" s="84">
        <f t="shared" si="10"/>
        <v>2.5461047513849266E-8</v>
      </c>
      <c r="Y6" s="84">
        <f t="shared" si="11"/>
        <v>1.5710340800303452E-12</v>
      </c>
      <c r="Z6" s="77">
        <f t="shared" si="12"/>
        <v>0.39659561544204924</v>
      </c>
      <c r="AA6" s="77">
        <f t="shared" si="13"/>
        <v>2.4262843465687324E-20</v>
      </c>
      <c r="AB6" s="77">
        <f t="shared" si="14"/>
        <v>2.4890894250741783E-28</v>
      </c>
      <c r="AC6" s="77">
        <f t="shared" si="15"/>
        <v>0.39659561544204924</v>
      </c>
      <c r="AD6" s="77" cm="1">
        <f t="array" ref="AD6">_xlfn.IFS(AC6=AB6,2,AC6=AA6,1,AC6=Z6,0)</f>
        <v>0</v>
      </c>
      <c r="AE6" s="77">
        <f t="shared" si="16"/>
        <v>1</v>
      </c>
      <c r="AF6" s="137"/>
      <c r="AG6" s="131">
        <v>2</v>
      </c>
      <c r="AH6" s="77">
        <f>COUNTIFS(AD3:AD22,2,L2:L21,0)</f>
        <v>0</v>
      </c>
      <c r="AI6" s="77">
        <f>COUNTIFS(AD3:AD22,2,L2:L21,1)</f>
        <v>1</v>
      </c>
      <c r="AJ6" s="77">
        <f>COUNTIFS(AD3:AD22,2,L2:L21,2)</f>
        <v>6</v>
      </c>
    </row>
    <row r="7" spans="2:36" x14ac:dyDescent="0.35">
      <c r="B7" s="77">
        <v>5</v>
      </c>
      <c r="C7" s="77">
        <v>3.5</v>
      </c>
      <c r="D7" s="77">
        <v>1.3</v>
      </c>
      <c r="E7" s="77">
        <v>0.3</v>
      </c>
      <c r="F7" s="77">
        <v>0</v>
      </c>
      <c r="H7" s="77">
        <v>4.9000000000000004</v>
      </c>
      <c r="I7" s="77">
        <v>2.4</v>
      </c>
      <c r="J7" s="77">
        <v>3.3</v>
      </c>
      <c r="K7" s="77">
        <v>1</v>
      </c>
      <c r="L7" s="77">
        <v>1</v>
      </c>
      <c r="N7" s="82">
        <f t="shared" si="0"/>
        <v>2.347715185653279E-8</v>
      </c>
      <c r="O7" s="82">
        <f t="shared" si="1"/>
        <v>4.5410804883858083E-2</v>
      </c>
      <c r="P7" s="82">
        <f t="shared" si="2"/>
        <v>0.38335750276924907</v>
      </c>
      <c r="Q7" s="130">
        <f t="shared" si="3"/>
        <v>0.94769374858525235</v>
      </c>
      <c r="R7" s="130">
        <f t="shared" si="4"/>
        <v>3.6738551755232142E-2</v>
      </c>
      <c r="S7" s="130">
        <f t="shared" si="5"/>
        <v>0.21182858005386004</v>
      </c>
      <c r="T7" s="131">
        <f t="shared" si="6"/>
        <v>1.6039466538071047E-146</v>
      </c>
      <c r="U7" s="131">
        <f t="shared" si="7"/>
        <v>3.2066491938938159E-4</v>
      </c>
      <c r="V7" s="131">
        <f t="shared" si="8"/>
        <v>0.42876564003001183</v>
      </c>
      <c r="W7" s="84">
        <f t="shared" si="9"/>
        <v>3.4630493283547733E-111</v>
      </c>
      <c r="X7" s="84">
        <f t="shared" si="10"/>
        <v>2.9199465759689095E-9</v>
      </c>
      <c r="Y7" s="84">
        <f t="shared" si="11"/>
        <v>0.29976502565770052</v>
      </c>
      <c r="Z7" s="77">
        <f t="shared" si="12"/>
        <v>4.0877763416867232E-265</v>
      </c>
      <c r="AA7" s="77">
        <f t="shared" si="13"/>
        <v>5.407253741758893E-16</v>
      </c>
      <c r="AB7" s="77">
        <f t="shared" si="14"/>
        <v>3.372060801261892E-3</v>
      </c>
      <c r="AC7" s="77">
        <f t="shared" si="15"/>
        <v>3.372060801261892E-3</v>
      </c>
      <c r="AD7" s="77" cm="1">
        <f t="array" ref="AD7">_xlfn.IFS(AC7=AB7,2,AC7=AA7,1,AC7=Z7,0)</f>
        <v>2</v>
      </c>
      <c r="AE7" s="77">
        <f t="shared" si="16"/>
        <v>1</v>
      </c>
      <c r="AF7" s="103" t="s">
        <v>48</v>
      </c>
      <c r="AG7" s="138"/>
      <c r="AH7" s="138"/>
      <c r="AI7" s="138"/>
      <c r="AJ7" s="91">
        <f>SUM(AH4,AI5,AJ6)/SUM(AH4:AJ6)</f>
        <v>0.85</v>
      </c>
    </row>
    <row r="8" spans="2:36" x14ac:dyDescent="0.35">
      <c r="B8" s="77">
        <v>5.0999999999999996</v>
      </c>
      <c r="C8" s="77">
        <v>3.5</v>
      </c>
      <c r="D8" s="77">
        <v>1.4</v>
      </c>
      <c r="E8" s="77">
        <v>0.3</v>
      </c>
      <c r="F8" s="77">
        <v>0</v>
      </c>
      <c r="H8" s="77">
        <v>4.9000000000000004</v>
      </c>
      <c r="I8" s="77">
        <v>3</v>
      </c>
      <c r="J8" s="77">
        <v>1.4</v>
      </c>
      <c r="K8" s="77">
        <v>0.2</v>
      </c>
      <c r="L8" s="77">
        <v>0</v>
      </c>
      <c r="N8" s="82">
        <f t="shared" si="0"/>
        <v>1.0290585430505923</v>
      </c>
      <c r="O8" s="82">
        <f t="shared" si="1"/>
        <v>8.2597113826357246E-2</v>
      </c>
      <c r="P8" s="82">
        <f t="shared" si="2"/>
        <v>2.1426959881923033E-2</v>
      </c>
      <c r="Q8" s="130">
        <f t="shared" si="3"/>
        <v>2.7758541514889393E-2</v>
      </c>
      <c r="R8" s="130">
        <f t="shared" si="4"/>
        <v>0.65964557670363988</v>
      </c>
      <c r="S8" s="130">
        <f t="shared" si="5"/>
        <v>0.24210672054109197</v>
      </c>
      <c r="T8" s="131">
        <f t="shared" si="6"/>
        <v>2.1813076604365413E-23</v>
      </c>
      <c r="U8" s="131">
        <f t="shared" si="7"/>
        <v>9.6191898390924596E-2</v>
      </c>
      <c r="V8" s="131">
        <f t="shared" si="8"/>
        <v>2.377599010345978E-4</v>
      </c>
      <c r="W8" s="84">
        <f t="shared" si="9"/>
        <v>9.5486414886465503E-13</v>
      </c>
      <c r="X8" s="84">
        <f t="shared" si="10"/>
        <v>0.49317296635914593</v>
      </c>
      <c r="Y8" s="84">
        <f t="shared" si="11"/>
        <v>2.2522349573061282E-4</v>
      </c>
      <c r="Z8" s="77">
        <f t="shared" si="12"/>
        <v>1.9679784647885386E-37</v>
      </c>
      <c r="AA8" s="77">
        <f t="shared" si="13"/>
        <v>8.9471031934924329E-4</v>
      </c>
      <c r="AB8" s="77">
        <f t="shared" si="14"/>
        <v>8.9748179076917201E-11</v>
      </c>
      <c r="AC8" s="77">
        <f t="shared" si="15"/>
        <v>8.9471031934924329E-4</v>
      </c>
      <c r="AD8" s="77" cm="1">
        <f t="array" ref="AD8">_xlfn.IFS(AC8=AB8,2,AC8=AA8,1,AC8=Z8,0)</f>
        <v>1</v>
      </c>
      <c r="AE8" s="77">
        <f t="shared" si="16"/>
        <v>1</v>
      </c>
    </row>
    <row r="9" spans="2:36" x14ac:dyDescent="0.35">
      <c r="B9" s="77">
        <v>5.0999999999999996</v>
      </c>
      <c r="C9" s="77">
        <v>3.8</v>
      </c>
      <c r="D9" s="77">
        <v>1.6</v>
      </c>
      <c r="E9" s="77">
        <v>0.2</v>
      </c>
      <c r="F9" s="77">
        <v>0</v>
      </c>
      <c r="H9" s="77">
        <v>5.9</v>
      </c>
      <c r="I9" s="77">
        <v>3.2</v>
      </c>
      <c r="J9" s="77">
        <v>4.8</v>
      </c>
      <c r="K9" s="77">
        <v>1.8</v>
      </c>
      <c r="L9" s="77">
        <v>1</v>
      </c>
      <c r="N9" s="82">
        <f t="shared" si="0"/>
        <v>1.0290585430505923</v>
      </c>
      <c r="O9" s="82">
        <f t="shared" si="1"/>
        <v>8.2597113826357246E-2</v>
      </c>
      <c r="P9" s="82">
        <f t="shared" si="2"/>
        <v>2.1426959881923033E-2</v>
      </c>
      <c r="Q9" s="130">
        <f t="shared" si="3"/>
        <v>0.52777261967060152</v>
      </c>
      <c r="R9" s="130">
        <f t="shared" si="4"/>
        <v>0.9464207039695729</v>
      </c>
      <c r="S9" s="130">
        <f t="shared" si="5"/>
        <v>1.2192044912201201</v>
      </c>
      <c r="T9" s="131">
        <f t="shared" si="6"/>
        <v>2.114966199211028</v>
      </c>
      <c r="U9" s="131">
        <f t="shared" si="7"/>
        <v>3.5356947929280674E-9</v>
      </c>
      <c r="V9" s="131">
        <f t="shared" si="8"/>
        <v>8.9879773682618735E-13</v>
      </c>
      <c r="W9" s="84">
        <f t="shared" si="9"/>
        <v>3.7208164701705875</v>
      </c>
      <c r="X9" s="84">
        <f t="shared" si="10"/>
        <v>2.5461047513849266E-8</v>
      </c>
      <c r="Y9" s="84">
        <f t="shared" si="11"/>
        <v>1.5710340800303452E-12</v>
      </c>
      <c r="Z9" s="77">
        <f t="shared" si="12"/>
        <v>1.4136884875499351</v>
      </c>
      <c r="AA9" s="77">
        <f t="shared" si="13"/>
        <v>2.4359552302796582E-18</v>
      </c>
      <c r="AB9" s="77">
        <f t="shared" si="14"/>
        <v>1.1917649943330073E-26</v>
      </c>
      <c r="AC9" s="77">
        <f t="shared" si="15"/>
        <v>1.4136884875499351</v>
      </c>
      <c r="AD9" s="77" cm="1">
        <f t="array" ref="AD9">_xlfn.IFS(AC9=AB9,2,AC9=AA9,1,AC9=Z9,0)</f>
        <v>0</v>
      </c>
      <c r="AE9" s="77">
        <f t="shared" si="16"/>
        <v>1</v>
      </c>
      <c r="AF9" s="139" t="s">
        <v>28</v>
      </c>
      <c r="AG9" s="139"/>
      <c r="AH9" s="134"/>
      <c r="AI9" s="77">
        <v>0</v>
      </c>
      <c r="AJ9" s="77">
        <f>AH4/SUM(AH4:AJ4)</f>
        <v>1</v>
      </c>
    </row>
    <row r="10" spans="2:36" x14ac:dyDescent="0.35">
      <c r="B10" s="77">
        <v>5.4</v>
      </c>
      <c r="C10" s="77">
        <v>3.4</v>
      </c>
      <c r="D10" s="77">
        <v>1.7</v>
      </c>
      <c r="E10" s="77">
        <v>0.2</v>
      </c>
      <c r="F10" s="77">
        <v>0</v>
      </c>
      <c r="H10" s="77">
        <v>5</v>
      </c>
      <c r="I10" s="77">
        <v>3</v>
      </c>
      <c r="J10" s="77">
        <v>1.6</v>
      </c>
      <c r="K10" s="77">
        <v>0.2</v>
      </c>
      <c r="L10" s="77">
        <v>0</v>
      </c>
      <c r="N10" s="82">
        <f t="shared" si="0"/>
        <v>6.2130519170906041E-2</v>
      </c>
      <c r="O10" s="82">
        <f t="shared" si="1"/>
        <v>0.77143812340542717</v>
      </c>
      <c r="P10" s="82">
        <f t="shared" si="2"/>
        <v>0.36109521597504357</v>
      </c>
      <c r="Q10" s="130">
        <f t="shared" si="3"/>
        <v>0.83379087336941937</v>
      </c>
      <c r="R10" s="130">
        <f t="shared" si="4"/>
        <v>0.47858200323902572</v>
      </c>
      <c r="S10" s="130">
        <f t="shared" si="5"/>
        <v>0.98895143774385674</v>
      </c>
      <c r="T10" s="131">
        <f t="shared" si="6"/>
        <v>3.9840933574989368E-76</v>
      </c>
      <c r="U10" s="131">
        <f t="shared" si="7"/>
        <v>0.44324511126233779</v>
      </c>
      <c r="V10" s="131">
        <f t="shared" si="8"/>
        <v>0.30003262490106053</v>
      </c>
      <c r="W10" s="84">
        <f t="shared" si="9"/>
        <v>4.218369290595177E-53</v>
      </c>
      <c r="X10" s="84">
        <f t="shared" si="10"/>
        <v>7.2152507238398667E-2</v>
      </c>
      <c r="Y10" s="84">
        <f t="shared" si="11"/>
        <v>0.98654337839970263</v>
      </c>
      <c r="Z10" s="77">
        <f t="shared" si="12"/>
        <v>2.8797933611231709E-130</v>
      </c>
      <c r="AA10" s="77">
        <f t="shared" si="13"/>
        <v>4.0871634252580592E-3</v>
      </c>
      <c r="AB10" s="77">
        <f t="shared" si="14"/>
        <v>3.4149732522872719E-2</v>
      </c>
      <c r="AC10" s="77">
        <f t="shared" si="15"/>
        <v>3.4149732522872719E-2</v>
      </c>
      <c r="AD10" s="77" cm="1">
        <f t="array" ref="AD10">_xlfn.IFS(AC10=AB10,2,AC10=AA10,1,AC10=Z10,0)</f>
        <v>2</v>
      </c>
      <c r="AE10" s="77">
        <f t="shared" si="16"/>
        <v>0</v>
      </c>
      <c r="AF10" s="140"/>
      <c r="AG10" s="140"/>
      <c r="AH10" s="136"/>
      <c r="AI10" s="77">
        <v>1</v>
      </c>
      <c r="AJ10" s="77">
        <f>AI5/SUM(AH5:AJ5)</f>
        <v>0.66666666666666663</v>
      </c>
    </row>
    <row r="11" spans="2:36" x14ac:dyDescent="0.35">
      <c r="B11" s="77">
        <v>5</v>
      </c>
      <c r="C11" s="77">
        <v>3.2</v>
      </c>
      <c r="D11" s="77">
        <v>1.2</v>
      </c>
      <c r="E11" s="77">
        <v>0.2</v>
      </c>
      <c r="F11" s="77">
        <v>0</v>
      </c>
      <c r="H11" s="77">
        <v>5.4</v>
      </c>
      <c r="I11" s="77">
        <v>3</v>
      </c>
      <c r="J11" s="77">
        <v>4.5</v>
      </c>
      <c r="K11" s="77">
        <v>1.5</v>
      </c>
      <c r="L11" s="77">
        <v>1</v>
      </c>
      <c r="N11" s="82">
        <f t="shared" si="0"/>
        <v>1.0867896334338842</v>
      </c>
      <c r="O11" s="82">
        <f t="shared" si="1"/>
        <v>0.12274275178416977</v>
      </c>
      <c r="P11" s="82">
        <f t="shared" si="2"/>
        <v>3.168431961893016E-2</v>
      </c>
      <c r="Q11" s="130">
        <f t="shared" si="3"/>
        <v>0.52777261967060152</v>
      </c>
      <c r="R11" s="130">
        <f t="shared" si="4"/>
        <v>0.9464207039695729</v>
      </c>
      <c r="S11" s="130">
        <f t="shared" si="5"/>
        <v>1.2192044912201201</v>
      </c>
      <c r="T11" s="131">
        <f t="shared" si="6"/>
        <v>1.6283017821236174</v>
      </c>
      <c r="U11" s="131">
        <f t="shared" si="7"/>
        <v>4.7657948581502583E-8</v>
      </c>
      <c r="V11" s="131">
        <f t="shared" si="8"/>
        <v>1.1934146871272769E-11</v>
      </c>
      <c r="W11" s="84">
        <f t="shared" si="9"/>
        <v>3.7208164701705875</v>
      </c>
      <c r="X11" s="84">
        <f t="shared" si="10"/>
        <v>2.5461047513849266E-8</v>
      </c>
      <c r="Y11" s="84">
        <f t="shared" si="11"/>
        <v>1.5710340800303452E-12</v>
      </c>
      <c r="Z11" s="77">
        <f t="shared" si="12"/>
        <v>1.1494513461678311</v>
      </c>
      <c r="AA11" s="77">
        <f t="shared" si="13"/>
        <v>4.8793375243003668E-17</v>
      </c>
      <c r="AB11" s="77">
        <f t="shared" si="14"/>
        <v>2.3399353692680627E-25</v>
      </c>
      <c r="AC11" s="77">
        <f t="shared" si="15"/>
        <v>1.1494513461678311</v>
      </c>
      <c r="AD11" s="77" cm="1">
        <f t="array" ref="AD11">_xlfn.IFS(AC11=AB11,2,AC11=AA11,1,AC11=Z11,0)</f>
        <v>0</v>
      </c>
      <c r="AE11" s="77">
        <f t="shared" si="16"/>
        <v>1</v>
      </c>
      <c r="AF11" s="141"/>
      <c r="AG11" s="141"/>
      <c r="AH11" s="137"/>
      <c r="AI11" s="77">
        <v>2</v>
      </c>
      <c r="AJ11" s="77">
        <f>AJ6/SUM(AH6:AJ6)</f>
        <v>0.8571428571428571</v>
      </c>
    </row>
    <row r="12" spans="2:36" x14ac:dyDescent="0.35">
      <c r="B12" s="77">
        <v>4.5999999999999996</v>
      </c>
      <c r="C12" s="77">
        <v>3.4</v>
      </c>
      <c r="D12" s="77">
        <v>1.4</v>
      </c>
      <c r="E12" s="77">
        <v>0.3</v>
      </c>
      <c r="F12" s="77">
        <v>0</v>
      </c>
      <c r="H12" s="77">
        <v>5.6</v>
      </c>
      <c r="I12" s="77">
        <v>3</v>
      </c>
      <c r="J12" s="77">
        <v>4.5</v>
      </c>
      <c r="K12" s="77">
        <v>1.5</v>
      </c>
      <c r="L12" s="77">
        <v>1</v>
      </c>
      <c r="N12" s="82">
        <f t="shared" si="0"/>
        <v>0.64175537948943484</v>
      </c>
      <c r="O12" s="82">
        <f t="shared" si="1"/>
        <v>0.40781104817483643</v>
      </c>
      <c r="P12" s="82">
        <f t="shared" si="2"/>
        <v>0.11897383335269573</v>
      </c>
      <c r="Q12" s="130">
        <f t="shared" si="3"/>
        <v>0.52777261967060152</v>
      </c>
      <c r="R12" s="130">
        <f t="shared" si="4"/>
        <v>0.9464207039695729</v>
      </c>
      <c r="S12" s="130">
        <f t="shared" si="5"/>
        <v>1.2192044912201201</v>
      </c>
      <c r="T12" s="131">
        <f t="shared" si="6"/>
        <v>3.8880375021034488E-63</v>
      </c>
      <c r="U12" s="131">
        <f t="shared" si="7"/>
        <v>0.76106685551498843</v>
      </c>
      <c r="V12" s="131">
        <f t="shared" si="8"/>
        <v>0.12806495602215384</v>
      </c>
      <c r="W12" s="84">
        <f t="shared" si="9"/>
        <v>1.0275405647004298E-34</v>
      </c>
      <c r="X12" s="84">
        <f t="shared" si="10"/>
        <v>1.3275888713957666</v>
      </c>
      <c r="Y12" s="84">
        <f t="shared" si="11"/>
        <v>0.14376249300399274</v>
      </c>
      <c r="Z12" s="77">
        <f t="shared" si="12"/>
        <v>4.4758023273977482E-98</v>
      </c>
      <c r="AA12" s="77">
        <f t="shared" si="13"/>
        <v>0.1349891283916308</v>
      </c>
      <c r="AB12" s="77">
        <f t="shared" si="14"/>
        <v>8.6279942454432128E-4</v>
      </c>
      <c r="AC12" s="77">
        <f t="shared" si="15"/>
        <v>0.1349891283916308</v>
      </c>
      <c r="AD12" s="77" cm="1">
        <f t="array" ref="AD12">_xlfn.IFS(AC12=AB12,2,AC12=AA12,1,AC12=Z12,0)</f>
        <v>1</v>
      </c>
      <c r="AE12" s="77">
        <f t="shared" si="16"/>
        <v>1</v>
      </c>
      <c r="AF12" s="142"/>
    </row>
    <row r="13" spans="2:36" x14ac:dyDescent="0.35">
      <c r="B13" s="77">
        <v>5.7</v>
      </c>
      <c r="C13" s="77">
        <v>4.4000000000000004</v>
      </c>
      <c r="D13" s="77">
        <v>1.5</v>
      </c>
      <c r="E13" s="77">
        <v>0.4</v>
      </c>
      <c r="F13" s="77">
        <v>0</v>
      </c>
      <c r="H13" s="77">
        <v>6.3</v>
      </c>
      <c r="I13" s="77">
        <v>2.8</v>
      </c>
      <c r="J13" s="77">
        <v>5.0999999999999996</v>
      </c>
      <c r="K13" s="77">
        <v>1.5</v>
      </c>
      <c r="L13" s="77">
        <v>2</v>
      </c>
      <c r="N13" s="82">
        <f t="shared" si="0"/>
        <v>0.31537188956981899</v>
      </c>
      <c r="O13" s="82">
        <f t="shared" si="1"/>
        <v>0.59046488050182855</v>
      </c>
      <c r="P13" s="82">
        <f t="shared" si="2"/>
        <v>0.19943346782062085</v>
      </c>
      <c r="Q13" s="130">
        <f t="shared" si="3"/>
        <v>0.52777261967060152</v>
      </c>
      <c r="R13" s="130">
        <f t="shared" si="4"/>
        <v>0.9464207039695729</v>
      </c>
      <c r="S13" s="130">
        <f t="shared" si="5"/>
        <v>1.2192044912201201</v>
      </c>
      <c r="T13" s="131">
        <f t="shared" si="6"/>
        <v>3.8880375021034488E-63</v>
      </c>
      <c r="U13" s="131">
        <f t="shared" si="7"/>
        <v>0.76106685551498843</v>
      </c>
      <c r="V13" s="131">
        <f t="shared" si="8"/>
        <v>0.12806495602215384</v>
      </c>
      <c r="W13" s="84">
        <f t="shared" si="9"/>
        <v>1.0275405647004298E-34</v>
      </c>
      <c r="X13" s="84">
        <f t="shared" si="10"/>
        <v>1.3275888713957666</v>
      </c>
      <c r="Y13" s="84">
        <f t="shared" si="11"/>
        <v>0.14376249300399274</v>
      </c>
      <c r="Z13" s="77">
        <f t="shared" si="12"/>
        <v>2.1995019947560246E-98</v>
      </c>
      <c r="AA13" s="77">
        <f t="shared" si="13"/>
        <v>0.19544919128978239</v>
      </c>
      <c r="AB13" s="77">
        <f t="shared" si="14"/>
        <v>1.4462934951453444E-3</v>
      </c>
      <c r="AC13" s="77">
        <f t="shared" si="15"/>
        <v>0.19544919128978239</v>
      </c>
      <c r="AD13" s="77" cm="1">
        <f t="array" ref="AD13">_xlfn.IFS(AC13=AB13,2,AC13=AA13,1,AC13=Z13,0)</f>
        <v>1</v>
      </c>
      <c r="AE13" s="77">
        <f t="shared" si="16"/>
        <v>1</v>
      </c>
      <c r="AF13" s="139" t="s">
        <v>29</v>
      </c>
      <c r="AG13" s="139"/>
      <c r="AH13" s="134"/>
      <c r="AI13" s="77">
        <v>0</v>
      </c>
      <c r="AJ13" s="77">
        <f>AH4/SUM(AH4:AH6)</f>
        <v>1</v>
      </c>
    </row>
    <row r="14" spans="2:36" x14ac:dyDescent="0.35">
      <c r="B14" s="77">
        <v>5.2</v>
      </c>
      <c r="C14" s="77">
        <v>3.4</v>
      </c>
      <c r="D14" s="77">
        <v>1.4</v>
      </c>
      <c r="E14" s="77">
        <v>0.2</v>
      </c>
      <c r="F14" s="77">
        <v>0</v>
      </c>
      <c r="H14" s="77">
        <v>7.1</v>
      </c>
      <c r="I14" s="77">
        <v>3</v>
      </c>
      <c r="J14" s="77">
        <v>5.9</v>
      </c>
      <c r="K14" s="77">
        <v>2.1</v>
      </c>
      <c r="L14" s="77">
        <v>2</v>
      </c>
      <c r="N14" s="82">
        <f t="shared" si="0"/>
        <v>2.5094450816249931E-3</v>
      </c>
      <c r="O14" s="82">
        <f t="shared" si="1"/>
        <v>0.643850951242108</v>
      </c>
      <c r="P14" s="82">
        <f t="shared" si="2"/>
        <v>0.56818153160881446</v>
      </c>
      <c r="Q14" s="130">
        <f t="shared" si="3"/>
        <v>0.25701985822473089</v>
      </c>
      <c r="R14" s="130">
        <f t="shared" si="4"/>
        <v>1.2531966847933627</v>
      </c>
      <c r="S14" s="130">
        <f t="shared" si="5"/>
        <v>1.0339885498502379</v>
      </c>
      <c r="T14" s="131">
        <f t="shared" si="6"/>
        <v>2.4550867371126193E-90</v>
      </c>
      <c r="U14" s="131">
        <f t="shared" si="7"/>
        <v>0.16909280427386056</v>
      </c>
      <c r="V14" s="131">
        <f t="shared" si="8"/>
        <v>0.52683274414952963</v>
      </c>
      <c r="W14" s="84">
        <f t="shared" si="9"/>
        <v>1.0275405647004298E-34</v>
      </c>
      <c r="X14" s="84">
        <f t="shared" si="10"/>
        <v>1.3275888713957666</v>
      </c>
      <c r="Y14" s="84">
        <f t="shared" si="11"/>
        <v>0.14376249300399274</v>
      </c>
      <c r="Z14" s="77">
        <f t="shared" si="12"/>
        <v>5.3818959182580076E-128</v>
      </c>
      <c r="AA14" s="77">
        <f t="shared" si="13"/>
        <v>6.2699267968467226E-2</v>
      </c>
      <c r="AB14" s="77">
        <f t="shared" si="14"/>
        <v>1.4375638257199395E-2</v>
      </c>
      <c r="AC14" s="77">
        <f t="shared" si="15"/>
        <v>6.2699267968467226E-2</v>
      </c>
      <c r="AD14" s="77" cm="1">
        <f t="array" ref="AD14">_xlfn.IFS(AC14=AB14,2,AC14=AA14,1,AC14=Z14,0)</f>
        <v>1</v>
      </c>
      <c r="AE14" s="77">
        <f t="shared" si="16"/>
        <v>0</v>
      </c>
      <c r="AF14" s="140"/>
      <c r="AG14" s="140"/>
      <c r="AH14" s="136"/>
      <c r="AI14" s="77">
        <v>1</v>
      </c>
      <c r="AJ14" s="77">
        <f>AI5/SUM(AI4:AI6)</f>
        <v>0.8</v>
      </c>
    </row>
    <row r="15" spans="2:36" x14ac:dyDescent="0.35">
      <c r="B15" s="77">
        <v>4.5999999999999996</v>
      </c>
      <c r="C15" s="77">
        <v>3.6</v>
      </c>
      <c r="D15" s="77">
        <v>1</v>
      </c>
      <c r="E15" s="77">
        <v>0.2</v>
      </c>
      <c r="F15" s="77">
        <v>0</v>
      </c>
      <c r="H15" s="77">
        <v>7.3</v>
      </c>
      <c r="I15" s="77">
        <v>2.9</v>
      </c>
      <c r="J15" s="77">
        <v>6.3</v>
      </c>
      <c r="K15" s="77">
        <v>1.8</v>
      </c>
      <c r="L15" s="77">
        <v>2</v>
      </c>
      <c r="N15" s="82">
        <f t="shared" si="0"/>
        <v>1.1451297522375658E-7</v>
      </c>
      <c r="O15" s="82">
        <f t="shared" si="1"/>
        <v>7.1085656832790278E-2</v>
      </c>
      <c r="P15" s="82">
        <f t="shared" si="2"/>
        <v>0.44112562075511741</v>
      </c>
      <c r="Q15" s="130">
        <f t="shared" si="3"/>
        <v>0.52777261967060152</v>
      </c>
      <c r="R15" s="130">
        <f t="shared" si="4"/>
        <v>0.9464207039695729</v>
      </c>
      <c r="S15" s="130">
        <f t="shared" si="5"/>
        <v>1.2192044912201201</v>
      </c>
      <c r="T15" s="131">
        <f t="shared" si="6"/>
        <v>3.3680282720836768E-134</v>
      </c>
      <c r="U15" s="131">
        <f t="shared" si="7"/>
        <v>1.6360275268477976E-3</v>
      </c>
      <c r="V15" s="131">
        <f t="shared" si="8"/>
        <v>0.577337215086966</v>
      </c>
      <c r="W15" s="84">
        <f t="shared" si="9"/>
        <v>2.1585574346062237E-75</v>
      </c>
      <c r="X15" s="84">
        <f t="shared" si="10"/>
        <v>2.8268395922307103E-4</v>
      </c>
      <c r="Y15" s="84">
        <f t="shared" si="11"/>
        <v>1.5691893952008733</v>
      </c>
      <c r="Z15" s="77">
        <f t="shared" si="12"/>
        <v>1.4533358769180407E-216</v>
      </c>
      <c r="AA15" s="77">
        <f t="shared" si="13"/>
        <v>1.0770283780300483E-8</v>
      </c>
      <c r="AB15" s="77">
        <f t="shared" si="14"/>
        <v>0.15741629694002299</v>
      </c>
      <c r="AC15" s="77">
        <f t="shared" si="15"/>
        <v>0.15741629694002299</v>
      </c>
      <c r="AD15" s="77" cm="1">
        <f t="array" ref="AD15">_xlfn.IFS(AC15=AB15,2,AC15=AA15,1,AC15=Z15,0)</f>
        <v>2</v>
      </c>
      <c r="AE15" s="77">
        <f t="shared" si="16"/>
        <v>1</v>
      </c>
      <c r="AF15" s="141"/>
      <c r="AG15" s="141"/>
      <c r="AH15" s="137"/>
      <c r="AI15" s="77">
        <v>2</v>
      </c>
      <c r="AJ15" s="77">
        <f>AJ6/SUM(AJ4:AJ6)</f>
        <v>0.75</v>
      </c>
    </row>
    <row r="16" spans="2:36" x14ac:dyDescent="0.35">
      <c r="B16" s="77">
        <v>4.9000000000000004</v>
      </c>
      <c r="C16" s="77">
        <v>3.1</v>
      </c>
      <c r="D16" s="77">
        <v>1.5</v>
      </c>
      <c r="E16" s="77">
        <v>0.1</v>
      </c>
      <c r="F16" s="77">
        <v>0</v>
      </c>
      <c r="H16" s="77">
        <v>5</v>
      </c>
      <c r="I16" s="77">
        <v>3.4</v>
      </c>
      <c r="J16" s="77">
        <v>1.6</v>
      </c>
      <c r="K16" s="77">
        <v>0.4</v>
      </c>
      <c r="L16" s="77">
        <v>0</v>
      </c>
      <c r="N16" s="82">
        <f t="shared" si="0"/>
        <v>4.4676213832404853E-9</v>
      </c>
      <c r="O16" s="82">
        <f t="shared" si="1"/>
        <v>2.7917102324032928E-2</v>
      </c>
      <c r="P16" s="82">
        <f t="shared" si="2"/>
        <v>0.32520171514066093</v>
      </c>
      <c r="Q16" s="130">
        <f t="shared" si="3"/>
        <v>0.38057521773714398</v>
      </c>
      <c r="R16" s="130">
        <f t="shared" si="4"/>
        <v>1.1450536695780926</v>
      </c>
      <c r="S16" s="130">
        <f t="shared" si="5"/>
        <v>1.1765325398994013</v>
      </c>
      <c r="T16" s="131">
        <f t="shared" si="6"/>
        <v>2.1897720037543413E-159</v>
      </c>
      <c r="U16" s="131">
        <f t="shared" si="7"/>
        <v>5.2077494883558622E-5</v>
      </c>
      <c r="V16" s="131">
        <f t="shared" si="8"/>
        <v>0.28012436600865248</v>
      </c>
      <c r="W16" s="84">
        <f t="shared" si="9"/>
        <v>4.218369290595177E-53</v>
      </c>
      <c r="X16" s="84">
        <f t="shared" si="10"/>
        <v>7.2152507238398667E-2</v>
      </c>
      <c r="Y16" s="84">
        <f t="shared" si="11"/>
        <v>0.98654337839970263</v>
      </c>
      <c r="Z16" s="77">
        <f t="shared" si="12"/>
        <v>5.1949989537977197E-221</v>
      </c>
      <c r="AA16" s="77">
        <f t="shared" si="13"/>
        <v>4.1578312084223501E-8</v>
      </c>
      <c r="AB16" s="77">
        <f t="shared" si="14"/>
        <v>3.416093753854104E-2</v>
      </c>
      <c r="AC16" s="77">
        <f t="shared" si="15"/>
        <v>3.416093753854104E-2</v>
      </c>
      <c r="AD16" s="77" cm="1">
        <f t="array" ref="AD16">_xlfn.IFS(AC16=AB16,2,AC16=AA16,1,AC16=Z16,0)</f>
        <v>2</v>
      </c>
      <c r="AE16" s="77">
        <f t="shared" si="16"/>
        <v>1</v>
      </c>
      <c r="AF16" s="142"/>
    </row>
    <row r="17" spans="2:36" x14ac:dyDescent="0.35">
      <c r="B17" s="77">
        <v>5.2</v>
      </c>
      <c r="C17" s="77">
        <v>4.0999999999999996</v>
      </c>
      <c r="D17" s="77">
        <v>1.5</v>
      </c>
      <c r="E17" s="77">
        <v>0.1</v>
      </c>
      <c r="F17" s="77">
        <v>0</v>
      </c>
      <c r="H17" s="77">
        <v>5.0999999999999996</v>
      </c>
      <c r="I17" s="77">
        <v>3.3</v>
      </c>
      <c r="J17" s="77">
        <v>1.7</v>
      </c>
      <c r="K17" s="77">
        <v>0.5</v>
      </c>
      <c r="L17" s="77">
        <v>0</v>
      </c>
      <c r="N17" s="82">
        <f t="shared" si="0"/>
        <v>1.0867896334338842</v>
      </c>
      <c r="O17" s="82">
        <f t="shared" si="1"/>
        <v>0.12274275178416977</v>
      </c>
      <c r="P17" s="82">
        <f t="shared" si="2"/>
        <v>3.168431961893016E-2</v>
      </c>
      <c r="Q17" s="130">
        <f t="shared" si="3"/>
        <v>1.0134387914015686</v>
      </c>
      <c r="R17" s="130">
        <f t="shared" si="4"/>
        <v>0.16204499802813863</v>
      </c>
      <c r="S17" s="130">
        <f t="shared" si="5"/>
        <v>0.55183719129039632</v>
      </c>
      <c r="T17" s="131">
        <f t="shared" si="6"/>
        <v>1.6283017821236174</v>
      </c>
      <c r="U17" s="131">
        <f t="shared" si="7"/>
        <v>4.7657948581502583E-8</v>
      </c>
      <c r="V17" s="131">
        <f t="shared" si="8"/>
        <v>1.1934146871272769E-11</v>
      </c>
      <c r="W17" s="84">
        <f t="shared" si="9"/>
        <v>1.0613252325849001</v>
      </c>
      <c r="X17" s="84">
        <f t="shared" si="10"/>
        <v>9.7517465750181479E-6</v>
      </c>
      <c r="Y17" s="84">
        <f t="shared" si="11"/>
        <v>4.5558236332049319E-10</v>
      </c>
      <c r="Z17" s="77">
        <f t="shared" si="12"/>
        <v>0.6295808388882127</v>
      </c>
      <c r="AA17" s="77">
        <f t="shared" si="13"/>
        <v>3.1997673140015364E-15</v>
      </c>
      <c r="AB17" s="77">
        <f t="shared" si="14"/>
        <v>3.0712811323642721E-23</v>
      </c>
      <c r="AC17" s="77">
        <f t="shared" si="15"/>
        <v>0.6295808388882127</v>
      </c>
      <c r="AD17" s="77" cm="1">
        <f t="array" ref="AD17">_xlfn.IFS(AC17=AB17,2,AC17=AA17,1,AC17=Z17,0)</f>
        <v>0</v>
      </c>
      <c r="AE17" s="77">
        <f t="shared" si="16"/>
        <v>1</v>
      </c>
      <c r="AF17" s="139" t="s">
        <v>30</v>
      </c>
      <c r="AG17" s="139"/>
      <c r="AH17" s="134"/>
      <c r="AI17" s="77">
        <v>0</v>
      </c>
      <c r="AJ17" s="77">
        <f>2*(AH4/SUM(AH4:AJ4))*(AH4/SUM(AH4:AH6))/((AH4/SUM(AH4:AJ4))+((AH4/SUM(AH4:AH6))))</f>
        <v>1</v>
      </c>
    </row>
    <row r="18" spans="2:36" x14ac:dyDescent="0.35">
      <c r="B18" s="77">
        <v>4.3</v>
      </c>
      <c r="C18" s="77">
        <v>3</v>
      </c>
      <c r="D18" s="77">
        <v>1.1000000000000001</v>
      </c>
      <c r="E18" s="77">
        <v>0.1</v>
      </c>
      <c r="F18" s="77">
        <v>0</v>
      </c>
      <c r="H18" s="77">
        <v>6.3</v>
      </c>
      <c r="I18" s="77">
        <v>2.7</v>
      </c>
      <c r="J18" s="77">
        <v>4.9000000000000004</v>
      </c>
      <c r="K18" s="77">
        <v>1.8</v>
      </c>
      <c r="L18" s="77">
        <v>2</v>
      </c>
      <c r="N18" s="82">
        <f t="shared" si="0"/>
        <v>1.0653471123651277</v>
      </c>
      <c r="O18" s="82">
        <f t="shared" si="1"/>
        <v>0.17553380167158311</v>
      </c>
      <c r="P18" s="82">
        <f t="shared" si="2"/>
        <v>4.5733600112972915E-2</v>
      </c>
      <c r="Q18" s="130">
        <f t="shared" si="3"/>
        <v>0.94986321062690748</v>
      </c>
      <c r="R18" s="130">
        <f t="shared" si="4"/>
        <v>0.29279934750217151</v>
      </c>
      <c r="S18" s="130">
        <f t="shared" si="5"/>
        <v>0.7741065957693205</v>
      </c>
      <c r="T18" s="131">
        <f t="shared" si="6"/>
        <v>0.89428032752849551</v>
      </c>
      <c r="U18" s="131">
        <f t="shared" si="7"/>
        <v>1.6305807211955658E-7</v>
      </c>
      <c r="V18" s="131">
        <f t="shared" si="8"/>
        <v>4.1446109107540064E-11</v>
      </c>
      <c r="W18" s="84">
        <f t="shared" si="9"/>
        <v>0.12668713312556157</v>
      </c>
      <c r="X18" s="84">
        <f t="shared" si="10"/>
        <v>1.2312014787334478E-4</v>
      </c>
      <c r="Y18" s="84">
        <f t="shared" si="11"/>
        <v>6.0804956616821424E-9</v>
      </c>
      <c r="Z18" s="77">
        <f t="shared" si="12"/>
        <v>3.7921323744317517E-2</v>
      </c>
      <c r="AA18" s="77">
        <f t="shared" si="13"/>
        <v>3.5716710733961636E-13</v>
      </c>
      <c r="AB18" s="77">
        <f t="shared" si="14"/>
        <v>2.882470324859345E-21</v>
      </c>
      <c r="AC18" s="77">
        <f t="shared" si="15"/>
        <v>3.7921323744317517E-2</v>
      </c>
      <c r="AD18" s="77" cm="1">
        <f t="array" ref="AD18">_xlfn.IFS(AC18=AB18,2,AC18=AA18,1,AC18=Z18,0)</f>
        <v>0</v>
      </c>
      <c r="AE18" s="77">
        <f t="shared" si="16"/>
        <v>1</v>
      </c>
      <c r="AF18" s="140"/>
      <c r="AG18" s="140"/>
      <c r="AH18" s="136"/>
      <c r="AI18" s="77">
        <v>1</v>
      </c>
      <c r="AJ18" s="77">
        <f>2*((AI5/SUM(AH5:AJ5))*(AI5/SUM(AI4:AI6))/((AI5/SUM(AH5:AJ5))+(AI5/SUM(AI4:AI6))))</f>
        <v>0.72727272727272718</v>
      </c>
    </row>
    <row r="19" spans="2:36" x14ac:dyDescent="0.35">
      <c r="B19" s="77">
        <v>4.8</v>
      </c>
      <c r="C19" s="77">
        <v>3.4</v>
      </c>
      <c r="D19" s="77">
        <v>1.9</v>
      </c>
      <c r="E19" s="77">
        <v>0.2</v>
      </c>
      <c r="F19" s="77">
        <v>0</v>
      </c>
      <c r="H19" s="77">
        <v>7.4</v>
      </c>
      <c r="I19" s="77">
        <v>2.8</v>
      </c>
      <c r="J19" s="77">
        <v>6.1</v>
      </c>
      <c r="K19" s="77">
        <v>1.9</v>
      </c>
      <c r="L19" s="77">
        <v>2</v>
      </c>
      <c r="N19" s="82">
        <f t="shared" si="0"/>
        <v>2.5094450816249931E-3</v>
      </c>
      <c r="O19" s="82">
        <f t="shared" si="1"/>
        <v>0.643850951242108</v>
      </c>
      <c r="P19" s="82">
        <f t="shared" si="2"/>
        <v>0.56818153160881446</v>
      </c>
      <c r="Q19" s="130">
        <f t="shared" si="3"/>
        <v>0.16256437594394599</v>
      </c>
      <c r="R19" s="130">
        <f t="shared" si="4"/>
        <v>1.2406932393470476</v>
      </c>
      <c r="S19" s="130">
        <f t="shared" si="5"/>
        <v>0.82758367066765082</v>
      </c>
      <c r="T19" s="131">
        <f t="shared" si="6"/>
        <v>9.9822073656463128E-81</v>
      </c>
      <c r="U19" s="131">
        <f t="shared" si="7"/>
        <v>0.33694051161612276</v>
      </c>
      <c r="V19" s="131">
        <f t="shared" si="8"/>
        <v>0.37375308428558196</v>
      </c>
      <c r="W19" s="84">
        <f t="shared" si="9"/>
        <v>4.218369290595177E-53</v>
      </c>
      <c r="X19" s="84">
        <f t="shared" si="10"/>
        <v>7.2152507238398667E-2</v>
      </c>
      <c r="Y19" s="84">
        <f t="shared" si="11"/>
        <v>0.98654337839970263</v>
      </c>
      <c r="Z19" s="77">
        <f t="shared" si="12"/>
        <v>5.6819755993182752E-137</v>
      </c>
      <c r="AA19" s="77">
        <f t="shared" si="13"/>
        <v>6.722388024760364E-3</v>
      </c>
      <c r="AB19" s="77">
        <f t="shared" si="14"/>
        <v>5.6015205722244901E-2</v>
      </c>
      <c r="AC19" s="77">
        <f t="shared" si="15"/>
        <v>5.6015205722244901E-2</v>
      </c>
      <c r="AD19" s="77" cm="1">
        <f t="array" ref="AD19">_xlfn.IFS(AC19=AB19,2,AC19=AA19,1,AC19=Z19,0)</f>
        <v>2</v>
      </c>
      <c r="AE19" s="77">
        <f t="shared" si="16"/>
        <v>1</v>
      </c>
      <c r="AF19" s="141"/>
      <c r="AG19" s="141"/>
      <c r="AH19" s="137"/>
      <c r="AI19" s="77">
        <v>2</v>
      </c>
      <c r="AJ19" s="77">
        <f>2*(AJ6/SUM(AH6:AJ6))*(AJ6/SUM(AJ4:AJ6))/(AJ6/SUM(AH6:AJ6))+(AJ6/SUM(AJ4:AJ6))</f>
        <v>2.25</v>
      </c>
    </row>
    <row r="20" spans="2:36" x14ac:dyDescent="0.35">
      <c r="B20" s="77">
        <v>4.8</v>
      </c>
      <c r="C20" s="77">
        <v>3</v>
      </c>
      <c r="D20" s="77">
        <v>1.4</v>
      </c>
      <c r="E20" s="77">
        <v>0.3</v>
      </c>
      <c r="F20" s="77">
        <v>0</v>
      </c>
      <c r="H20" s="77">
        <v>5.0999999999999996</v>
      </c>
      <c r="I20" s="77">
        <v>3.7</v>
      </c>
      <c r="J20" s="77">
        <v>1.5</v>
      </c>
      <c r="K20" s="77">
        <v>0.4</v>
      </c>
      <c r="L20" s="77">
        <v>0</v>
      </c>
      <c r="N20" s="82">
        <f t="shared" si="0"/>
        <v>7.8912818268709922E-10</v>
      </c>
      <c r="O20" s="82">
        <f t="shared" si="1"/>
        <v>1.6516400178907709E-2</v>
      </c>
      <c r="P20" s="82">
        <f t="shared" si="2"/>
        <v>0.26928295397989471</v>
      </c>
      <c r="Q20" s="130">
        <f t="shared" si="3"/>
        <v>0.25701985822473089</v>
      </c>
      <c r="R20" s="130">
        <f t="shared" si="4"/>
        <v>1.2531966847933627</v>
      </c>
      <c r="S20" s="130">
        <f t="shared" si="5"/>
        <v>1.0339885498502379</v>
      </c>
      <c r="T20" s="131">
        <f t="shared" si="6"/>
        <v>1.6039466538071047E-146</v>
      </c>
      <c r="U20" s="131">
        <f t="shared" si="7"/>
        <v>3.2066491938938159E-4</v>
      </c>
      <c r="V20" s="131">
        <f t="shared" si="8"/>
        <v>0.42876564003001183</v>
      </c>
      <c r="W20" s="84">
        <f t="shared" si="9"/>
        <v>4.2523760981006584E-60</v>
      </c>
      <c r="X20" s="84">
        <f t="shared" si="10"/>
        <v>1.5234875337723837E-2</v>
      </c>
      <c r="Y20" s="84">
        <f t="shared" si="11"/>
        <v>1.3547160971750591</v>
      </c>
      <c r="Z20" s="77">
        <f t="shared" si="12"/>
        <v>4.5757356365696049E-216</v>
      </c>
      <c r="AA20" s="77">
        <f t="shared" si="13"/>
        <v>3.5002104050360362E-8</v>
      </c>
      <c r="AB20" s="77">
        <f t="shared" si="14"/>
        <v>5.2251504126686117E-2</v>
      </c>
      <c r="AC20" s="77">
        <f t="shared" si="15"/>
        <v>5.2251504126686117E-2</v>
      </c>
      <c r="AD20" s="77" cm="1">
        <f t="array" ref="AD20">_xlfn.IFS(AC20=AB20,2,AC20=AA20,1,AC20=Z20,0)</f>
        <v>2</v>
      </c>
      <c r="AE20" s="77">
        <f t="shared" si="16"/>
        <v>1</v>
      </c>
    </row>
    <row r="21" spans="2:36" x14ac:dyDescent="0.35">
      <c r="B21" s="77">
        <v>4.9000000000000004</v>
      </c>
      <c r="C21" s="77">
        <v>3.1</v>
      </c>
      <c r="D21" s="77">
        <v>1.5</v>
      </c>
      <c r="E21" s="77">
        <v>0.1</v>
      </c>
      <c r="F21" s="77">
        <v>0</v>
      </c>
      <c r="H21" s="77">
        <v>4.8</v>
      </c>
      <c r="I21" s="77">
        <v>3</v>
      </c>
      <c r="J21" s="77">
        <v>1.4</v>
      </c>
      <c r="K21" s="77">
        <v>0.1</v>
      </c>
      <c r="L21" s="77">
        <v>0</v>
      </c>
      <c r="N21" s="82">
        <f t="shared" si="0"/>
        <v>1.0653471123651277</v>
      </c>
      <c r="O21" s="82">
        <f t="shared" si="1"/>
        <v>0.17553380167158311</v>
      </c>
      <c r="P21" s="82">
        <f t="shared" si="2"/>
        <v>4.5733600112972915E-2</v>
      </c>
      <c r="Q21" s="130">
        <f t="shared" si="3"/>
        <v>0.83061936379864276</v>
      </c>
      <c r="R21" s="130">
        <f t="shared" si="4"/>
        <v>1.5050222115598214E-2</v>
      </c>
      <c r="S21" s="130">
        <f t="shared" si="5"/>
        <v>0.11406382859918292</v>
      </c>
      <c r="T21" s="131">
        <f t="shared" si="6"/>
        <v>2.1694258769736181</v>
      </c>
      <c r="U21" s="131">
        <f t="shared" si="7"/>
        <v>1.3289628259736222E-8</v>
      </c>
      <c r="V21" s="131">
        <f t="shared" si="8"/>
        <v>3.3280060955426313E-12</v>
      </c>
      <c r="W21" s="84">
        <f t="shared" si="9"/>
        <v>1.0613252325849001</v>
      </c>
      <c r="X21" s="84">
        <f t="shared" si="10"/>
        <v>9.7517465750181479E-6</v>
      </c>
      <c r="Y21" s="84">
        <f t="shared" si="11"/>
        <v>4.5558236332049319E-10</v>
      </c>
      <c r="Z21" s="77">
        <f t="shared" si="12"/>
        <v>0.67392504042710832</v>
      </c>
      <c r="AA21" s="77">
        <f t="shared" si="13"/>
        <v>1.185135668468566E-16</v>
      </c>
      <c r="AB21" s="77">
        <f t="shared" si="14"/>
        <v>2.5552905516478523E-24</v>
      </c>
      <c r="AC21" s="77">
        <f t="shared" si="15"/>
        <v>0.67392504042710832</v>
      </c>
      <c r="AD21" s="77" cm="1">
        <f t="array" ref="AD21">_xlfn.IFS(AC21=AB21,2,AC21=AA21,1,AC21=Z21,0)</f>
        <v>0</v>
      </c>
      <c r="AE21" s="77">
        <f>IF(AD21=L20,1,0)</f>
        <v>1</v>
      </c>
    </row>
    <row r="22" spans="2:36" x14ac:dyDescent="0.35">
      <c r="B22" s="77">
        <v>4.5999999999999996</v>
      </c>
      <c r="C22" s="77">
        <v>3.2</v>
      </c>
      <c r="D22" s="77">
        <v>1.4</v>
      </c>
      <c r="E22" s="77">
        <v>0.2</v>
      </c>
      <c r="F22" s="77">
        <v>0</v>
      </c>
      <c r="N22" s="82">
        <f t="shared" si="0"/>
        <v>0.90442991547677298</v>
      </c>
      <c r="O22" s="82">
        <f t="shared" si="1"/>
        <v>5.3489410114798248E-2</v>
      </c>
      <c r="P22" s="82">
        <f t="shared" si="2"/>
        <v>1.4144379579371555E-2</v>
      </c>
      <c r="Q22" s="130">
        <f t="shared" si="3"/>
        <v>0.52777261967060152</v>
      </c>
      <c r="R22" s="130">
        <f t="shared" si="4"/>
        <v>0.9464207039695729</v>
      </c>
      <c r="S22" s="130">
        <f t="shared" si="5"/>
        <v>1.2192044912201201</v>
      </c>
      <c r="T22" s="131">
        <f t="shared" si="6"/>
        <v>2.114966199211028</v>
      </c>
      <c r="U22" s="131">
        <f t="shared" si="7"/>
        <v>3.5356947929280674E-9</v>
      </c>
      <c r="V22" s="131">
        <f t="shared" si="8"/>
        <v>8.9879773682618735E-13</v>
      </c>
      <c r="W22" s="84">
        <f t="shared" si="9"/>
        <v>1.5570839463536001</v>
      </c>
      <c r="X22" s="84">
        <f t="shared" si="10"/>
        <v>8.3929927933692332E-10</v>
      </c>
      <c r="Y22" s="84">
        <f t="shared" si="11"/>
        <v>7.2306341665899685E-14</v>
      </c>
      <c r="Z22" s="77">
        <f t="shared" si="12"/>
        <v>0.51995090204018202</v>
      </c>
      <c r="AA22" s="77">
        <f t="shared" si="13"/>
        <v>5.2001134836969066E-20</v>
      </c>
      <c r="AB22" s="77">
        <f t="shared" si="14"/>
        <v>3.6208018097196843E-28</v>
      </c>
      <c r="AC22" s="77">
        <f t="shared" si="15"/>
        <v>0.51995090204018202</v>
      </c>
      <c r="AD22" s="77" cm="1">
        <f t="array" ref="AD22">_xlfn.IFS(AC22=AB22,2,AC22=AA22,1,AC22=Z22,0)</f>
        <v>0</v>
      </c>
      <c r="AE22" s="77">
        <f>IF(AD22=L21,1,0)</f>
        <v>1</v>
      </c>
    </row>
    <row r="23" spans="2:36" x14ac:dyDescent="0.35">
      <c r="B23" s="77">
        <v>4.9000000000000004</v>
      </c>
      <c r="C23" s="77">
        <v>3.1</v>
      </c>
      <c r="D23" s="77">
        <v>1.5</v>
      </c>
      <c r="E23" s="77">
        <v>0.1</v>
      </c>
      <c r="F23" s="77">
        <v>0</v>
      </c>
      <c r="N23" s="143" t="s">
        <v>95</v>
      </c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4">
        <f>SUM(AE3:AE22)</f>
        <v>17</v>
      </c>
    </row>
    <row r="24" spans="2:36" x14ac:dyDescent="0.35">
      <c r="B24" s="77">
        <v>5.8</v>
      </c>
      <c r="C24" s="77">
        <v>4</v>
      </c>
      <c r="D24" s="77">
        <v>1.2</v>
      </c>
      <c r="E24" s="77">
        <v>0.2</v>
      </c>
      <c r="F24" s="77">
        <v>0</v>
      </c>
      <c r="N24" s="145" t="s">
        <v>48</v>
      </c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87">
        <f>AE23/130</f>
        <v>0.13076923076923078</v>
      </c>
    </row>
    <row r="25" spans="2:36" x14ac:dyDescent="0.35">
      <c r="B25" s="77">
        <v>5.4</v>
      </c>
      <c r="C25" s="77">
        <v>3.9</v>
      </c>
      <c r="D25" s="77">
        <v>1.3</v>
      </c>
      <c r="E25" s="77">
        <v>0.4</v>
      </c>
      <c r="F25" s="77">
        <v>0</v>
      </c>
    </row>
    <row r="26" spans="2:36" x14ac:dyDescent="0.35">
      <c r="B26" s="77">
        <v>5.5</v>
      </c>
      <c r="C26" s="77">
        <v>4.2</v>
      </c>
      <c r="D26" s="77">
        <v>1.4</v>
      </c>
      <c r="E26" s="77">
        <v>0.2</v>
      </c>
      <c r="F26" s="77">
        <v>0</v>
      </c>
    </row>
    <row r="27" spans="2:36" x14ac:dyDescent="0.35">
      <c r="B27" s="77">
        <v>4.7</v>
      </c>
      <c r="C27" s="77">
        <v>3.2</v>
      </c>
      <c r="D27" s="77">
        <v>1.6</v>
      </c>
      <c r="E27" s="77">
        <v>0.2</v>
      </c>
      <c r="F27" s="77">
        <v>0</v>
      </c>
    </row>
    <row r="28" spans="2:36" x14ac:dyDescent="0.35">
      <c r="B28" s="77">
        <v>4.5999999999999996</v>
      </c>
      <c r="C28" s="77">
        <v>3.1</v>
      </c>
      <c r="D28" s="77">
        <v>1.5</v>
      </c>
      <c r="E28" s="77">
        <v>0.2</v>
      </c>
      <c r="F28" s="77">
        <v>0</v>
      </c>
    </row>
    <row r="29" spans="2:36" x14ac:dyDescent="0.35">
      <c r="B29" s="77">
        <v>4.8</v>
      </c>
      <c r="C29" s="77">
        <v>3.4</v>
      </c>
      <c r="D29" s="77">
        <v>1.6</v>
      </c>
      <c r="E29" s="77">
        <v>0.2</v>
      </c>
      <c r="F29" s="77">
        <v>0</v>
      </c>
    </row>
    <row r="30" spans="2:36" x14ac:dyDescent="0.35">
      <c r="B30" s="77">
        <v>5.7</v>
      </c>
      <c r="C30" s="77">
        <v>3.8</v>
      </c>
      <c r="D30" s="77">
        <v>1.7</v>
      </c>
      <c r="E30" s="77">
        <v>0.3</v>
      </c>
      <c r="F30" s="77">
        <v>0</v>
      </c>
    </row>
    <row r="31" spans="2:36" x14ac:dyDescent="0.35">
      <c r="B31" s="77">
        <v>5.0999999999999996</v>
      </c>
      <c r="C31" s="77">
        <v>3.8</v>
      </c>
      <c r="D31" s="77">
        <v>1.5</v>
      </c>
      <c r="E31" s="77">
        <v>0.3</v>
      </c>
      <c r="F31" s="77">
        <v>0</v>
      </c>
    </row>
    <row r="32" spans="2:36" x14ac:dyDescent="0.35">
      <c r="B32" s="77">
        <v>4.4000000000000004</v>
      </c>
      <c r="C32" s="77">
        <v>3</v>
      </c>
      <c r="D32" s="77">
        <v>1.3</v>
      </c>
      <c r="E32" s="77">
        <v>0.2</v>
      </c>
      <c r="F32" s="77">
        <v>0</v>
      </c>
    </row>
    <row r="33" spans="2:6" x14ac:dyDescent="0.35">
      <c r="B33" s="77">
        <v>4.7</v>
      </c>
      <c r="C33" s="77">
        <v>3.2</v>
      </c>
      <c r="D33" s="77">
        <v>1.3</v>
      </c>
      <c r="E33" s="77">
        <v>0.2</v>
      </c>
      <c r="F33" s="77">
        <v>0</v>
      </c>
    </row>
    <row r="34" spans="2:6" x14ac:dyDescent="0.35">
      <c r="B34" s="77">
        <v>5.4</v>
      </c>
      <c r="C34" s="77">
        <v>3.4</v>
      </c>
      <c r="D34" s="77">
        <v>1.5</v>
      </c>
      <c r="E34" s="77">
        <v>0.4</v>
      </c>
      <c r="F34" s="77">
        <v>0</v>
      </c>
    </row>
    <row r="35" spans="2:6" x14ac:dyDescent="0.35">
      <c r="B35" s="77">
        <v>5.5</v>
      </c>
      <c r="C35" s="77">
        <v>3.5</v>
      </c>
      <c r="D35" s="77">
        <v>1.3</v>
      </c>
      <c r="E35" s="77">
        <v>0.2</v>
      </c>
      <c r="F35" s="77">
        <v>0</v>
      </c>
    </row>
    <row r="36" spans="2:6" x14ac:dyDescent="0.35">
      <c r="B36" s="77">
        <v>5</v>
      </c>
      <c r="C36" s="77">
        <v>3.6</v>
      </c>
      <c r="D36" s="77">
        <v>1.4</v>
      </c>
      <c r="E36" s="77">
        <v>0.2</v>
      </c>
      <c r="F36" s="77">
        <v>0</v>
      </c>
    </row>
    <row r="37" spans="2:6" x14ac:dyDescent="0.35">
      <c r="B37" s="77">
        <v>5.0999999999999996</v>
      </c>
      <c r="C37" s="77">
        <v>3.5</v>
      </c>
      <c r="D37" s="77">
        <v>1.4</v>
      </c>
      <c r="E37" s="77">
        <v>0.2</v>
      </c>
      <c r="F37" s="77">
        <v>0</v>
      </c>
    </row>
    <row r="38" spans="2:6" x14ac:dyDescent="0.35">
      <c r="B38" s="77">
        <v>5.4</v>
      </c>
      <c r="C38" s="77">
        <v>3.9</v>
      </c>
      <c r="D38" s="77">
        <v>1.7</v>
      </c>
      <c r="E38" s="77">
        <v>0.4</v>
      </c>
      <c r="F38" s="77">
        <v>0</v>
      </c>
    </row>
    <row r="39" spans="2:6" x14ac:dyDescent="0.35">
      <c r="B39" s="77">
        <v>4.5</v>
      </c>
      <c r="C39" s="77">
        <v>2.2999999999999998</v>
      </c>
      <c r="D39" s="77">
        <v>1.3</v>
      </c>
      <c r="E39" s="77">
        <v>0.3</v>
      </c>
      <c r="F39" s="77">
        <v>0</v>
      </c>
    </row>
    <row r="40" spans="2:6" x14ac:dyDescent="0.35">
      <c r="B40" s="77">
        <v>4.8</v>
      </c>
      <c r="C40" s="77">
        <v>3.1</v>
      </c>
      <c r="D40" s="77">
        <v>1.6</v>
      </c>
      <c r="E40" s="77">
        <v>0.2</v>
      </c>
      <c r="F40" s="77">
        <v>0</v>
      </c>
    </row>
    <row r="41" spans="2:6" x14ac:dyDescent="0.35">
      <c r="B41" s="77">
        <v>5.0999999999999996</v>
      </c>
      <c r="C41" s="77">
        <v>3.8</v>
      </c>
      <c r="D41" s="77">
        <v>1.9</v>
      </c>
      <c r="E41" s="77">
        <v>0.4</v>
      </c>
      <c r="F41" s="77">
        <v>0</v>
      </c>
    </row>
    <row r="42" spans="2:6" x14ac:dyDescent="0.35">
      <c r="B42" s="77">
        <v>5.2</v>
      </c>
      <c r="C42" s="77">
        <v>3.5</v>
      </c>
      <c r="D42" s="77">
        <v>1.5</v>
      </c>
      <c r="E42" s="77">
        <v>0.2</v>
      </c>
      <c r="F42" s="77">
        <v>0</v>
      </c>
    </row>
    <row r="43" spans="2:6" x14ac:dyDescent="0.35">
      <c r="B43" s="77">
        <v>5</v>
      </c>
      <c r="C43" s="77">
        <v>3.4</v>
      </c>
      <c r="D43" s="77">
        <v>1.5</v>
      </c>
      <c r="E43" s="77">
        <v>0.2</v>
      </c>
      <c r="F43" s="77">
        <v>0</v>
      </c>
    </row>
    <row r="44" spans="2:6" x14ac:dyDescent="0.35">
      <c r="B44" s="77">
        <v>4.4000000000000004</v>
      </c>
      <c r="C44" s="77">
        <v>2.9</v>
      </c>
      <c r="D44" s="77">
        <v>1.4</v>
      </c>
      <c r="E44" s="77">
        <v>0.2</v>
      </c>
      <c r="F44" s="77">
        <v>0</v>
      </c>
    </row>
    <row r="45" spans="2:6" x14ac:dyDescent="0.35">
      <c r="B45" s="77">
        <v>6.1</v>
      </c>
      <c r="C45" s="77">
        <v>2.8</v>
      </c>
      <c r="D45" s="77">
        <v>4</v>
      </c>
      <c r="E45" s="77">
        <v>1.3</v>
      </c>
      <c r="F45" s="77">
        <v>1</v>
      </c>
    </row>
    <row r="46" spans="2:6" x14ac:dyDescent="0.35">
      <c r="B46" s="77">
        <v>6.3</v>
      </c>
      <c r="C46" s="77">
        <v>2.5</v>
      </c>
      <c r="D46" s="77">
        <v>4.9000000000000004</v>
      </c>
      <c r="E46" s="77">
        <v>1.5</v>
      </c>
      <c r="F46" s="77">
        <v>1</v>
      </c>
    </row>
    <row r="47" spans="2:6" x14ac:dyDescent="0.35">
      <c r="B47" s="77">
        <v>5.6</v>
      </c>
      <c r="C47" s="77">
        <v>3</v>
      </c>
      <c r="D47" s="77">
        <v>4.0999999999999996</v>
      </c>
      <c r="E47" s="77">
        <v>1.3</v>
      </c>
      <c r="F47" s="77">
        <v>1</v>
      </c>
    </row>
    <row r="48" spans="2:6" x14ac:dyDescent="0.35">
      <c r="B48" s="77">
        <v>6.4</v>
      </c>
      <c r="C48" s="77">
        <v>2.9</v>
      </c>
      <c r="D48" s="77">
        <v>4.3</v>
      </c>
      <c r="E48" s="77">
        <v>1.3</v>
      </c>
      <c r="F48" s="77">
        <v>1</v>
      </c>
    </row>
    <row r="49" spans="2:6" x14ac:dyDescent="0.35">
      <c r="B49" s="77">
        <v>5.7</v>
      </c>
      <c r="C49" s="77">
        <v>2.9</v>
      </c>
      <c r="D49" s="77">
        <v>4.2</v>
      </c>
      <c r="E49" s="77">
        <v>1.3</v>
      </c>
      <c r="F49" s="77">
        <v>1</v>
      </c>
    </row>
    <row r="50" spans="2:6" x14ac:dyDescent="0.35">
      <c r="B50" s="77">
        <v>6.1</v>
      </c>
      <c r="C50" s="77">
        <v>2.9</v>
      </c>
      <c r="D50" s="77">
        <v>4.7</v>
      </c>
      <c r="E50" s="77">
        <v>1.4</v>
      </c>
      <c r="F50" s="77">
        <v>1</v>
      </c>
    </row>
    <row r="51" spans="2:6" x14ac:dyDescent="0.35">
      <c r="B51" s="77">
        <v>5.5</v>
      </c>
      <c r="C51" s="77">
        <v>2.2999999999999998</v>
      </c>
      <c r="D51" s="77">
        <v>4</v>
      </c>
      <c r="E51" s="77">
        <v>1.3</v>
      </c>
      <c r="F51" s="77">
        <v>1</v>
      </c>
    </row>
    <row r="52" spans="2:6" x14ac:dyDescent="0.35">
      <c r="B52" s="77">
        <v>5.7</v>
      </c>
      <c r="C52" s="77">
        <v>2.6</v>
      </c>
      <c r="D52" s="77">
        <v>3.5</v>
      </c>
      <c r="E52" s="77">
        <v>1</v>
      </c>
      <c r="F52" s="77">
        <v>1</v>
      </c>
    </row>
    <row r="53" spans="2:6" x14ac:dyDescent="0.35">
      <c r="B53" s="77">
        <v>7</v>
      </c>
      <c r="C53" s="77">
        <v>3.2</v>
      </c>
      <c r="D53" s="77">
        <v>4.7</v>
      </c>
      <c r="E53" s="77">
        <v>1.4</v>
      </c>
      <c r="F53" s="77">
        <v>1</v>
      </c>
    </row>
    <row r="54" spans="2:6" x14ac:dyDescent="0.35">
      <c r="B54" s="77">
        <v>5.6</v>
      </c>
      <c r="C54" s="77">
        <v>2.5</v>
      </c>
      <c r="D54" s="77">
        <v>3.9</v>
      </c>
      <c r="E54" s="77">
        <v>1.1000000000000001</v>
      </c>
      <c r="F54" s="77">
        <v>1</v>
      </c>
    </row>
    <row r="55" spans="2:6" x14ac:dyDescent="0.35">
      <c r="B55" s="77">
        <v>6.5</v>
      </c>
      <c r="C55" s="77">
        <v>2.8</v>
      </c>
      <c r="D55" s="77">
        <v>4.5999999999999996</v>
      </c>
      <c r="E55" s="77">
        <v>1.5</v>
      </c>
      <c r="F55" s="77">
        <v>1</v>
      </c>
    </row>
    <row r="56" spans="2:6" x14ac:dyDescent="0.35">
      <c r="B56" s="77">
        <v>5.9</v>
      </c>
      <c r="C56" s="77">
        <v>3</v>
      </c>
      <c r="D56" s="77">
        <v>4.2</v>
      </c>
      <c r="E56" s="77">
        <v>1.5</v>
      </c>
      <c r="F56" s="77">
        <v>1</v>
      </c>
    </row>
    <row r="57" spans="2:6" x14ac:dyDescent="0.35">
      <c r="B57" s="77">
        <v>6.2</v>
      </c>
      <c r="C57" s="77">
        <v>2.9</v>
      </c>
      <c r="D57" s="77">
        <v>4.3</v>
      </c>
      <c r="E57" s="77">
        <v>1.3</v>
      </c>
      <c r="F57" s="77">
        <v>1</v>
      </c>
    </row>
    <row r="58" spans="2:6" x14ac:dyDescent="0.35">
      <c r="B58" s="77">
        <v>6.3</v>
      </c>
      <c r="C58" s="77">
        <v>3.3</v>
      </c>
      <c r="D58" s="77">
        <v>4.7</v>
      </c>
      <c r="E58" s="77">
        <v>1.6</v>
      </c>
      <c r="F58" s="77">
        <v>1</v>
      </c>
    </row>
    <row r="59" spans="2:6" x14ac:dyDescent="0.35">
      <c r="B59" s="77">
        <v>5.5</v>
      </c>
      <c r="C59" s="77">
        <v>2.4</v>
      </c>
      <c r="D59" s="77">
        <v>3.7</v>
      </c>
      <c r="E59" s="77">
        <v>1</v>
      </c>
      <c r="F59" s="77">
        <v>1</v>
      </c>
    </row>
    <row r="60" spans="2:6" x14ac:dyDescent="0.35">
      <c r="B60" s="77">
        <v>5.0999999999999996</v>
      </c>
      <c r="C60" s="77">
        <v>2.5</v>
      </c>
      <c r="D60" s="77">
        <v>3</v>
      </c>
      <c r="E60" s="77">
        <v>1.1000000000000001</v>
      </c>
      <c r="F60" s="77">
        <v>1</v>
      </c>
    </row>
    <row r="61" spans="2:6" x14ac:dyDescent="0.35">
      <c r="B61" s="77">
        <v>5</v>
      </c>
      <c r="C61" s="77">
        <v>2</v>
      </c>
      <c r="D61" s="77">
        <v>3.5</v>
      </c>
      <c r="E61" s="77">
        <v>1</v>
      </c>
      <c r="F61" s="77">
        <v>1</v>
      </c>
    </row>
    <row r="62" spans="2:6" x14ac:dyDescent="0.35">
      <c r="B62" s="77">
        <v>6.9</v>
      </c>
      <c r="C62" s="77">
        <v>3.1</v>
      </c>
      <c r="D62" s="77">
        <v>4.9000000000000004</v>
      </c>
      <c r="E62" s="77">
        <v>1.5</v>
      </c>
      <c r="F62" s="77">
        <v>1</v>
      </c>
    </row>
    <row r="63" spans="2:6" x14ac:dyDescent="0.35">
      <c r="B63" s="77">
        <v>6.6</v>
      </c>
      <c r="C63" s="77">
        <v>3</v>
      </c>
      <c r="D63" s="77">
        <v>4.4000000000000004</v>
      </c>
      <c r="E63" s="77">
        <v>1.4</v>
      </c>
      <c r="F63" s="77">
        <v>1</v>
      </c>
    </row>
    <row r="64" spans="2:6" x14ac:dyDescent="0.35">
      <c r="B64" s="77">
        <v>6.7</v>
      </c>
      <c r="C64" s="77">
        <v>3</v>
      </c>
      <c r="D64" s="77">
        <v>5</v>
      </c>
      <c r="E64" s="77">
        <v>1.7</v>
      </c>
      <c r="F64" s="77">
        <v>1</v>
      </c>
    </row>
    <row r="65" spans="2:6" x14ac:dyDescent="0.35">
      <c r="B65" s="77">
        <v>5.6</v>
      </c>
      <c r="C65" s="77">
        <v>2.9</v>
      </c>
      <c r="D65" s="77">
        <v>3.6</v>
      </c>
      <c r="E65" s="77">
        <v>1.3</v>
      </c>
      <c r="F65" s="77">
        <v>1</v>
      </c>
    </row>
    <row r="66" spans="2:6" x14ac:dyDescent="0.35">
      <c r="B66" s="77">
        <v>5.6</v>
      </c>
      <c r="C66" s="77">
        <v>2.7</v>
      </c>
      <c r="D66" s="77">
        <v>4.2</v>
      </c>
      <c r="E66" s="77">
        <v>1.3</v>
      </c>
      <c r="F66" s="77">
        <v>1</v>
      </c>
    </row>
    <row r="67" spans="2:6" x14ac:dyDescent="0.35">
      <c r="B67" s="77">
        <v>6.3</v>
      </c>
      <c r="C67" s="77">
        <v>2.2999999999999998</v>
      </c>
      <c r="D67" s="77">
        <v>4.4000000000000004</v>
      </c>
      <c r="E67" s="77">
        <v>1.3</v>
      </c>
      <c r="F67" s="77">
        <v>1</v>
      </c>
    </row>
    <row r="68" spans="2:6" x14ac:dyDescent="0.35">
      <c r="B68" s="77">
        <v>5.8</v>
      </c>
      <c r="C68" s="77">
        <v>2.6</v>
      </c>
      <c r="D68" s="77">
        <v>4</v>
      </c>
      <c r="E68" s="77">
        <v>1.2</v>
      </c>
      <c r="F68" s="77">
        <v>1</v>
      </c>
    </row>
    <row r="69" spans="2:6" x14ac:dyDescent="0.35">
      <c r="B69" s="77">
        <v>5.7</v>
      </c>
      <c r="C69" s="77">
        <v>3</v>
      </c>
      <c r="D69" s="77">
        <v>4.2</v>
      </c>
      <c r="E69" s="77">
        <v>1.2</v>
      </c>
      <c r="F69" s="77">
        <v>1</v>
      </c>
    </row>
    <row r="70" spans="2:6" x14ac:dyDescent="0.35">
      <c r="B70" s="77">
        <v>6.8</v>
      </c>
      <c r="C70" s="77">
        <v>2.8</v>
      </c>
      <c r="D70" s="77">
        <v>4.8</v>
      </c>
      <c r="E70" s="77">
        <v>1.4</v>
      </c>
      <c r="F70" s="77">
        <v>1</v>
      </c>
    </row>
    <row r="71" spans="2:6" x14ac:dyDescent="0.35">
      <c r="B71" s="77">
        <v>5.2</v>
      </c>
      <c r="C71" s="77">
        <v>2.7</v>
      </c>
      <c r="D71" s="77">
        <v>3.9</v>
      </c>
      <c r="E71" s="77">
        <v>1.4</v>
      </c>
      <c r="F71" s="77">
        <v>1</v>
      </c>
    </row>
    <row r="72" spans="2:6" x14ac:dyDescent="0.35">
      <c r="B72" s="77">
        <v>5</v>
      </c>
      <c r="C72" s="77">
        <v>2.2999999999999998</v>
      </c>
      <c r="D72" s="77">
        <v>3.3</v>
      </c>
      <c r="E72" s="77">
        <v>1</v>
      </c>
      <c r="F72" s="77">
        <v>1</v>
      </c>
    </row>
    <row r="73" spans="2:6" x14ac:dyDescent="0.35">
      <c r="B73" s="77">
        <v>5.5</v>
      </c>
      <c r="C73" s="77">
        <v>2.6</v>
      </c>
      <c r="D73" s="77">
        <v>4.4000000000000004</v>
      </c>
      <c r="E73" s="77">
        <v>1.2</v>
      </c>
      <c r="F73" s="77">
        <v>1</v>
      </c>
    </row>
    <row r="74" spans="2:6" x14ac:dyDescent="0.35">
      <c r="B74" s="77">
        <v>6</v>
      </c>
      <c r="C74" s="77">
        <v>3.4</v>
      </c>
      <c r="D74" s="77">
        <v>4.5</v>
      </c>
      <c r="E74" s="77">
        <v>1.6</v>
      </c>
      <c r="F74" s="77">
        <v>1</v>
      </c>
    </row>
    <row r="75" spans="2:6" x14ac:dyDescent="0.35">
      <c r="B75" s="77">
        <v>5.5</v>
      </c>
      <c r="C75" s="77">
        <v>2.5</v>
      </c>
      <c r="D75" s="77">
        <v>4</v>
      </c>
      <c r="E75" s="77">
        <v>1.3</v>
      </c>
      <c r="F75" s="77">
        <v>1</v>
      </c>
    </row>
    <row r="76" spans="2:6" x14ac:dyDescent="0.35">
      <c r="B76" s="77">
        <v>6</v>
      </c>
      <c r="C76" s="77">
        <v>2.9</v>
      </c>
      <c r="D76" s="77">
        <v>4.5</v>
      </c>
      <c r="E76" s="77">
        <v>1.5</v>
      </c>
      <c r="F76" s="77">
        <v>1</v>
      </c>
    </row>
    <row r="77" spans="2:6" x14ac:dyDescent="0.35">
      <c r="B77" s="77">
        <v>6.1</v>
      </c>
      <c r="C77" s="77">
        <v>3</v>
      </c>
      <c r="D77" s="77">
        <v>4.5999999999999996</v>
      </c>
      <c r="E77" s="77">
        <v>1.4</v>
      </c>
      <c r="F77" s="77">
        <v>1</v>
      </c>
    </row>
    <row r="78" spans="2:6" x14ac:dyDescent="0.35">
      <c r="B78" s="77">
        <v>5.7</v>
      </c>
      <c r="C78" s="77">
        <v>2.8</v>
      </c>
      <c r="D78" s="77">
        <v>4.5</v>
      </c>
      <c r="E78" s="77">
        <v>1.3</v>
      </c>
      <c r="F78" s="77">
        <v>1</v>
      </c>
    </row>
    <row r="79" spans="2:6" x14ac:dyDescent="0.35">
      <c r="B79" s="77">
        <v>5.8</v>
      </c>
      <c r="C79" s="77">
        <v>2.7</v>
      </c>
      <c r="D79" s="77">
        <v>4.0999999999999996</v>
      </c>
      <c r="E79" s="77">
        <v>1</v>
      </c>
      <c r="F79" s="77">
        <v>1</v>
      </c>
    </row>
    <row r="80" spans="2:6" x14ac:dyDescent="0.35">
      <c r="B80" s="77">
        <v>6</v>
      </c>
      <c r="C80" s="77">
        <v>2.2000000000000002</v>
      </c>
      <c r="D80" s="77">
        <v>4</v>
      </c>
      <c r="E80" s="77">
        <v>1</v>
      </c>
      <c r="F80" s="77">
        <v>1</v>
      </c>
    </row>
    <row r="81" spans="2:6" x14ac:dyDescent="0.35">
      <c r="B81" s="77">
        <v>6</v>
      </c>
      <c r="C81" s="77">
        <v>2.7</v>
      </c>
      <c r="D81" s="77">
        <v>5.0999999999999996</v>
      </c>
      <c r="E81" s="77">
        <v>1.6</v>
      </c>
      <c r="F81" s="77">
        <v>1</v>
      </c>
    </row>
    <row r="82" spans="2:6" x14ac:dyDescent="0.35">
      <c r="B82" s="77">
        <v>6.2</v>
      </c>
      <c r="C82" s="77">
        <v>2.2000000000000002</v>
      </c>
      <c r="D82" s="77">
        <v>4.5</v>
      </c>
      <c r="E82" s="77">
        <v>1.5</v>
      </c>
      <c r="F82" s="77">
        <v>1</v>
      </c>
    </row>
    <row r="83" spans="2:6" x14ac:dyDescent="0.35">
      <c r="B83" s="77">
        <v>6.4</v>
      </c>
      <c r="C83" s="77">
        <v>3.2</v>
      </c>
      <c r="D83" s="77">
        <v>4.5</v>
      </c>
      <c r="E83" s="77">
        <v>1.5</v>
      </c>
      <c r="F83" s="77">
        <v>1</v>
      </c>
    </row>
    <row r="84" spans="2:6" x14ac:dyDescent="0.35">
      <c r="B84" s="77">
        <v>6.6</v>
      </c>
      <c r="C84" s="77">
        <v>2.9</v>
      </c>
      <c r="D84" s="77">
        <v>4.5999999999999996</v>
      </c>
      <c r="E84" s="77">
        <v>1.3</v>
      </c>
      <c r="F84" s="77">
        <v>1</v>
      </c>
    </row>
    <row r="85" spans="2:6" x14ac:dyDescent="0.35">
      <c r="B85" s="77">
        <v>6.7</v>
      </c>
      <c r="C85" s="77">
        <v>3.1</v>
      </c>
      <c r="D85" s="77">
        <v>4.7</v>
      </c>
      <c r="E85" s="77">
        <v>1.5</v>
      </c>
      <c r="F85" s="77">
        <v>1</v>
      </c>
    </row>
    <row r="86" spans="2:6" x14ac:dyDescent="0.35">
      <c r="B86" s="77">
        <v>6.7</v>
      </c>
      <c r="C86" s="77">
        <v>3.1</v>
      </c>
      <c r="D86" s="77">
        <v>4.4000000000000004</v>
      </c>
      <c r="E86" s="77">
        <v>1.4</v>
      </c>
      <c r="F86" s="77">
        <v>1</v>
      </c>
    </row>
    <row r="87" spans="2:6" x14ac:dyDescent="0.35">
      <c r="B87" s="77">
        <v>5.5</v>
      </c>
      <c r="C87" s="77">
        <v>2.4</v>
      </c>
      <c r="D87" s="77">
        <v>3.8</v>
      </c>
      <c r="E87" s="77">
        <v>1.1000000000000001</v>
      </c>
      <c r="F87" s="77">
        <v>1</v>
      </c>
    </row>
    <row r="88" spans="2:6" x14ac:dyDescent="0.35">
      <c r="B88" s="77">
        <v>6.1</v>
      </c>
      <c r="C88" s="77">
        <v>2.8</v>
      </c>
      <c r="D88" s="77">
        <v>4.7</v>
      </c>
      <c r="E88" s="77">
        <v>1.2</v>
      </c>
      <c r="F88" s="77">
        <v>1</v>
      </c>
    </row>
    <row r="89" spans="2:6" x14ac:dyDescent="0.35">
      <c r="B89" s="77">
        <v>5.7</v>
      </c>
      <c r="C89" s="77">
        <v>2.8</v>
      </c>
      <c r="D89" s="77">
        <v>4.0999999999999996</v>
      </c>
      <c r="E89" s="77">
        <v>1.3</v>
      </c>
      <c r="F89" s="77">
        <v>1</v>
      </c>
    </row>
    <row r="90" spans="2:6" x14ac:dyDescent="0.35">
      <c r="B90" s="77">
        <v>6.4</v>
      </c>
      <c r="C90" s="77">
        <v>2.8</v>
      </c>
      <c r="D90" s="77">
        <v>5.6</v>
      </c>
      <c r="E90" s="77">
        <v>2.1</v>
      </c>
      <c r="F90" s="77">
        <v>2</v>
      </c>
    </row>
    <row r="91" spans="2:6" x14ac:dyDescent="0.35">
      <c r="B91" s="77">
        <v>6.2</v>
      </c>
      <c r="C91" s="77">
        <v>3.4</v>
      </c>
      <c r="D91" s="77">
        <v>5.4</v>
      </c>
      <c r="E91" s="77">
        <v>2.2999999999999998</v>
      </c>
      <c r="F91" s="77">
        <v>2</v>
      </c>
    </row>
    <row r="92" spans="2:6" x14ac:dyDescent="0.35">
      <c r="B92" s="77">
        <v>6.4</v>
      </c>
      <c r="C92" s="77">
        <v>2.8</v>
      </c>
      <c r="D92" s="77">
        <v>5.6</v>
      </c>
      <c r="E92" s="77">
        <v>2.2000000000000002</v>
      </c>
      <c r="F92" s="77">
        <v>2</v>
      </c>
    </row>
    <row r="93" spans="2:6" x14ac:dyDescent="0.35">
      <c r="B93" s="77">
        <v>7.7</v>
      </c>
      <c r="C93" s="77">
        <v>3</v>
      </c>
      <c r="D93" s="77">
        <v>6.1</v>
      </c>
      <c r="E93" s="77">
        <v>2.2999999999999998</v>
      </c>
      <c r="F93" s="77">
        <v>2</v>
      </c>
    </row>
    <row r="94" spans="2:6" x14ac:dyDescent="0.35">
      <c r="B94" s="77">
        <v>6.4</v>
      </c>
      <c r="C94" s="77">
        <v>3.2</v>
      </c>
      <c r="D94" s="77">
        <v>5.3</v>
      </c>
      <c r="E94" s="77">
        <v>2.2999999999999998</v>
      </c>
      <c r="F94" s="77">
        <v>2</v>
      </c>
    </row>
    <row r="95" spans="2:6" x14ac:dyDescent="0.35">
      <c r="B95" s="77">
        <v>5.8</v>
      </c>
      <c r="C95" s="77">
        <v>2.7</v>
      </c>
      <c r="D95" s="77">
        <v>5.0999999999999996</v>
      </c>
      <c r="E95" s="77">
        <v>1.9</v>
      </c>
      <c r="F95" s="77">
        <v>2</v>
      </c>
    </row>
    <row r="96" spans="2:6" x14ac:dyDescent="0.35">
      <c r="B96" s="77">
        <v>6.2</v>
      </c>
      <c r="C96" s="77">
        <v>2.8</v>
      </c>
      <c r="D96" s="77">
        <v>4.8</v>
      </c>
      <c r="E96" s="77">
        <v>1.8</v>
      </c>
      <c r="F96" s="77">
        <v>2</v>
      </c>
    </row>
    <row r="97" spans="2:6" x14ac:dyDescent="0.35">
      <c r="B97" s="77">
        <v>6.7</v>
      </c>
      <c r="C97" s="77">
        <v>3.3</v>
      </c>
      <c r="D97" s="77">
        <v>5.7</v>
      </c>
      <c r="E97" s="77">
        <v>2.1</v>
      </c>
      <c r="F97" s="77">
        <v>2</v>
      </c>
    </row>
    <row r="98" spans="2:6" x14ac:dyDescent="0.35">
      <c r="B98" s="77">
        <v>7.7</v>
      </c>
      <c r="C98" s="77">
        <v>3.8</v>
      </c>
      <c r="D98" s="77">
        <v>6.7</v>
      </c>
      <c r="E98" s="77">
        <v>2.2000000000000002</v>
      </c>
      <c r="F98" s="77">
        <v>2</v>
      </c>
    </row>
    <row r="99" spans="2:6" x14ac:dyDescent="0.35">
      <c r="B99" s="77">
        <v>6.3</v>
      </c>
      <c r="C99" s="77">
        <v>2.5</v>
      </c>
      <c r="D99" s="77">
        <v>5</v>
      </c>
      <c r="E99" s="77">
        <v>1.9</v>
      </c>
      <c r="F99" s="77">
        <v>2</v>
      </c>
    </row>
    <row r="100" spans="2:6" x14ac:dyDescent="0.35">
      <c r="B100" s="77">
        <v>5.9</v>
      </c>
      <c r="C100" s="77">
        <v>3</v>
      </c>
      <c r="D100" s="77">
        <v>5.0999999999999996</v>
      </c>
      <c r="E100" s="77">
        <v>1.8</v>
      </c>
      <c r="F100" s="77">
        <v>2</v>
      </c>
    </row>
    <row r="101" spans="2:6" x14ac:dyDescent="0.35">
      <c r="B101" s="77">
        <v>6.5</v>
      </c>
      <c r="C101" s="77">
        <v>3</v>
      </c>
      <c r="D101" s="77">
        <v>5.2</v>
      </c>
      <c r="E101" s="77">
        <v>2</v>
      </c>
      <c r="F101" s="77">
        <v>2</v>
      </c>
    </row>
    <row r="102" spans="2:6" x14ac:dyDescent="0.35">
      <c r="B102" s="77">
        <v>6.5</v>
      </c>
      <c r="C102" s="77">
        <v>3</v>
      </c>
      <c r="D102" s="77">
        <v>5.8</v>
      </c>
      <c r="E102" s="77">
        <v>2.2000000000000002</v>
      </c>
      <c r="F102" s="77">
        <v>2</v>
      </c>
    </row>
    <row r="103" spans="2:6" x14ac:dyDescent="0.35">
      <c r="B103" s="77">
        <v>6.7</v>
      </c>
      <c r="C103" s="77">
        <v>3</v>
      </c>
      <c r="D103" s="77">
        <v>5.2</v>
      </c>
      <c r="E103" s="77">
        <v>2.2999999999999998</v>
      </c>
      <c r="F103" s="77">
        <v>2</v>
      </c>
    </row>
    <row r="104" spans="2:6" x14ac:dyDescent="0.35">
      <c r="B104" s="77">
        <v>6.3</v>
      </c>
      <c r="C104" s="77">
        <v>3.4</v>
      </c>
      <c r="D104" s="77">
        <v>5.6</v>
      </c>
      <c r="E104" s="77">
        <v>2.4</v>
      </c>
      <c r="F104" s="77">
        <v>2</v>
      </c>
    </row>
    <row r="105" spans="2:6" x14ac:dyDescent="0.35">
      <c r="B105" s="77">
        <v>6.1</v>
      </c>
      <c r="C105" s="77">
        <v>3</v>
      </c>
      <c r="D105" s="77">
        <v>4.9000000000000004</v>
      </c>
      <c r="E105" s="77">
        <v>1.8</v>
      </c>
      <c r="F105" s="77">
        <v>2</v>
      </c>
    </row>
    <row r="106" spans="2:6" x14ac:dyDescent="0.35">
      <c r="B106" s="77">
        <v>6.9</v>
      </c>
      <c r="C106" s="77">
        <v>3.1</v>
      </c>
      <c r="D106" s="77">
        <v>5.4</v>
      </c>
      <c r="E106" s="77">
        <v>2.1</v>
      </c>
      <c r="F106" s="77">
        <v>2</v>
      </c>
    </row>
    <row r="107" spans="2:6" x14ac:dyDescent="0.35">
      <c r="B107" s="77">
        <v>5.8</v>
      </c>
      <c r="C107" s="77">
        <v>2.7</v>
      </c>
      <c r="D107" s="77">
        <v>5.0999999999999996</v>
      </c>
      <c r="E107" s="77">
        <v>1.9</v>
      </c>
      <c r="F107" s="77">
        <v>2</v>
      </c>
    </row>
    <row r="108" spans="2:6" x14ac:dyDescent="0.35">
      <c r="B108" s="77">
        <v>7.9</v>
      </c>
      <c r="C108" s="77">
        <v>3.8</v>
      </c>
      <c r="D108" s="77">
        <v>6.4</v>
      </c>
      <c r="E108" s="77">
        <v>2</v>
      </c>
      <c r="F108" s="77">
        <v>2</v>
      </c>
    </row>
    <row r="109" spans="2:6" x14ac:dyDescent="0.35">
      <c r="B109" s="77">
        <v>6.5</v>
      </c>
      <c r="C109" s="77">
        <v>3</v>
      </c>
      <c r="D109" s="77">
        <v>5.5</v>
      </c>
      <c r="E109" s="77">
        <v>1.8</v>
      </c>
      <c r="F109" s="77">
        <v>2</v>
      </c>
    </row>
    <row r="110" spans="2:6" x14ac:dyDescent="0.35">
      <c r="B110" s="77">
        <v>6</v>
      </c>
      <c r="C110" s="77">
        <v>2.2000000000000002</v>
      </c>
      <c r="D110" s="77">
        <v>5</v>
      </c>
      <c r="E110" s="77">
        <v>1.5</v>
      </c>
      <c r="F110" s="77">
        <v>2</v>
      </c>
    </row>
    <row r="111" spans="2:6" x14ac:dyDescent="0.35">
      <c r="B111" s="77">
        <v>6.4</v>
      </c>
      <c r="C111" s="77">
        <v>2.7</v>
      </c>
      <c r="D111" s="77">
        <v>5.3</v>
      </c>
      <c r="E111" s="77">
        <v>1.9</v>
      </c>
      <c r="F111" s="77">
        <v>2</v>
      </c>
    </row>
    <row r="112" spans="2:6" x14ac:dyDescent="0.35">
      <c r="B112" s="77">
        <v>6.9</v>
      </c>
      <c r="C112" s="77">
        <v>3.2</v>
      </c>
      <c r="D112" s="77">
        <v>5.7</v>
      </c>
      <c r="E112" s="77">
        <v>2.2999999999999998</v>
      </c>
      <c r="F112" s="77">
        <v>2</v>
      </c>
    </row>
    <row r="113" spans="2:6" x14ac:dyDescent="0.35">
      <c r="B113" s="77">
        <v>6</v>
      </c>
      <c r="C113" s="77">
        <v>3</v>
      </c>
      <c r="D113" s="77">
        <v>4.8</v>
      </c>
      <c r="E113" s="77">
        <v>1.8</v>
      </c>
      <c r="F113" s="77">
        <v>2</v>
      </c>
    </row>
    <row r="114" spans="2:6" x14ac:dyDescent="0.35">
      <c r="B114" s="77">
        <v>6.4</v>
      </c>
      <c r="C114" s="77">
        <v>3.1</v>
      </c>
      <c r="D114" s="77">
        <v>5.5</v>
      </c>
      <c r="E114" s="77">
        <v>1.8</v>
      </c>
      <c r="F114" s="77">
        <v>2</v>
      </c>
    </row>
    <row r="115" spans="2:6" x14ac:dyDescent="0.35">
      <c r="B115" s="77">
        <v>6.7</v>
      </c>
      <c r="C115" s="77">
        <v>2.5</v>
      </c>
      <c r="D115" s="77">
        <v>5.8</v>
      </c>
      <c r="E115" s="77">
        <v>1.8</v>
      </c>
      <c r="F115" s="77">
        <v>2</v>
      </c>
    </row>
    <row r="116" spans="2:6" x14ac:dyDescent="0.35">
      <c r="B116" s="77">
        <v>6.3</v>
      </c>
      <c r="C116" s="77">
        <v>3.3</v>
      </c>
      <c r="D116" s="77">
        <v>6</v>
      </c>
      <c r="E116" s="77">
        <v>2.5</v>
      </c>
      <c r="F116" s="77">
        <v>2</v>
      </c>
    </row>
    <row r="117" spans="2:6" x14ac:dyDescent="0.35">
      <c r="B117" s="77">
        <v>6.8</v>
      </c>
      <c r="C117" s="77">
        <v>3.2</v>
      </c>
      <c r="D117" s="77">
        <v>5.9</v>
      </c>
      <c r="E117" s="77">
        <v>2.2999999999999998</v>
      </c>
      <c r="F117" s="77">
        <v>2</v>
      </c>
    </row>
    <row r="118" spans="2:6" x14ac:dyDescent="0.35">
      <c r="B118" s="77">
        <v>7.7</v>
      </c>
      <c r="C118" s="77">
        <v>2.8</v>
      </c>
      <c r="D118" s="77">
        <v>6.7</v>
      </c>
      <c r="E118" s="77">
        <v>2</v>
      </c>
      <c r="F118" s="77">
        <v>2</v>
      </c>
    </row>
    <row r="119" spans="2:6" x14ac:dyDescent="0.35">
      <c r="B119" s="77">
        <v>6.7</v>
      </c>
      <c r="C119" s="77">
        <v>3.1</v>
      </c>
      <c r="D119" s="77">
        <v>5.6</v>
      </c>
      <c r="E119" s="77">
        <v>2.4</v>
      </c>
      <c r="F119" s="77">
        <v>2</v>
      </c>
    </row>
    <row r="120" spans="2:6" x14ac:dyDescent="0.35">
      <c r="B120" s="77">
        <v>7.6</v>
      </c>
      <c r="C120" s="77">
        <v>3</v>
      </c>
      <c r="D120" s="77">
        <v>6.6</v>
      </c>
      <c r="E120" s="77">
        <v>2.1</v>
      </c>
      <c r="F120" s="77">
        <v>2</v>
      </c>
    </row>
    <row r="121" spans="2:6" x14ac:dyDescent="0.35">
      <c r="B121" s="77">
        <v>6.5</v>
      </c>
      <c r="C121" s="77">
        <v>3.2</v>
      </c>
      <c r="D121" s="77">
        <v>5.0999999999999996</v>
      </c>
      <c r="E121" s="77">
        <v>2</v>
      </c>
      <c r="F121" s="77">
        <v>2</v>
      </c>
    </row>
    <row r="122" spans="2:6" x14ac:dyDescent="0.35">
      <c r="B122" s="77">
        <v>6.9</v>
      </c>
      <c r="C122" s="77">
        <v>3.1</v>
      </c>
      <c r="D122" s="77">
        <v>5.0999999999999996</v>
      </c>
      <c r="E122" s="77">
        <v>2.2999999999999998</v>
      </c>
      <c r="F122" s="77">
        <v>2</v>
      </c>
    </row>
    <row r="123" spans="2:6" x14ac:dyDescent="0.35">
      <c r="B123" s="77">
        <v>6.3</v>
      </c>
      <c r="C123" s="77">
        <v>2.9</v>
      </c>
      <c r="D123" s="77">
        <v>5.6</v>
      </c>
      <c r="E123" s="77">
        <v>1.8</v>
      </c>
      <c r="F123" s="77">
        <v>2</v>
      </c>
    </row>
    <row r="124" spans="2:6" x14ac:dyDescent="0.35">
      <c r="B124" s="77">
        <v>7.2</v>
      </c>
      <c r="C124" s="77">
        <v>3</v>
      </c>
      <c r="D124" s="77">
        <v>5.8</v>
      </c>
      <c r="E124" s="77">
        <v>1.6</v>
      </c>
      <c r="F124" s="77">
        <v>2</v>
      </c>
    </row>
    <row r="125" spans="2:6" x14ac:dyDescent="0.35">
      <c r="B125" s="77">
        <v>4.9000000000000004</v>
      </c>
      <c r="C125" s="77">
        <v>2.5</v>
      </c>
      <c r="D125" s="77">
        <v>4.5</v>
      </c>
      <c r="E125" s="77">
        <v>1.7</v>
      </c>
      <c r="F125" s="77">
        <v>2</v>
      </c>
    </row>
    <row r="126" spans="2:6" x14ac:dyDescent="0.35">
      <c r="B126" s="77">
        <v>5.6</v>
      </c>
      <c r="C126" s="77">
        <v>2.8</v>
      </c>
      <c r="D126" s="77">
        <v>4.9000000000000004</v>
      </c>
      <c r="E126" s="77">
        <v>2</v>
      </c>
      <c r="F126" s="77">
        <v>2</v>
      </c>
    </row>
    <row r="127" spans="2:6" x14ac:dyDescent="0.35">
      <c r="B127" s="77">
        <v>7.2</v>
      </c>
      <c r="C127" s="77">
        <v>3.2</v>
      </c>
      <c r="D127" s="77">
        <v>6</v>
      </c>
      <c r="E127" s="77">
        <v>1.8</v>
      </c>
      <c r="F127" s="77">
        <v>2</v>
      </c>
    </row>
    <row r="128" spans="2:6" x14ac:dyDescent="0.35">
      <c r="B128" s="77">
        <v>5.7</v>
      </c>
      <c r="C128" s="77">
        <v>2.5</v>
      </c>
      <c r="D128" s="77">
        <v>5</v>
      </c>
      <c r="E128" s="77">
        <v>2</v>
      </c>
      <c r="F128" s="77">
        <v>2</v>
      </c>
    </row>
    <row r="129" spans="1:6" x14ac:dyDescent="0.35">
      <c r="B129" s="77">
        <v>6.8</v>
      </c>
      <c r="C129" s="77">
        <v>3</v>
      </c>
      <c r="D129" s="77">
        <v>5.5</v>
      </c>
      <c r="E129" s="77">
        <v>2.1</v>
      </c>
      <c r="F129" s="77">
        <v>2</v>
      </c>
    </row>
    <row r="130" spans="1:6" x14ac:dyDescent="0.35">
      <c r="B130" s="77">
        <v>6.7</v>
      </c>
      <c r="C130" s="77">
        <v>3.3</v>
      </c>
      <c r="D130" s="77">
        <v>5.7</v>
      </c>
      <c r="E130" s="77">
        <v>2.5</v>
      </c>
      <c r="F130" s="77">
        <v>2</v>
      </c>
    </row>
    <row r="131" spans="1:6" x14ac:dyDescent="0.35">
      <c r="B131" s="77">
        <v>7.7</v>
      </c>
      <c r="C131" s="77">
        <v>2.6</v>
      </c>
      <c r="D131" s="77">
        <v>6.9</v>
      </c>
      <c r="E131" s="77">
        <v>2.2999999999999998</v>
      </c>
      <c r="F131" s="77">
        <v>2</v>
      </c>
    </row>
    <row r="132" spans="1:6" x14ac:dyDescent="0.35">
      <c r="A132" s="146" t="s">
        <v>96</v>
      </c>
      <c r="B132" s="144">
        <f>AVERAGE(B2:B44)</f>
        <v>5.0232558139534884</v>
      </c>
      <c r="C132" s="144">
        <f>AVERAGE(C2:C44)</f>
        <v>3.4488372093023263</v>
      </c>
      <c r="D132" s="144">
        <f t="shared" ref="D132:E132" si="17">AVERAGE(D2:D44)</f>
        <v>1.4581395348837205</v>
      </c>
      <c r="E132" s="144">
        <f t="shared" si="17"/>
        <v>0.23720930232558138</v>
      </c>
      <c r="F132" s="144"/>
    </row>
    <row r="133" spans="1:6" x14ac:dyDescent="0.35">
      <c r="A133" s="147" t="s">
        <v>97</v>
      </c>
      <c r="B133" s="144">
        <f>_xlfn.STDEV.S(B2:B44)</f>
        <v>0.36634436655402441</v>
      </c>
      <c r="C133" s="144">
        <f t="shared" ref="C133:E133" si="18">_xlfn.STDEV.S(C2:C44)</f>
        <v>0.39058691674821611</v>
      </c>
      <c r="D133" s="144">
        <f t="shared" si="18"/>
        <v>0.1789287676031163</v>
      </c>
      <c r="E133" s="144">
        <f t="shared" si="18"/>
        <v>0.10005535566435585</v>
      </c>
      <c r="F133" s="144"/>
    </row>
    <row r="134" spans="1:6" x14ac:dyDescent="0.35">
      <c r="A134" s="148" t="s">
        <v>98</v>
      </c>
      <c r="B134" s="87">
        <f>AVERAGE(B45:B89)</f>
        <v>5.9822222222222221</v>
      </c>
      <c r="C134" s="87">
        <f t="shared" ref="C134:E134" si="19">AVERAGE(C45:C89)</f>
        <v>2.7600000000000002</v>
      </c>
      <c r="D134" s="87">
        <f t="shared" si="19"/>
        <v>4.2666666666666666</v>
      </c>
      <c r="E134" s="87">
        <f t="shared" si="19"/>
        <v>1.3177777777777777</v>
      </c>
      <c r="F134" s="87"/>
    </row>
    <row r="135" spans="1:6" x14ac:dyDescent="0.35">
      <c r="A135" s="148" t="s">
        <v>97</v>
      </c>
      <c r="B135" s="87">
        <f>_xlfn.STDEV.S(B45:B89)</f>
        <v>0.51047610971117796</v>
      </c>
      <c r="C135" s="87">
        <f t="shared" ref="C135:E135" si="20">_xlfn.STDEV.S(C45:C89)</f>
        <v>0.31579625192087207</v>
      </c>
      <c r="D135" s="87">
        <f t="shared" si="20"/>
        <v>0.46122366887148197</v>
      </c>
      <c r="E135" s="87">
        <f t="shared" si="20"/>
        <v>0.18499249234015316</v>
      </c>
      <c r="F135" s="87"/>
    </row>
    <row r="136" spans="1:6" x14ac:dyDescent="0.35">
      <c r="A136" s="147" t="s">
        <v>99</v>
      </c>
      <c r="B136" s="144">
        <f>AVERAGE(B90:B131)</f>
        <v>6.5690476190476188</v>
      </c>
      <c r="C136" s="144">
        <f t="shared" ref="C136:E136" si="21">AVERAGE(C90:C131)</f>
        <v>2.9880952380952377</v>
      </c>
      <c r="D136" s="144">
        <f t="shared" si="21"/>
        <v>5.5357142857142856</v>
      </c>
      <c r="E136" s="144">
        <f t="shared" si="21"/>
        <v>2.0452380952380942</v>
      </c>
      <c r="F136" s="144"/>
    </row>
    <row r="137" spans="1:6" x14ac:dyDescent="0.35">
      <c r="A137" s="149" t="s">
        <v>97</v>
      </c>
      <c r="B137" s="144">
        <f>_xlfn.STDEV.S(B90:B131)</f>
        <v>0.64334798656983549</v>
      </c>
      <c r="C137" s="144">
        <f t="shared" ref="C137:E137" si="22">_xlfn.STDEV.S(C90:C131)</f>
        <v>0.32699845673715389</v>
      </c>
      <c r="D137" s="144">
        <f t="shared" si="22"/>
        <v>0.55866628136776098</v>
      </c>
      <c r="E137" s="144">
        <f t="shared" si="22"/>
        <v>0.24811718410852576</v>
      </c>
      <c r="F137" s="144"/>
    </row>
    <row r="138" spans="1:6" x14ac:dyDescent="0.35">
      <c r="A138" s="150" t="s">
        <v>100</v>
      </c>
      <c r="B138" s="77">
        <f>43/130</f>
        <v>0.33076923076923076</v>
      </c>
      <c r="C138" s="77"/>
      <c r="D138" s="77"/>
      <c r="E138" s="77"/>
      <c r="F138" s="77"/>
    </row>
    <row r="139" spans="1:6" x14ac:dyDescent="0.35">
      <c r="A139" s="151" t="s">
        <v>101</v>
      </c>
      <c r="B139" s="77">
        <f>45/130</f>
        <v>0.34615384615384615</v>
      </c>
      <c r="C139" s="77"/>
      <c r="D139" s="77"/>
      <c r="E139" s="77"/>
      <c r="F139" s="77"/>
    </row>
    <row r="140" spans="1:6" x14ac:dyDescent="0.35">
      <c r="A140" s="151" t="s">
        <v>102</v>
      </c>
      <c r="B140" s="77">
        <f>42/130</f>
        <v>0.32307692307692309</v>
      </c>
      <c r="C140" s="77"/>
      <c r="D140" s="77"/>
      <c r="E140" s="77"/>
      <c r="F140" s="77"/>
    </row>
  </sheetData>
  <mergeCells count="13">
    <mergeCell ref="AF7:AI7"/>
    <mergeCell ref="AF9:AH11"/>
    <mergeCell ref="AF13:AH15"/>
    <mergeCell ref="AF17:AH19"/>
    <mergeCell ref="N23:AD23"/>
    <mergeCell ref="N24:AD24"/>
    <mergeCell ref="N1:P1"/>
    <mergeCell ref="Q1:S1"/>
    <mergeCell ref="T1:V1"/>
    <mergeCell ref="W1:Y1"/>
    <mergeCell ref="AF1:AJ1"/>
    <mergeCell ref="AF2:AF6"/>
    <mergeCell ref="AH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Mean of Evaluation</vt:lpstr>
      <vt:lpstr>Friden</vt:lpstr>
      <vt:lpstr>Fadhil</vt:lpstr>
      <vt:lpstr>Bagus</vt:lpstr>
      <vt:lpstr>Sayyid</vt:lpstr>
      <vt:lpstr>Fina</vt:lpstr>
      <vt:lpstr>Nadhifa</vt:lpstr>
      <vt:lpstr>Marsha</vt:lpstr>
      <vt:lpstr>Talita</vt:lpstr>
      <vt:lpstr>Andin</vt:lpstr>
      <vt:lpstr>Shefira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BAGUS DERMAWAN</dc:creator>
  <cp:lastModifiedBy>DWI BAGUS DERMAWAN</cp:lastModifiedBy>
  <dcterms:created xsi:type="dcterms:W3CDTF">2025-03-10T13:43:26Z</dcterms:created>
  <dcterms:modified xsi:type="dcterms:W3CDTF">2025-03-10T15:40:38Z</dcterms:modified>
</cp:coreProperties>
</file>