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esleyjohanson/Documents/College Classes_UC Santa Barbara/ChemE 180A Chemical Engineering Lab/Friction Factors Lab/"/>
    </mc:Choice>
  </mc:AlternateContent>
  <xr:revisionPtr revIDLastSave="0" documentId="13_ncr:1_{E825B31D-D8B4-0243-94E9-B027205D8D59}" xr6:coauthVersionLast="47" xr6:coauthVersionMax="47" xr10:uidLastSave="{00000000-0000-0000-0000-000000000000}"/>
  <bookViews>
    <workbookView xWindow="0" yWindow="500" windowWidth="33600" windowHeight="20500" xr2:uid="{EB6E2F67-B03D-BD47-BBF4-081A1D3BA44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4" i="1" l="1"/>
  <c r="L35" i="1"/>
  <c r="L36" i="1"/>
  <c r="L37" i="1"/>
  <c r="L33" i="1"/>
  <c r="U34" i="1"/>
  <c r="U35" i="1"/>
  <c r="U36" i="1"/>
  <c r="U37" i="1"/>
  <c r="U33" i="1"/>
  <c r="M36" i="1"/>
  <c r="N36" i="1" s="1"/>
  <c r="M37" i="1"/>
  <c r="E38" i="1"/>
  <c r="D38" i="1"/>
  <c r="E35" i="1"/>
  <c r="E36" i="1"/>
  <c r="E37" i="1"/>
  <c r="N37" i="1" s="1"/>
  <c r="E34" i="1"/>
  <c r="O7" i="1"/>
  <c r="K34" i="1" s="1"/>
  <c r="I33" i="1"/>
  <c r="J33" i="1" s="1"/>
  <c r="I35" i="1"/>
  <c r="J35" i="1" s="1"/>
  <c r="I36" i="1"/>
  <c r="J36" i="1" s="1"/>
  <c r="I37" i="1"/>
  <c r="J37" i="1" s="1"/>
  <c r="I34" i="1"/>
  <c r="J34" i="1" s="1"/>
  <c r="G4" i="1"/>
  <c r="H4" i="1" s="1"/>
  <c r="G5" i="1"/>
  <c r="H5" i="1" s="1"/>
  <c r="G6" i="1"/>
  <c r="G7" i="1"/>
  <c r="G8" i="1"/>
  <c r="G9" i="1"/>
  <c r="G10" i="1"/>
  <c r="G11" i="1"/>
  <c r="G12" i="1"/>
  <c r="G13" i="1"/>
  <c r="G14" i="1"/>
  <c r="G3" i="1"/>
  <c r="D3" i="1"/>
  <c r="O4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R36" i="1" l="1"/>
  <c r="P36" i="1"/>
  <c r="T36" i="1" s="1"/>
  <c r="O36" i="1"/>
  <c r="S36" i="1" s="1"/>
  <c r="R37" i="1"/>
  <c r="O37" i="1"/>
  <c r="S37" i="1" s="1"/>
  <c r="P37" i="1"/>
  <c r="T37" i="1" s="1"/>
  <c r="M35" i="1"/>
  <c r="N35" i="1" s="1"/>
  <c r="M34" i="1"/>
  <c r="N34" i="1" s="1"/>
  <c r="M33" i="1"/>
  <c r="N33" i="1" s="1"/>
  <c r="K37" i="1"/>
  <c r="K36" i="1"/>
  <c r="K33" i="1"/>
  <c r="K35" i="1"/>
  <c r="H7" i="1"/>
  <c r="H3" i="1"/>
  <c r="J3" i="1" s="1"/>
  <c r="H6" i="1"/>
  <c r="R34" i="1" l="1"/>
  <c r="O34" i="1"/>
  <c r="S34" i="1" s="1"/>
  <c r="P34" i="1"/>
  <c r="T34" i="1" s="1"/>
  <c r="R35" i="1"/>
  <c r="P35" i="1"/>
  <c r="T35" i="1" s="1"/>
  <c r="O35" i="1"/>
  <c r="S35" i="1" s="1"/>
  <c r="P33" i="1"/>
  <c r="T33" i="1" s="1"/>
  <c r="O33" i="1"/>
  <c r="S33" i="1" s="1"/>
  <c r="R33" i="1"/>
</calcChain>
</file>

<file path=xl/sharedStrings.xml><?xml version="1.0" encoding="utf-8"?>
<sst xmlns="http://schemas.openxmlformats.org/spreadsheetml/2006/main" count="49" uniqueCount="44">
  <si>
    <t>Current [mA]</t>
  </si>
  <si>
    <t>Transducer ΔPressure [Pa???]</t>
  </si>
  <si>
    <t>density [kg/m^3]</t>
  </si>
  <si>
    <t>viscosity [Pa*s]</t>
  </si>
  <si>
    <t>Bucket Mass [kg]</t>
  </si>
  <si>
    <t>Time</t>
  </si>
  <si>
    <t>Pipe diameter [mm]</t>
  </si>
  <si>
    <t>ΔP (eqn A2)</t>
  </si>
  <si>
    <t>L (pipe length) [m]</t>
  </si>
  <si>
    <t>R (pipe radius) [m]</t>
  </si>
  <si>
    <t>Bucket + H20 Mass [kg]</t>
  </si>
  <si>
    <t xml:space="preserve">mA </t>
  </si>
  <si>
    <t>Pressure reading [Pa]</t>
  </si>
  <si>
    <t>Q (eqn A1) [m^3/s]</t>
  </si>
  <si>
    <t>Test Type</t>
  </si>
  <si>
    <t>Length_Pipe [m]</t>
  </si>
  <si>
    <t>Pump Speed [%]</t>
  </si>
  <si>
    <t>Mass Water</t>
  </si>
  <si>
    <t>Transducer [mA]</t>
  </si>
  <si>
    <t>Calibration</t>
  </si>
  <si>
    <t xml:space="preserve">Current of Zero Flow! </t>
  </si>
  <si>
    <t>Q [m^3/s]</t>
  </si>
  <si>
    <t>Q [L/s]</t>
  </si>
  <si>
    <t>zero flow current [mA]</t>
  </si>
  <si>
    <t>mA -&gt; PSI slope (transducer)</t>
  </si>
  <si>
    <t>Measurements in Bold</t>
  </si>
  <si>
    <t>Constants &amp; Measurements</t>
  </si>
  <si>
    <t>Diameter of Pipe [m]</t>
  </si>
  <si>
    <t xml:space="preserve">PSI -&gt; Pa </t>
  </si>
  <si>
    <t>PSI (transducer)</t>
  </si>
  <si>
    <t>6" pipe</t>
  </si>
  <si>
    <t>18" Pipe</t>
  </si>
  <si>
    <t>Pi</t>
  </si>
  <si>
    <t>Re (eqn 9)</t>
  </si>
  <si>
    <t>f (eqn 15)</t>
  </si>
  <si>
    <t>&lt;Vz&gt; [m/s] (eqn 5)</t>
  </si>
  <si>
    <t>f (eqn 16)</t>
  </si>
  <si>
    <t>f (eqn 17)</t>
  </si>
  <si>
    <t>Transecndental Eqn</t>
  </si>
  <si>
    <t>LOG(Re)</t>
  </si>
  <si>
    <t>Log(f) (eq 15)</t>
  </si>
  <si>
    <t>Log(f) (eqn16)</t>
  </si>
  <si>
    <t>Log(f) (eqn 17)</t>
  </si>
  <si>
    <t>Pa (transducer)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</si>
</sst>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</a:t>
            </a:r>
            <a:r>
              <a:rPr lang="en-US" baseline="0"/>
              <a:t> vs transducer current (calibration) [m^3 / s * mA]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6.5616797900262466E-4"/>
                  <c:y val="0.2249512229112953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Sheet1!$H$34:$H$37</c:f>
              <c:numCache>
                <c:formatCode>General</c:formatCode>
                <c:ptCount val="4"/>
                <c:pt idx="0">
                  <c:v>5.31</c:v>
                </c:pt>
                <c:pt idx="1">
                  <c:v>7.07</c:v>
                </c:pt>
                <c:pt idx="2">
                  <c:v>9.49</c:v>
                </c:pt>
                <c:pt idx="3">
                  <c:v>11.9</c:v>
                </c:pt>
              </c:numCache>
            </c:numRef>
          </c:xVal>
          <c:yVal>
            <c:numRef>
              <c:f>Sheet1!$I$34:$I$37</c:f>
              <c:numCache>
                <c:formatCode>General</c:formatCode>
                <c:ptCount val="4"/>
                <c:pt idx="0">
                  <c:v>2.6176470588235295E-4</c:v>
                </c:pt>
                <c:pt idx="1">
                  <c:v>4.1121495327102811E-4</c:v>
                </c:pt>
                <c:pt idx="2">
                  <c:v>5.6190476190476194E-4</c:v>
                </c:pt>
                <c:pt idx="3">
                  <c:v>6.8011257035647285E-4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8C-9E4F-B96D-B032DB4D49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2421855"/>
        <c:axId val="1302616303"/>
      </c:scatterChart>
      <c:valAx>
        <c:axId val="1302421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Transducer</a:t>
                </a:r>
                <a:r>
                  <a:rPr lang="en-US" baseline="0"/>
                  <a:t> Current [mA]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2616303"/>
        <c:crosses val="autoZero"/>
        <c:crossBetween val="midCat"/>
      </c:valAx>
      <c:valAx>
        <c:axId val="1302616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Flow</a:t>
                </a:r>
                <a:r>
                  <a:rPr lang="en-US" baseline="0"/>
                  <a:t> Rate [m^3 / s]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24218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2</xdr:row>
      <xdr:rowOff>101600</xdr:rowOff>
    </xdr:from>
    <xdr:to>
      <xdr:col>5</xdr:col>
      <xdr:colOff>774700</xdr:colOff>
      <xdr:row>23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42CD8F5-6081-944E-B4BF-AF0697EE11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7EB83-C15A-2849-BEA5-4EC532173B6F}">
  <dimension ref="A2:U38"/>
  <sheetViews>
    <sheetView tabSelected="1" topLeftCell="F1" workbookViewId="0">
      <selection activeCell="O16" sqref="O16"/>
    </sheetView>
  </sheetViews>
  <sheetFormatPr baseColWidth="10" defaultRowHeight="16" x14ac:dyDescent="0.2"/>
  <cols>
    <col min="2" max="2" width="20.5" bestFit="1" customWidth="1"/>
    <col min="3" max="3" width="20" customWidth="1"/>
    <col min="4" max="4" width="19.33203125" bestFit="1" customWidth="1"/>
    <col min="5" max="5" width="19.33203125" customWidth="1"/>
    <col min="6" max="6" width="19" customWidth="1"/>
    <col min="7" max="8" width="17" customWidth="1"/>
    <col min="9" max="10" width="16.6640625" customWidth="1"/>
    <col min="11" max="12" width="19.5" customWidth="1"/>
    <col min="13" max="13" width="16.83203125" bestFit="1" customWidth="1"/>
    <col min="14" max="14" width="23.6640625" customWidth="1"/>
    <col min="18" max="18" width="12.83203125" customWidth="1"/>
    <col min="19" max="19" width="12.5" customWidth="1"/>
    <col min="20" max="20" width="14.5" customWidth="1"/>
    <col min="21" max="21" width="15" customWidth="1"/>
  </cols>
  <sheetData>
    <row r="2" spans="2:15" x14ac:dyDescent="0.2">
      <c r="B2" s="1" t="s">
        <v>10</v>
      </c>
      <c r="C2" s="1" t="s">
        <v>5</v>
      </c>
      <c r="D2" s="1" t="s">
        <v>9</v>
      </c>
      <c r="E2" s="1"/>
      <c r="F2" s="1" t="s">
        <v>8</v>
      </c>
      <c r="G2" t="s">
        <v>13</v>
      </c>
      <c r="H2" t="s">
        <v>7</v>
      </c>
      <c r="I2" t="s">
        <v>0</v>
      </c>
      <c r="J2" t="s">
        <v>1</v>
      </c>
      <c r="N2" s="1" t="s">
        <v>26</v>
      </c>
    </row>
    <row r="3" spans="2:15" x14ac:dyDescent="0.2">
      <c r="B3">
        <v>5.2</v>
      </c>
      <c r="C3">
        <v>17</v>
      </c>
      <c r="D3">
        <f>$O$5*10^-3 / 2</f>
        <v>4.2550000000000001E-3</v>
      </c>
      <c r="F3">
        <v>0.495</v>
      </c>
      <c r="G3">
        <f>( (B3-$O$6)/$O$3)/C3</f>
        <v>2.6176470588235295E-4</v>
      </c>
      <c r="H3">
        <f>G3*8*$O$4*F3 / (3.14159 * D3)</f>
        <v>7.7669680939447533E-5</v>
      </c>
      <c r="I3">
        <v>0</v>
      </c>
      <c r="J3" t="e">
        <f>H3/I3</f>
        <v>#DIV/0!</v>
      </c>
      <c r="N3" t="s">
        <v>2</v>
      </c>
      <c r="O3">
        <v>1000</v>
      </c>
    </row>
    <row r="4" spans="2:15" x14ac:dyDescent="0.2">
      <c r="B4">
        <v>5.15</v>
      </c>
      <c r="C4">
        <v>10.7</v>
      </c>
      <c r="G4">
        <f t="shared" ref="G4:G14" si="0">( (B4-$O$6)/$O$3)/C4</f>
        <v>4.1121495327102811E-4</v>
      </c>
      <c r="H4" t="e">
        <f t="shared" ref="H4:H7" si="1">G4*8*$O$4*F4 / (3.14159 * D4)</f>
        <v>#DIV/0!</v>
      </c>
      <c r="I4">
        <v>1</v>
      </c>
      <c r="J4">
        <f t="shared" ref="J4:J29" si="2">I4*2</f>
        <v>2</v>
      </c>
      <c r="N4" t="s">
        <v>3</v>
      </c>
      <c r="O4">
        <f xml:space="preserve"> 1.0016*10^-3</f>
        <v>1.0016000000000001E-3</v>
      </c>
    </row>
    <row r="5" spans="2:15" x14ac:dyDescent="0.2">
      <c r="B5">
        <v>6.65</v>
      </c>
      <c r="C5">
        <v>10.5</v>
      </c>
      <c r="G5">
        <f t="shared" si="0"/>
        <v>5.6190476190476194E-4</v>
      </c>
      <c r="H5" t="e">
        <f t="shared" si="1"/>
        <v>#DIV/0!</v>
      </c>
      <c r="I5">
        <v>2</v>
      </c>
      <c r="J5">
        <f t="shared" si="2"/>
        <v>4</v>
      </c>
      <c r="N5" t="s">
        <v>6</v>
      </c>
      <c r="O5">
        <v>8.51</v>
      </c>
    </row>
    <row r="6" spans="2:15" x14ac:dyDescent="0.2">
      <c r="G6" t="e">
        <f t="shared" si="0"/>
        <v>#DIV/0!</v>
      </c>
      <c r="H6" t="e">
        <f t="shared" si="1"/>
        <v>#DIV/0!</v>
      </c>
      <c r="I6">
        <v>3</v>
      </c>
      <c r="J6">
        <f t="shared" si="2"/>
        <v>6</v>
      </c>
      <c r="N6" t="s">
        <v>4</v>
      </c>
      <c r="O6">
        <v>0.75</v>
      </c>
    </row>
    <row r="7" spans="2:15" x14ac:dyDescent="0.2">
      <c r="G7" t="e">
        <f t="shared" si="0"/>
        <v>#DIV/0!</v>
      </c>
      <c r="H7" t="e">
        <f t="shared" si="1"/>
        <v>#DIV/0!</v>
      </c>
      <c r="I7">
        <v>4</v>
      </c>
      <c r="J7">
        <f t="shared" si="2"/>
        <v>8</v>
      </c>
      <c r="N7" t="s">
        <v>24</v>
      </c>
      <c r="O7">
        <f>(25 - 0) / (20 - 3.92)</f>
        <v>1.5547263681592041</v>
      </c>
    </row>
    <row r="8" spans="2:15" x14ac:dyDescent="0.2">
      <c r="G8" t="e">
        <f t="shared" si="0"/>
        <v>#DIV/0!</v>
      </c>
      <c r="I8">
        <v>5</v>
      </c>
      <c r="J8">
        <f t="shared" si="2"/>
        <v>10</v>
      </c>
      <c r="N8" t="s">
        <v>23</v>
      </c>
      <c r="O8">
        <v>3.92</v>
      </c>
    </row>
    <row r="9" spans="2:15" x14ac:dyDescent="0.2">
      <c r="G9" t="e">
        <f t="shared" si="0"/>
        <v>#DIV/0!</v>
      </c>
      <c r="I9">
        <v>6</v>
      </c>
      <c r="J9">
        <f t="shared" si="2"/>
        <v>12</v>
      </c>
      <c r="N9" t="s">
        <v>28</v>
      </c>
      <c r="O9">
        <v>6894.76</v>
      </c>
    </row>
    <row r="10" spans="2:15" x14ac:dyDescent="0.2">
      <c r="G10" t="e">
        <f t="shared" si="0"/>
        <v>#DIV/0!</v>
      </c>
      <c r="I10">
        <v>7</v>
      </c>
      <c r="J10">
        <f t="shared" si="2"/>
        <v>14</v>
      </c>
      <c r="N10" t="s">
        <v>32</v>
      </c>
      <c r="O10">
        <v>3.1415899999999999</v>
      </c>
    </row>
    <row r="11" spans="2:15" x14ac:dyDescent="0.2">
      <c r="G11" t="e">
        <f t="shared" si="0"/>
        <v>#DIV/0!</v>
      </c>
      <c r="I11">
        <v>8</v>
      </c>
      <c r="J11">
        <f t="shared" si="2"/>
        <v>16</v>
      </c>
    </row>
    <row r="12" spans="2:15" x14ac:dyDescent="0.2">
      <c r="G12" t="e">
        <f t="shared" si="0"/>
        <v>#DIV/0!</v>
      </c>
      <c r="I12">
        <v>9</v>
      </c>
      <c r="J12">
        <f t="shared" si="2"/>
        <v>18</v>
      </c>
    </row>
    <row r="13" spans="2:15" x14ac:dyDescent="0.2">
      <c r="G13" t="e">
        <f t="shared" si="0"/>
        <v>#DIV/0!</v>
      </c>
      <c r="I13">
        <v>10</v>
      </c>
      <c r="J13">
        <f t="shared" si="2"/>
        <v>20</v>
      </c>
    </row>
    <row r="14" spans="2:15" x14ac:dyDescent="0.2">
      <c r="G14" t="e">
        <f t="shared" si="0"/>
        <v>#DIV/0!</v>
      </c>
      <c r="I14">
        <v>11</v>
      </c>
      <c r="J14">
        <f t="shared" si="2"/>
        <v>22</v>
      </c>
    </row>
    <row r="15" spans="2:15" x14ac:dyDescent="0.2">
      <c r="I15">
        <v>12</v>
      </c>
      <c r="J15">
        <f t="shared" si="2"/>
        <v>24</v>
      </c>
    </row>
    <row r="16" spans="2:15" x14ac:dyDescent="0.2">
      <c r="I16">
        <v>13</v>
      </c>
      <c r="J16">
        <f t="shared" si="2"/>
        <v>26</v>
      </c>
    </row>
    <row r="17" spans="2:21" x14ac:dyDescent="0.2">
      <c r="I17">
        <v>14</v>
      </c>
      <c r="J17">
        <f t="shared" si="2"/>
        <v>28</v>
      </c>
    </row>
    <row r="18" spans="2:21" x14ac:dyDescent="0.2">
      <c r="I18">
        <v>15</v>
      </c>
      <c r="J18">
        <f t="shared" si="2"/>
        <v>30</v>
      </c>
    </row>
    <row r="19" spans="2:21" x14ac:dyDescent="0.2">
      <c r="I19">
        <v>16</v>
      </c>
      <c r="J19">
        <f t="shared" si="2"/>
        <v>32</v>
      </c>
    </row>
    <row r="20" spans="2:21" x14ac:dyDescent="0.2">
      <c r="I20">
        <v>17</v>
      </c>
      <c r="J20">
        <f t="shared" si="2"/>
        <v>34</v>
      </c>
    </row>
    <row r="21" spans="2:21" x14ac:dyDescent="0.2">
      <c r="I21">
        <v>18</v>
      </c>
      <c r="J21">
        <f t="shared" si="2"/>
        <v>36</v>
      </c>
    </row>
    <row r="22" spans="2:21" x14ac:dyDescent="0.2">
      <c r="I22">
        <v>19</v>
      </c>
      <c r="J22">
        <f t="shared" si="2"/>
        <v>38</v>
      </c>
    </row>
    <row r="23" spans="2:21" x14ac:dyDescent="0.2">
      <c r="I23">
        <v>20</v>
      </c>
      <c r="J23">
        <f t="shared" si="2"/>
        <v>40</v>
      </c>
    </row>
    <row r="24" spans="2:21" x14ac:dyDescent="0.2">
      <c r="I24">
        <v>21</v>
      </c>
      <c r="J24">
        <f t="shared" si="2"/>
        <v>42</v>
      </c>
    </row>
    <row r="25" spans="2:21" x14ac:dyDescent="0.2">
      <c r="I25">
        <v>22</v>
      </c>
      <c r="J25">
        <f t="shared" si="2"/>
        <v>44</v>
      </c>
    </row>
    <row r="26" spans="2:21" x14ac:dyDescent="0.2">
      <c r="D26" t="s">
        <v>11</v>
      </c>
      <c r="F26" t="s">
        <v>12</v>
      </c>
      <c r="I26">
        <v>23</v>
      </c>
      <c r="J26">
        <f t="shared" si="2"/>
        <v>46</v>
      </c>
    </row>
    <row r="27" spans="2:21" x14ac:dyDescent="0.2">
      <c r="C27" t="s">
        <v>20</v>
      </c>
      <c r="D27">
        <v>3.92</v>
      </c>
      <c r="F27">
        <v>0</v>
      </c>
      <c r="I27">
        <v>24</v>
      </c>
      <c r="J27">
        <f t="shared" si="2"/>
        <v>48</v>
      </c>
    </row>
    <row r="28" spans="2:21" x14ac:dyDescent="0.2">
      <c r="D28">
        <v>5.31</v>
      </c>
      <c r="I28">
        <v>25</v>
      </c>
      <c r="J28">
        <f t="shared" si="2"/>
        <v>50</v>
      </c>
    </row>
    <row r="29" spans="2:21" x14ac:dyDescent="0.2">
      <c r="I29">
        <v>26</v>
      </c>
      <c r="J29">
        <f t="shared" si="2"/>
        <v>52</v>
      </c>
    </row>
    <row r="30" spans="2:21" x14ac:dyDescent="0.2">
      <c r="D30" s="1" t="s">
        <v>25</v>
      </c>
      <c r="E30" s="1"/>
    </row>
    <row r="31" spans="2:21" x14ac:dyDescent="0.2">
      <c r="Q31" t="s">
        <v>38</v>
      </c>
    </row>
    <row r="32" spans="2:21" x14ac:dyDescent="0.2">
      <c r="B32" t="s">
        <v>14</v>
      </c>
      <c r="C32" s="1" t="s">
        <v>16</v>
      </c>
      <c r="D32" s="1" t="s">
        <v>15</v>
      </c>
      <c r="E32" s="1" t="s">
        <v>27</v>
      </c>
      <c r="F32" s="1" t="s">
        <v>17</v>
      </c>
      <c r="G32" s="1" t="s">
        <v>5</v>
      </c>
      <c r="H32" s="1" t="s">
        <v>18</v>
      </c>
      <c r="I32" s="2" t="s">
        <v>21</v>
      </c>
      <c r="J32" s="2" t="s">
        <v>22</v>
      </c>
      <c r="K32" s="2" t="s">
        <v>29</v>
      </c>
      <c r="L32" s="2" t="s">
        <v>43</v>
      </c>
      <c r="M32" s="2" t="s">
        <v>35</v>
      </c>
      <c r="N32" s="2" t="s">
        <v>33</v>
      </c>
      <c r="O32" s="2" t="s">
        <v>34</v>
      </c>
      <c r="P32" s="2" t="s">
        <v>36</v>
      </c>
      <c r="Q32" s="2" t="s">
        <v>37</v>
      </c>
      <c r="R32" s="2" t="s">
        <v>39</v>
      </c>
      <c r="S32" s="2" t="s">
        <v>40</v>
      </c>
      <c r="T32" s="2" t="s">
        <v>41</v>
      </c>
      <c r="U32" s="2" t="s">
        <v>42</v>
      </c>
    </row>
    <row r="33" spans="1:21" x14ac:dyDescent="0.2">
      <c r="A33" t="s">
        <v>31</v>
      </c>
      <c r="B33" t="s">
        <v>19</v>
      </c>
      <c r="H33">
        <v>3.92</v>
      </c>
      <c r="I33" t="e">
        <f>(F33/$O$3)/G33</f>
        <v>#DIV/0!</v>
      </c>
      <c r="J33" t="e">
        <f>I33*1000</f>
        <v>#DIV/0!</v>
      </c>
      <c r="K33">
        <f>(H33 - $O$8) * $O$7</f>
        <v>0</v>
      </c>
      <c r="L33">
        <f>K33*$O$9</f>
        <v>0</v>
      </c>
      <c r="M33" t="e">
        <f>I33/ ($O$10 * (E33/2)^2)</f>
        <v>#DIV/0!</v>
      </c>
      <c r="N33" t="e">
        <f>E33 * M33 * $O$3 / $O$4</f>
        <v>#DIV/0!</v>
      </c>
      <c r="O33" t="e">
        <f>16 / N33</f>
        <v>#DIV/0!</v>
      </c>
      <c r="P33" t="e">
        <f xml:space="preserve"> 0.0791 / (N33^0.25)</f>
        <v>#DIV/0!</v>
      </c>
      <c r="R33" t="e">
        <f>LOG10(N33)</f>
        <v>#DIV/0!</v>
      </c>
      <c r="S33" t="e">
        <f>LOG10(O33)</f>
        <v>#DIV/0!</v>
      </c>
      <c r="T33" t="e">
        <f t="shared" ref="T33:U33" si="3">LOG10(P33)</f>
        <v>#DIV/0!</v>
      </c>
      <c r="U33" t="e">
        <f t="shared" si="3"/>
        <v>#NUM!</v>
      </c>
    </row>
    <row r="34" spans="1:21" x14ac:dyDescent="0.2">
      <c r="B34" t="s">
        <v>19</v>
      </c>
      <c r="C34">
        <v>40</v>
      </c>
      <c r="D34">
        <v>0.495</v>
      </c>
      <c r="E34">
        <f>0.00851</f>
        <v>8.5100000000000002E-3</v>
      </c>
      <c r="F34">
        <v>4.45</v>
      </c>
      <c r="G34">
        <v>17</v>
      </c>
      <c r="H34">
        <v>5.31</v>
      </c>
      <c r="I34">
        <f>(F34/$O$3)/G34</f>
        <v>2.6176470588235295E-4</v>
      </c>
      <c r="J34">
        <f>I34*1000</f>
        <v>0.26176470588235295</v>
      </c>
      <c r="K34">
        <f t="shared" ref="K34:K37" si="4">(H34 - $O$8) * $O$7</f>
        <v>2.1610696517412933</v>
      </c>
      <c r="L34">
        <f t="shared" ref="L34:L37" si="5">K34*$O$9</f>
        <v>14900.0565920398</v>
      </c>
      <c r="M34">
        <f t="shared" ref="M34:M37" si="6">I34/ ($O$10 * (E34/2)^2)</f>
        <v>4.6021678575829261</v>
      </c>
      <c r="N34">
        <f t="shared" ref="N34:N37" si="7">E34 * M34 * $O$3 / $O$4</f>
        <v>39101.885451308604</v>
      </c>
      <c r="O34">
        <f t="shared" ref="O34:O37" si="8">16 / N34</f>
        <v>4.0918742959144275E-4</v>
      </c>
      <c r="P34">
        <f t="shared" ref="P34:P37" si="9" xml:space="preserve"> 0.0791 / (N34^0.25)</f>
        <v>5.6250586981101717E-3</v>
      </c>
      <c r="R34">
        <f t="shared" ref="R34:R37" si="10">LOG10(N34)</f>
        <v>4.5921976991185547</v>
      </c>
      <c r="S34">
        <f t="shared" ref="S34:S37" si="11">LOG10(O34)</f>
        <v>-3.3880777164626297</v>
      </c>
      <c r="T34">
        <f t="shared" ref="T34:T37" si="12">LOG10(P34)</f>
        <v>-2.249872941281962</v>
      </c>
      <c r="U34" t="e">
        <f t="shared" ref="U34:U37" si="13">LOG10(Q34)</f>
        <v>#NUM!</v>
      </c>
    </row>
    <row r="35" spans="1:21" x14ac:dyDescent="0.2">
      <c r="B35" t="s">
        <v>19</v>
      </c>
      <c r="C35">
        <v>60</v>
      </c>
      <c r="D35">
        <v>0.495</v>
      </c>
      <c r="E35">
        <f t="shared" ref="E35:E38" si="14">0.00851</f>
        <v>8.5100000000000002E-3</v>
      </c>
      <c r="F35">
        <v>4.4000000000000004</v>
      </c>
      <c r="G35">
        <v>10.7</v>
      </c>
      <c r="H35">
        <v>7.07</v>
      </c>
      <c r="I35">
        <f t="shared" ref="I35:I37" si="15">(F35/$O$3)/G35</f>
        <v>4.1121495327102811E-4</v>
      </c>
      <c r="J35">
        <f t="shared" ref="J35:J37" si="16">I35*1000</f>
        <v>0.41121495327102808</v>
      </c>
      <c r="K35">
        <f t="shared" si="4"/>
        <v>4.8973880597014929</v>
      </c>
      <c r="L35">
        <f t="shared" si="5"/>
        <v>33766.315298507463</v>
      </c>
      <c r="M35">
        <f t="shared" si="6"/>
        <v>7.2296997951738513</v>
      </c>
      <c r="N35">
        <f t="shared" si="7"/>
        <v>61426.462916263452</v>
      </c>
      <c r="O35">
        <f t="shared" si="8"/>
        <v>2.6047405695182543E-4</v>
      </c>
      <c r="P35">
        <f t="shared" si="9"/>
        <v>5.0244393291024314E-3</v>
      </c>
      <c r="R35">
        <f t="shared" si="10"/>
        <v>4.788355508316875</v>
      </c>
      <c r="S35">
        <f t="shared" si="11"/>
        <v>-3.5842355256609499</v>
      </c>
      <c r="T35">
        <f t="shared" si="12"/>
        <v>-2.2989123935815421</v>
      </c>
      <c r="U35" t="e">
        <f t="shared" si="13"/>
        <v>#NUM!</v>
      </c>
    </row>
    <row r="36" spans="1:21" x14ac:dyDescent="0.2">
      <c r="B36" t="s">
        <v>19</v>
      </c>
      <c r="C36">
        <v>80</v>
      </c>
      <c r="D36">
        <v>0.495</v>
      </c>
      <c r="E36">
        <f t="shared" si="14"/>
        <v>8.5100000000000002E-3</v>
      </c>
      <c r="F36">
        <v>5.9</v>
      </c>
      <c r="G36">
        <v>10.5</v>
      </c>
      <c r="H36">
        <v>9.49</v>
      </c>
      <c r="I36">
        <f t="shared" si="15"/>
        <v>5.6190476190476194E-4</v>
      </c>
      <c r="J36">
        <f t="shared" si="16"/>
        <v>0.56190476190476191</v>
      </c>
      <c r="K36">
        <f t="shared" si="4"/>
        <v>8.6598258706467668</v>
      </c>
      <c r="L36">
        <f t="shared" si="5"/>
        <v>59707.421019900503</v>
      </c>
      <c r="M36">
        <f t="shared" si="6"/>
        <v>9.8790248499853934</v>
      </c>
      <c r="N36">
        <f t="shared" si="7"/>
        <v>83936.203547699377</v>
      </c>
      <c r="O36">
        <f t="shared" si="8"/>
        <v>1.9062096358584408E-4</v>
      </c>
      <c r="P36">
        <f t="shared" si="9"/>
        <v>4.6471763465226225E-3</v>
      </c>
      <c r="R36">
        <f t="shared" si="10"/>
        <v>4.9239493220881032</v>
      </c>
      <c r="S36">
        <f t="shared" si="11"/>
        <v>-3.7198293394321782</v>
      </c>
      <c r="T36">
        <f t="shared" si="12"/>
        <v>-2.3328108470243492</v>
      </c>
      <c r="U36" t="e">
        <f t="shared" si="13"/>
        <v>#NUM!</v>
      </c>
    </row>
    <row r="37" spans="1:21" x14ac:dyDescent="0.2">
      <c r="B37" t="s">
        <v>19</v>
      </c>
      <c r="C37">
        <v>97.2</v>
      </c>
      <c r="D37">
        <v>0.495</v>
      </c>
      <c r="E37">
        <f t="shared" si="14"/>
        <v>8.5100000000000002E-3</v>
      </c>
      <c r="F37">
        <v>7.25</v>
      </c>
      <c r="G37">
        <v>10.66</v>
      </c>
      <c r="H37">
        <v>11.9</v>
      </c>
      <c r="I37">
        <f t="shared" si="15"/>
        <v>6.8011257035647285E-4</v>
      </c>
      <c r="J37">
        <f t="shared" si="16"/>
        <v>0.68011257035647288</v>
      </c>
      <c r="K37">
        <f t="shared" si="4"/>
        <v>12.406716417910449</v>
      </c>
      <c r="L37">
        <f t="shared" si="5"/>
        <v>85541.332089552248</v>
      </c>
      <c r="M37">
        <f t="shared" si="6"/>
        <v>11.957273614416925</v>
      </c>
      <c r="N37">
        <f t="shared" si="7"/>
        <v>101593.84830140577</v>
      </c>
      <c r="O37">
        <f t="shared" si="8"/>
        <v>1.5748985068989266E-4</v>
      </c>
      <c r="P37">
        <f t="shared" si="9"/>
        <v>4.4305702871112376E-3</v>
      </c>
      <c r="R37">
        <f t="shared" si="10"/>
        <v>5.0068674113963372</v>
      </c>
      <c r="S37">
        <f t="shared" si="11"/>
        <v>-3.8027474287404122</v>
      </c>
      <c r="T37">
        <f t="shared" si="12"/>
        <v>-2.3535403693514074</v>
      </c>
      <c r="U37" t="e">
        <f t="shared" si="13"/>
        <v>#NUM!</v>
      </c>
    </row>
    <row r="38" spans="1:21" x14ac:dyDescent="0.2">
      <c r="A38" t="s">
        <v>30</v>
      </c>
      <c r="D38">
        <f xml:space="preserve"> 6 * 0.0254</f>
        <v>0.15239999999999998</v>
      </c>
      <c r="E38">
        <f t="shared" si="14"/>
        <v>8.5100000000000002E-3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Wesley Johanson</dc:creator>
  <cp:lastModifiedBy>Wesley Johanson</cp:lastModifiedBy>
  <dcterms:created xsi:type="dcterms:W3CDTF">2022-04-06T17:20:38Z</dcterms:created>
  <dcterms:modified xsi:type="dcterms:W3CDTF">2022-04-06T21:48:39Z</dcterms:modified>
</cp:coreProperties>
</file>