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9048" xr2:uid="{9537C4F6-82D7-41F1-98F9-C2BE854C37D4}"/>
  </bookViews>
  <sheets>
    <sheet name="AEP65 - part 1" sheetId="1" r:id="rId1"/>
    <sheet name="AEP65 - part 2" sheetId="2" r:id="rId2"/>
  </sheets>
  <definedNames>
    <definedName name="credits">'AEP65 - part 1'!$C$5:$C$8</definedName>
    <definedName name="grade">'AEP65 - part 1'!$E$5:$E$8</definedName>
    <definedName name="lettergrades">'AEP65 - part 1'!$H$4:$I$16</definedName>
    <definedName name="points">'AEP65 - part 1'!$F$5:$F$8</definedName>
    <definedName name="semester1">'AEP65 - part 1'!$F$12</definedName>
    <definedName name="totalcredits">'AEP65 - part 1'!$C$10</definedName>
    <definedName name="totalpoints">'AEP65 - part 1'!$F$10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2" i="2"/>
  <c r="F22" i="2"/>
  <c r="E22" i="2"/>
  <c r="D22" i="2"/>
  <c r="C22" i="2"/>
  <c r="B22" i="2"/>
  <c r="E21" i="2"/>
  <c r="D21" i="2"/>
  <c r="D20" i="2"/>
  <c r="F21" i="2"/>
  <c r="C21" i="2"/>
  <c r="B21" i="2"/>
  <c r="F20" i="2"/>
  <c r="E20" i="2"/>
  <c r="C20" i="2"/>
  <c r="B20" i="2"/>
  <c r="F103" i="1"/>
  <c r="F101" i="1"/>
  <c r="C101" i="1"/>
  <c r="E99" i="1"/>
  <c r="E98" i="1"/>
  <c r="F98" i="1"/>
  <c r="E97" i="1"/>
  <c r="E96" i="1"/>
  <c r="F96" i="1"/>
  <c r="F91" i="1"/>
  <c r="F89" i="1"/>
  <c r="C89" i="1"/>
  <c r="E87" i="1"/>
  <c r="E86" i="1"/>
  <c r="E85" i="1"/>
  <c r="E84" i="1"/>
  <c r="F84" i="1"/>
  <c r="E83" i="1"/>
  <c r="F83" i="1"/>
  <c r="F87" i="1"/>
  <c r="F78" i="1"/>
  <c r="F76" i="1"/>
  <c r="C76" i="1"/>
  <c r="E73" i="1"/>
  <c r="E72" i="1"/>
  <c r="E71" i="1"/>
  <c r="E70" i="1"/>
  <c r="F70" i="1"/>
  <c r="E61" i="1"/>
  <c r="E60" i="1"/>
  <c r="E59" i="1"/>
  <c r="E58" i="1"/>
  <c r="F58" i="1"/>
  <c r="E57" i="1"/>
  <c r="F57" i="1"/>
  <c r="F63" i="1"/>
  <c r="F65" i="1"/>
  <c r="F61" i="1"/>
  <c r="F51" i="1"/>
  <c r="F49" i="1"/>
  <c r="F99" i="1"/>
  <c r="F97" i="1"/>
  <c r="F86" i="1"/>
  <c r="F85" i="1"/>
  <c r="F73" i="1"/>
  <c r="F72" i="1"/>
  <c r="F71" i="1"/>
  <c r="F60" i="1"/>
  <c r="F59" i="1"/>
  <c r="F47" i="1"/>
  <c r="F46" i="1"/>
  <c r="F45" i="1"/>
  <c r="F44" i="1"/>
  <c r="E47" i="1"/>
  <c r="E46" i="1"/>
  <c r="E45" i="1"/>
  <c r="E44" i="1"/>
  <c r="E31" i="1"/>
  <c r="F31" i="1"/>
  <c r="F34" i="1"/>
  <c r="F33" i="1"/>
  <c r="E34" i="1"/>
  <c r="E33" i="1"/>
  <c r="E32" i="1"/>
  <c r="F32" i="1"/>
  <c r="C36" i="1"/>
  <c r="F36" i="1"/>
  <c r="F38" i="1"/>
  <c r="F25" i="1"/>
  <c r="F23" i="1"/>
  <c r="C23" i="1"/>
  <c r="F19" i="1"/>
  <c r="E21" i="1"/>
  <c r="F21" i="1"/>
  <c r="E20" i="1"/>
  <c r="F20" i="1"/>
  <c r="E19" i="1"/>
  <c r="F18" i="1"/>
  <c r="E18" i="1"/>
  <c r="C10" i="1"/>
  <c r="F8" i="1"/>
  <c r="F7" i="1"/>
  <c r="F6" i="1"/>
  <c r="E8" i="1"/>
  <c r="E7" i="1"/>
  <c r="E6" i="1"/>
  <c r="E5" i="1"/>
  <c r="F5" i="1"/>
  <c r="F10" i="1"/>
  <c r="F13" i="1"/>
  <c r="F26" i="1"/>
  <c r="F66" i="1"/>
  <c r="F52" i="1"/>
  <c r="F104" i="1"/>
  <c r="F39" i="1"/>
  <c r="F92" i="1"/>
  <c r="F79" i="1"/>
  <c r="F12" i="1"/>
</calcChain>
</file>

<file path=xl/sharedStrings.xml><?xml version="1.0" encoding="utf-8"?>
<sst xmlns="http://schemas.openxmlformats.org/spreadsheetml/2006/main" count="175" uniqueCount="81">
  <si>
    <t>Fall 2017</t>
  </si>
  <si>
    <t>Credits</t>
  </si>
  <si>
    <t>Letter Grade</t>
  </si>
  <si>
    <t>Grade</t>
  </si>
  <si>
    <t>Points</t>
  </si>
  <si>
    <t>A+</t>
  </si>
  <si>
    <t>A</t>
  </si>
  <si>
    <t>A-</t>
  </si>
  <si>
    <t>B+</t>
  </si>
  <si>
    <t>B</t>
  </si>
  <si>
    <t>B-</t>
  </si>
  <si>
    <t>C+</t>
  </si>
  <si>
    <t xml:space="preserve">C </t>
  </si>
  <si>
    <t>C-</t>
  </si>
  <si>
    <t>D+</t>
  </si>
  <si>
    <t xml:space="preserve">D </t>
  </si>
  <si>
    <t>D-</t>
  </si>
  <si>
    <t>F</t>
  </si>
  <si>
    <t>ENGR0011</t>
  </si>
  <si>
    <t>MATH0240</t>
  </si>
  <si>
    <t>PHYS0175</t>
  </si>
  <si>
    <t>PSY0010</t>
  </si>
  <si>
    <t>Total</t>
  </si>
  <si>
    <t>Semester GPA</t>
  </si>
  <si>
    <t>Cumulative GPA</t>
  </si>
  <si>
    <t>ENGR0012</t>
  </si>
  <si>
    <t>MATH0290</t>
  </si>
  <si>
    <t>ENGFLM0400</t>
  </si>
  <si>
    <t>PHIL0222</t>
  </si>
  <si>
    <t>Fall 2018</t>
  </si>
  <si>
    <t>ECE0031</t>
  </si>
  <si>
    <t>ECE0132</t>
  </si>
  <si>
    <t>MATH0280</t>
  </si>
  <si>
    <t>Spring 2018</t>
  </si>
  <si>
    <t>Spring 2019</t>
  </si>
  <si>
    <t>ECE0041</t>
  </si>
  <si>
    <t>ECE0142</t>
  </si>
  <si>
    <t>ECE0501</t>
  </si>
  <si>
    <t>ECE0257</t>
  </si>
  <si>
    <t>Fall 2019</t>
  </si>
  <si>
    <t>ECE1247</t>
  </si>
  <si>
    <t>ECE1201</t>
  </si>
  <si>
    <t>ECE1552</t>
  </si>
  <si>
    <t>ECE1259</t>
  </si>
  <si>
    <t>ENGFLM0530</t>
  </si>
  <si>
    <t>Spring 2020</t>
  </si>
  <si>
    <t>MATH0400</t>
  </si>
  <si>
    <t>ECE1212</t>
  </si>
  <si>
    <t>ECE1563</t>
  </si>
  <si>
    <t>Fall 2020</t>
  </si>
  <si>
    <t>ENGR0020</t>
  </si>
  <si>
    <t>Spring 2021</t>
  </si>
  <si>
    <t>MATH0413</t>
  </si>
  <si>
    <t xml:space="preserve">A </t>
  </si>
  <si>
    <t>ECE1150</t>
  </si>
  <si>
    <t>ECE1160</t>
  </si>
  <si>
    <t>MATH1290</t>
  </si>
  <si>
    <t>MATH1530</t>
  </si>
  <si>
    <t>MATH1560</t>
  </si>
  <si>
    <t>ECE1186</t>
  </si>
  <si>
    <t>ECE1673</t>
  </si>
  <si>
    <t>ENGR1010</t>
  </si>
  <si>
    <t>ECE1162</t>
  </si>
  <si>
    <t>D</t>
  </si>
  <si>
    <t>Homework</t>
  </si>
  <si>
    <t>Quizzes</t>
  </si>
  <si>
    <t>Webpage</t>
  </si>
  <si>
    <t>Tests</t>
  </si>
  <si>
    <t>Writing Assignments</t>
  </si>
  <si>
    <t>Task</t>
  </si>
  <si>
    <t>Weight (%)</t>
  </si>
  <si>
    <t>Test 1</t>
  </si>
  <si>
    <t>Test 2</t>
  </si>
  <si>
    <t>HW</t>
  </si>
  <si>
    <t>WA</t>
  </si>
  <si>
    <t>Indv. WP</t>
  </si>
  <si>
    <t>Team WP</t>
  </si>
  <si>
    <t>Total %</t>
  </si>
  <si>
    <t>Weighted Total</t>
  </si>
  <si>
    <t>Final Grade: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</si>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</sst>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1" applyNumberFormat="1" applyFont="1" applyAlignment="1">
      <alignment horizontal="right"/>
    </xf>
    <xf numFmtId="49" fontId="1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right"/>
    </xf>
    <xf numFmtId="10" fontId="3" fillId="0" borderId="0" xfId="1" applyNumberFormat="1" applyFont="1" applyAlignment="1">
      <alignment horizontal="lef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1D52-ECC6-4B9A-9355-3A94458186C8}">
  <dimension ref="B3:I105"/>
  <sheetViews>
    <sheetView tabSelected="1" workbookViewId="0">
      <selection activeCell="I20" sqref="I20"/>
    </sheetView>
  </sheetViews>
  <sheetFormatPr defaultRowHeight="14.4" x14ac:dyDescent="0.3"/>
  <cols>
    <col min="2" max="2" width="11.109375" customWidth="1"/>
    <col min="4" max="4" width="12.109375" customWidth="1"/>
    <col min="7" max="7" width="10" customWidth="1"/>
    <col min="8" max="8" width="12.77734375" customWidth="1"/>
  </cols>
  <sheetData>
    <row r="3" spans="2:9" x14ac:dyDescent="0.3">
      <c r="B3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 t="s">
        <v>2</v>
      </c>
      <c r="I3" s="1" t="s">
        <v>4</v>
      </c>
    </row>
    <row r="4" spans="2:9" x14ac:dyDescent="0.3">
      <c r="H4" t="s">
        <v>5</v>
      </c>
      <c r="I4">
        <v>4</v>
      </c>
    </row>
    <row r="5" spans="2:9" x14ac:dyDescent="0.3">
      <c r="B5" s="1" t="s">
        <v>18</v>
      </c>
      <c r="C5" s="1">
        <v>3</v>
      </c>
      <c r="D5" s="1" t="s">
        <v>7</v>
      </c>
      <c r="E5" s="1">
        <f>VLOOKUP(D5, $H$4:$I$16, 2, FALSE)</f>
        <v>3.75</v>
      </c>
      <c r="F5" s="1">
        <f>credits*grade</f>
        <v>11.25</v>
      </c>
      <c r="H5" t="s">
        <v>6</v>
      </c>
      <c r="I5">
        <v>4</v>
      </c>
    </row>
    <row r="6" spans="2:9" x14ac:dyDescent="0.3">
      <c r="B6" s="1" t="s">
        <v>19</v>
      </c>
      <c r="C6" s="1">
        <v>4</v>
      </c>
      <c r="D6" s="1" t="s">
        <v>6</v>
      </c>
      <c r="E6" s="1">
        <f t="shared" ref="E6:E8" si="0">VLOOKUP(D6, $H$4:$I$16, 2, FALSE)</f>
        <v>4</v>
      </c>
      <c r="F6" s="1">
        <f>credits*grade</f>
        <v>16</v>
      </c>
      <c r="H6" t="s">
        <v>7</v>
      </c>
      <c r="I6">
        <v>3.75</v>
      </c>
    </row>
    <row r="7" spans="2:9" x14ac:dyDescent="0.3">
      <c r="B7" s="1" t="s">
        <v>20</v>
      </c>
      <c r="C7" s="1">
        <v>4</v>
      </c>
      <c r="D7" s="1" t="s">
        <v>7</v>
      </c>
      <c r="E7" s="1">
        <f t="shared" si="0"/>
        <v>3.75</v>
      </c>
      <c r="F7" s="1">
        <f>credits*grade</f>
        <v>15</v>
      </c>
      <c r="H7" t="s">
        <v>8</v>
      </c>
      <c r="I7">
        <v>3.25</v>
      </c>
    </row>
    <row r="8" spans="2:9" x14ac:dyDescent="0.3">
      <c r="B8" s="1" t="s">
        <v>21</v>
      </c>
      <c r="C8" s="1">
        <v>3</v>
      </c>
      <c r="D8" s="1" t="s">
        <v>6</v>
      </c>
      <c r="E8" s="1">
        <f t="shared" si="0"/>
        <v>4</v>
      </c>
      <c r="F8" s="1">
        <f>credits*grade</f>
        <v>12</v>
      </c>
      <c r="H8" t="s">
        <v>9</v>
      </c>
      <c r="I8">
        <v>3</v>
      </c>
    </row>
    <row r="9" spans="2:9" x14ac:dyDescent="0.3">
      <c r="B9" s="1"/>
      <c r="C9" s="1"/>
      <c r="D9" s="1"/>
      <c r="E9" s="1"/>
      <c r="F9" s="1"/>
      <c r="H9" t="s">
        <v>10</v>
      </c>
      <c r="I9">
        <v>2.75</v>
      </c>
    </row>
    <row r="10" spans="2:9" x14ac:dyDescent="0.3">
      <c r="B10" s="1" t="s">
        <v>22</v>
      </c>
      <c r="C10" s="1">
        <f>SUM(credits)</f>
        <v>14</v>
      </c>
      <c r="D10" s="1"/>
      <c r="E10" s="1"/>
      <c r="F10" s="1">
        <f>SUM(points)</f>
        <v>54.25</v>
      </c>
      <c r="H10" t="s">
        <v>11</v>
      </c>
      <c r="I10">
        <v>2.25</v>
      </c>
    </row>
    <row r="11" spans="2:9" x14ac:dyDescent="0.3">
      <c r="B11" s="1"/>
      <c r="C11" s="1"/>
      <c r="D11" s="1"/>
      <c r="E11" s="1"/>
      <c r="F11" s="1"/>
      <c r="H11" t="s">
        <v>12</v>
      </c>
      <c r="I11">
        <v>2</v>
      </c>
    </row>
    <row r="12" spans="2:9" x14ac:dyDescent="0.3">
      <c r="B12" s="1"/>
      <c r="C12" s="1" t="s">
        <v>23</v>
      </c>
      <c r="D12" s="1"/>
      <c r="E12" s="1"/>
      <c r="F12" s="1">
        <f>F10/C10</f>
        <v>3.875</v>
      </c>
      <c r="H12" t="s">
        <v>13</v>
      </c>
      <c r="I12">
        <v>1.75</v>
      </c>
    </row>
    <row r="13" spans="2:9" x14ac:dyDescent="0.3">
      <c r="B13" s="1"/>
      <c r="C13" s="1" t="s">
        <v>24</v>
      </c>
      <c r="D13" s="1"/>
      <c r="E13" s="1"/>
      <c r="F13" s="1">
        <f>totalpoints/totalcredits</f>
        <v>3.875</v>
      </c>
      <c r="H13" t="s">
        <v>14</v>
      </c>
      <c r="I13">
        <v>1.25</v>
      </c>
    </row>
    <row r="14" spans="2:9" x14ac:dyDescent="0.3">
      <c r="H14" t="s">
        <v>15</v>
      </c>
      <c r="I14">
        <v>1</v>
      </c>
    </row>
    <row r="15" spans="2:9" x14ac:dyDescent="0.3">
      <c r="H15" t="s">
        <v>16</v>
      </c>
      <c r="I15">
        <v>0.75</v>
      </c>
    </row>
    <row r="16" spans="2:9" x14ac:dyDescent="0.3">
      <c r="H16" t="s">
        <v>17</v>
      </c>
      <c r="I16">
        <v>0</v>
      </c>
    </row>
    <row r="17" spans="2:6" x14ac:dyDescent="0.3">
      <c r="B17" t="s">
        <v>33</v>
      </c>
      <c r="C17" s="1" t="s">
        <v>1</v>
      </c>
      <c r="D17" s="1" t="s">
        <v>2</v>
      </c>
      <c r="E17" s="1" t="s">
        <v>3</v>
      </c>
      <c r="F17" s="1" t="s">
        <v>4</v>
      </c>
    </row>
    <row r="18" spans="2:6" x14ac:dyDescent="0.3">
      <c r="B18" s="1" t="s">
        <v>25</v>
      </c>
      <c r="C18" s="1">
        <v>3</v>
      </c>
      <c r="D18" s="1" t="s">
        <v>8</v>
      </c>
      <c r="E18" s="1">
        <f>VLOOKUP(D18, lettergrades, 2, FALSE)</f>
        <v>3.25</v>
      </c>
      <c r="F18" s="1">
        <f xml:space="preserve"> C18*E18</f>
        <v>9.75</v>
      </c>
    </row>
    <row r="19" spans="2:6" x14ac:dyDescent="0.3">
      <c r="B19" s="1" t="s">
        <v>26</v>
      </c>
      <c r="C19" s="1">
        <v>3</v>
      </c>
      <c r="D19" s="1" t="s">
        <v>6</v>
      </c>
      <c r="E19" s="1">
        <f>VLOOKUP(D19, lettergrades, 2, FALSE)</f>
        <v>4</v>
      </c>
      <c r="F19" s="1">
        <f t="shared" ref="F19:F21" si="1" xml:space="preserve"> C19*E19</f>
        <v>12</v>
      </c>
    </row>
    <row r="20" spans="2:6" x14ac:dyDescent="0.3">
      <c r="B20" s="1" t="s">
        <v>27</v>
      </c>
      <c r="C20" s="1">
        <v>3</v>
      </c>
      <c r="D20" s="1" t="s">
        <v>6</v>
      </c>
      <c r="E20" s="1">
        <f>VLOOKUP(D20, lettergrades, 2, FALSE)</f>
        <v>4</v>
      </c>
      <c r="F20" s="1">
        <f t="shared" si="1"/>
        <v>12</v>
      </c>
    </row>
    <row r="21" spans="2:6" x14ac:dyDescent="0.3">
      <c r="B21" s="1" t="s">
        <v>28</v>
      </c>
      <c r="C21" s="1">
        <v>3</v>
      </c>
      <c r="D21" s="1" t="s">
        <v>7</v>
      </c>
      <c r="E21" s="1">
        <f>VLOOKUP(D21, lettergrades, 2, FALSE)</f>
        <v>3.75</v>
      </c>
      <c r="F21" s="1">
        <f t="shared" si="1"/>
        <v>11.25</v>
      </c>
    </row>
    <row r="22" spans="2:6" x14ac:dyDescent="0.3">
      <c r="B22" s="1"/>
      <c r="C22" s="1"/>
      <c r="D22" s="1"/>
      <c r="E22" s="1"/>
      <c r="F22" s="1"/>
    </row>
    <row r="23" spans="2:6" x14ac:dyDescent="0.3">
      <c r="B23" s="1" t="s">
        <v>22</v>
      </c>
      <c r="C23" s="1">
        <f>SUM(C18:C21)</f>
        <v>12</v>
      </c>
      <c r="D23" s="1"/>
      <c r="E23" s="1"/>
      <c r="F23" s="1">
        <f>SUM(F18:F21)</f>
        <v>45</v>
      </c>
    </row>
    <row r="24" spans="2:6" x14ac:dyDescent="0.3">
      <c r="B24" s="1"/>
      <c r="C24" s="1"/>
      <c r="D24" s="1"/>
      <c r="E24" s="1"/>
      <c r="F24" s="1"/>
    </row>
    <row r="25" spans="2:6" x14ac:dyDescent="0.3">
      <c r="B25" s="1"/>
      <c r="C25" s="1" t="s">
        <v>23</v>
      </c>
      <c r="D25" s="1"/>
      <c r="E25" s="1"/>
      <c r="F25" s="1">
        <f>F23/C23</f>
        <v>3.75</v>
      </c>
    </row>
    <row r="26" spans="2:6" x14ac:dyDescent="0.3">
      <c r="B26" s="1"/>
      <c r="C26" s="1" t="s">
        <v>24</v>
      </c>
      <c r="D26" s="1"/>
      <c r="E26" s="1"/>
      <c r="F26" s="1">
        <f>(F10+F23)/(C10+C23)</f>
        <v>3.8173076923076925</v>
      </c>
    </row>
    <row r="27" spans="2:6" x14ac:dyDescent="0.3">
      <c r="B27" s="1"/>
      <c r="C27" s="1"/>
      <c r="D27" s="1"/>
      <c r="E27" s="1"/>
      <c r="F27" s="1"/>
    </row>
    <row r="28" spans="2:6" x14ac:dyDescent="0.3">
      <c r="B28" s="1"/>
      <c r="C28" s="1"/>
      <c r="D28" s="1"/>
      <c r="E28" s="1"/>
      <c r="F28" s="1"/>
    </row>
    <row r="30" spans="2:6" x14ac:dyDescent="0.3">
      <c r="B30" t="s">
        <v>29</v>
      </c>
      <c r="C30" s="1" t="s">
        <v>1</v>
      </c>
      <c r="D30" s="1" t="s">
        <v>2</v>
      </c>
      <c r="E30" s="1" t="s">
        <v>3</v>
      </c>
      <c r="F30" s="1" t="s">
        <v>4</v>
      </c>
    </row>
    <row r="31" spans="2:6" x14ac:dyDescent="0.3">
      <c r="B31" s="1" t="s">
        <v>30</v>
      </c>
      <c r="C31" s="1">
        <v>3</v>
      </c>
      <c r="D31" s="1" t="s">
        <v>9</v>
      </c>
      <c r="E31" s="1">
        <f>VLOOKUP(D31, $H$4:$I$16, 2, FALSE)</f>
        <v>3</v>
      </c>
      <c r="F31" s="1">
        <f>C31*E31</f>
        <v>9</v>
      </c>
    </row>
    <row r="32" spans="2:6" x14ac:dyDescent="0.3">
      <c r="B32" s="1" t="s">
        <v>31</v>
      </c>
      <c r="C32" s="1">
        <v>3</v>
      </c>
      <c r="D32" s="1" t="s">
        <v>16</v>
      </c>
      <c r="E32" s="1">
        <f t="shared" ref="E32:E34" si="2">VLOOKUP(D32, $H$4:$I$16, 2, FALSE)</f>
        <v>0.75</v>
      </c>
      <c r="F32" s="1">
        <f t="shared" ref="F32:F34" si="3">C32*E32</f>
        <v>2.25</v>
      </c>
    </row>
    <row r="33" spans="2:6" x14ac:dyDescent="0.3">
      <c r="B33" s="1" t="s">
        <v>61</v>
      </c>
      <c r="C33" s="1">
        <v>3</v>
      </c>
      <c r="D33" s="1" t="s">
        <v>7</v>
      </c>
      <c r="E33" s="1">
        <f t="shared" si="2"/>
        <v>3.75</v>
      </c>
      <c r="F33" s="1">
        <f t="shared" si="3"/>
        <v>11.25</v>
      </c>
    </row>
    <row r="34" spans="2:6" x14ac:dyDescent="0.3">
      <c r="B34" s="1" t="s">
        <v>32</v>
      </c>
      <c r="C34" s="1">
        <v>3</v>
      </c>
      <c r="D34" s="1" t="s">
        <v>6</v>
      </c>
      <c r="E34" s="1">
        <f t="shared" si="2"/>
        <v>4</v>
      </c>
      <c r="F34" s="1">
        <f t="shared" si="3"/>
        <v>12</v>
      </c>
    </row>
    <row r="35" spans="2:6" x14ac:dyDescent="0.3">
      <c r="B35" s="1"/>
      <c r="C35" s="1"/>
      <c r="D35" s="1"/>
      <c r="E35" s="1"/>
      <c r="F35" s="1"/>
    </row>
    <row r="36" spans="2:6" x14ac:dyDescent="0.3">
      <c r="B36" s="1" t="s">
        <v>22</v>
      </c>
      <c r="C36" s="1">
        <f>SUM(C31:C34)</f>
        <v>12</v>
      </c>
      <c r="D36" s="1"/>
      <c r="E36" s="1"/>
      <c r="F36" s="1">
        <f>SUM(F31:F34)</f>
        <v>34.5</v>
      </c>
    </row>
    <row r="37" spans="2:6" x14ac:dyDescent="0.3">
      <c r="B37" s="1"/>
      <c r="C37" s="1"/>
      <c r="D37" s="1"/>
      <c r="E37" s="1"/>
      <c r="F37" s="1"/>
    </row>
    <row r="38" spans="2:6" x14ac:dyDescent="0.3">
      <c r="B38" s="1"/>
      <c r="C38" s="1" t="s">
        <v>23</v>
      </c>
      <c r="D38" s="1"/>
      <c r="E38" s="1"/>
      <c r="F38" s="1">
        <f>SUM(F31:F34)/C36</f>
        <v>2.875</v>
      </c>
    </row>
    <row r="39" spans="2:6" x14ac:dyDescent="0.3">
      <c r="B39" s="1"/>
      <c r="C39" s="1" t="s">
        <v>24</v>
      </c>
      <c r="D39" s="1"/>
      <c r="E39" s="1"/>
      <c r="F39" s="1">
        <f>(F36+F23+F10)/(C36+C23+C10)</f>
        <v>3.5197368421052633</v>
      </c>
    </row>
    <row r="40" spans="2:6" x14ac:dyDescent="0.3">
      <c r="B40" s="1"/>
      <c r="C40" s="1"/>
      <c r="D40" s="1"/>
      <c r="E40" s="1"/>
      <c r="F40" s="1"/>
    </row>
    <row r="41" spans="2:6" x14ac:dyDescent="0.3">
      <c r="B41" s="1"/>
      <c r="C41" s="1"/>
      <c r="D41" s="1"/>
      <c r="E41" s="1"/>
      <c r="F41" s="1"/>
    </row>
    <row r="42" spans="2:6" x14ac:dyDescent="0.3">
      <c r="B42" s="1"/>
      <c r="C42" s="1"/>
      <c r="D42" s="1"/>
      <c r="E42" s="1"/>
      <c r="F42" s="1"/>
    </row>
    <row r="43" spans="2:6" x14ac:dyDescent="0.3">
      <c r="B43" t="s">
        <v>34</v>
      </c>
      <c r="C43" s="1" t="s">
        <v>1</v>
      </c>
      <c r="D43" s="1" t="s">
        <v>2</v>
      </c>
      <c r="E43" s="1" t="s">
        <v>3</v>
      </c>
      <c r="F43" s="1" t="s">
        <v>4</v>
      </c>
    </row>
    <row r="44" spans="2:6" x14ac:dyDescent="0.3">
      <c r="B44" s="1" t="s">
        <v>35</v>
      </c>
      <c r="C44" s="1">
        <v>3</v>
      </c>
      <c r="D44" s="1" t="s">
        <v>7</v>
      </c>
      <c r="E44" s="1">
        <f>VLOOKUP(D44, $H$4:$I$16, 2, FALSE)</f>
        <v>3.75</v>
      </c>
      <c r="F44" s="1">
        <f>C44*E44</f>
        <v>11.25</v>
      </c>
    </row>
    <row r="45" spans="2:6" x14ac:dyDescent="0.3">
      <c r="B45" s="1" t="s">
        <v>36</v>
      </c>
      <c r="C45" s="1">
        <v>3</v>
      </c>
      <c r="D45" s="1" t="s">
        <v>5</v>
      </c>
      <c r="E45" s="1">
        <f t="shared" ref="E45:E47" si="4">VLOOKUP(D45, $H$4:$I$16, 2, FALSE)</f>
        <v>4</v>
      </c>
      <c r="F45" s="1">
        <f t="shared" ref="F45:F47" si="5">C45*E45</f>
        <v>12</v>
      </c>
    </row>
    <row r="46" spans="2:6" x14ac:dyDescent="0.3">
      <c r="B46" s="1" t="s">
        <v>37</v>
      </c>
      <c r="C46" s="1">
        <v>3</v>
      </c>
      <c r="D46" s="1" t="s">
        <v>7</v>
      </c>
      <c r="E46" s="1">
        <f t="shared" si="4"/>
        <v>3.75</v>
      </c>
      <c r="F46" s="1">
        <f t="shared" si="5"/>
        <v>11.25</v>
      </c>
    </row>
    <row r="47" spans="2:6" x14ac:dyDescent="0.3">
      <c r="B47" s="1" t="s">
        <v>38</v>
      </c>
      <c r="C47" s="1">
        <v>3</v>
      </c>
      <c r="D47" s="1" t="s">
        <v>9</v>
      </c>
      <c r="E47" s="1">
        <f t="shared" si="4"/>
        <v>3</v>
      </c>
      <c r="F47" s="1">
        <f t="shared" si="5"/>
        <v>9</v>
      </c>
    </row>
    <row r="48" spans="2:6" x14ac:dyDescent="0.3">
      <c r="B48" s="1"/>
      <c r="C48" s="1"/>
      <c r="D48" s="1"/>
      <c r="E48" s="1"/>
      <c r="F48" s="1"/>
    </row>
    <row r="49" spans="2:6" x14ac:dyDescent="0.3">
      <c r="B49" s="1" t="s">
        <v>22</v>
      </c>
      <c r="C49" s="1">
        <v>12</v>
      </c>
      <c r="D49" s="1"/>
      <c r="E49" s="1"/>
      <c r="F49" s="1">
        <f>SUM(F44:F47)</f>
        <v>43.5</v>
      </c>
    </row>
    <row r="50" spans="2:6" x14ac:dyDescent="0.3">
      <c r="B50" s="1"/>
      <c r="C50" s="1"/>
      <c r="D50" s="1"/>
      <c r="E50" s="1"/>
      <c r="F50" s="1"/>
    </row>
    <row r="51" spans="2:6" x14ac:dyDescent="0.3">
      <c r="B51" s="1"/>
      <c r="C51" s="1" t="s">
        <v>23</v>
      </c>
      <c r="D51" s="1"/>
      <c r="E51" s="1"/>
      <c r="F51" s="1">
        <f>F49/C49</f>
        <v>3.625</v>
      </c>
    </row>
    <row r="52" spans="2:6" x14ac:dyDescent="0.3">
      <c r="B52" s="1"/>
      <c r="C52" s="1" t="s">
        <v>24</v>
      </c>
      <c r="D52" s="1"/>
      <c r="E52" s="1"/>
      <c r="F52" s="1">
        <f>(F49+F36+F23+F10)/(C49+ C36+C23+C10)</f>
        <v>3.5449999999999999</v>
      </c>
    </row>
    <row r="53" spans="2:6" x14ac:dyDescent="0.3">
      <c r="B53" s="1"/>
      <c r="C53" s="1"/>
      <c r="D53" s="1"/>
      <c r="E53" s="1"/>
      <c r="F53" s="1"/>
    </row>
    <row r="56" spans="2:6" x14ac:dyDescent="0.3">
      <c r="B56" t="s">
        <v>39</v>
      </c>
      <c r="C56" s="1" t="s">
        <v>1</v>
      </c>
      <c r="D56" s="1" t="s">
        <v>2</v>
      </c>
      <c r="E56" s="1" t="s">
        <v>3</v>
      </c>
      <c r="F56" s="1" t="s">
        <v>4</v>
      </c>
    </row>
    <row r="57" spans="2:6" x14ac:dyDescent="0.3">
      <c r="B57" s="1" t="s">
        <v>40</v>
      </c>
      <c r="C57" s="1">
        <v>3</v>
      </c>
      <c r="D57" s="1" t="s">
        <v>11</v>
      </c>
      <c r="E57" s="1">
        <f>VLOOKUP(D57, $H$4:$I$16, 2, FALSE)</f>
        <v>2.25</v>
      </c>
      <c r="F57" s="1">
        <f>C57*E57</f>
        <v>6.75</v>
      </c>
    </row>
    <row r="58" spans="2:6" x14ac:dyDescent="0.3">
      <c r="B58" s="1" t="s">
        <v>41</v>
      </c>
      <c r="C58" s="1">
        <v>3</v>
      </c>
      <c r="D58" s="1" t="s">
        <v>7</v>
      </c>
      <c r="E58" s="1">
        <f t="shared" ref="E58:E61" si="6">VLOOKUP(D58, $H$4:$I$16, 2, FALSE)</f>
        <v>3.75</v>
      </c>
      <c r="F58" s="1">
        <f t="shared" ref="F58:F61" si="7">C58*E58</f>
        <v>11.25</v>
      </c>
    </row>
    <row r="59" spans="2:6" x14ac:dyDescent="0.3">
      <c r="B59" s="1" t="s">
        <v>42</v>
      </c>
      <c r="C59" s="1">
        <v>3</v>
      </c>
      <c r="D59" s="1" t="s">
        <v>5</v>
      </c>
      <c r="E59" s="1">
        <f t="shared" si="6"/>
        <v>4</v>
      </c>
      <c r="F59" s="1">
        <f t="shared" si="7"/>
        <v>12</v>
      </c>
    </row>
    <row r="60" spans="2:6" x14ac:dyDescent="0.3">
      <c r="B60" s="1" t="s">
        <v>43</v>
      </c>
      <c r="C60" s="1">
        <v>3</v>
      </c>
      <c r="D60" s="1" t="s">
        <v>8</v>
      </c>
      <c r="E60" s="1">
        <f t="shared" si="6"/>
        <v>3.25</v>
      </c>
      <c r="F60" s="1">
        <f t="shared" si="7"/>
        <v>9.75</v>
      </c>
    </row>
    <row r="61" spans="2:6" x14ac:dyDescent="0.3">
      <c r="B61" s="1" t="s">
        <v>44</v>
      </c>
      <c r="C61" s="1">
        <v>3</v>
      </c>
      <c r="D61" s="1" t="s">
        <v>5</v>
      </c>
      <c r="E61" s="1">
        <f t="shared" si="6"/>
        <v>4</v>
      </c>
      <c r="F61" s="1">
        <f t="shared" si="7"/>
        <v>12</v>
      </c>
    </row>
    <row r="62" spans="2:6" x14ac:dyDescent="0.3">
      <c r="B62" s="1"/>
      <c r="C62" s="1"/>
      <c r="D62" s="1"/>
      <c r="E62" s="1"/>
      <c r="F62" s="1"/>
    </row>
    <row r="63" spans="2:6" x14ac:dyDescent="0.3">
      <c r="B63" s="1" t="s">
        <v>22</v>
      </c>
      <c r="C63" s="1">
        <v>15</v>
      </c>
      <c r="D63" s="1"/>
      <c r="E63" s="1"/>
      <c r="F63" s="1">
        <f>SUM(F57:F61)</f>
        <v>51.75</v>
      </c>
    </row>
    <row r="64" spans="2:6" x14ac:dyDescent="0.3">
      <c r="B64" s="1"/>
      <c r="C64" s="1"/>
      <c r="D64" s="1"/>
      <c r="E64" s="1"/>
      <c r="F64" s="1"/>
    </row>
    <row r="65" spans="2:6" x14ac:dyDescent="0.3">
      <c r="B65" s="1"/>
      <c r="C65" s="1" t="s">
        <v>23</v>
      </c>
      <c r="D65" s="1"/>
      <c r="E65" s="1"/>
      <c r="F65" s="1">
        <f>F63/C63</f>
        <v>3.45</v>
      </c>
    </row>
    <row r="66" spans="2:6" x14ac:dyDescent="0.3">
      <c r="B66" s="1"/>
      <c r="C66" s="1" t="s">
        <v>24</v>
      </c>
      <c r="D66" s="1"/>
      <c r="E66" s="1"/>
      <c r="F66" s="1">
        <f>(F63 +F49+F36+F23+F10)/(C63+ C49+ C36+C23+C10)</f>
        <v>3.523076923076923</v>
      </c>
    </row>
    <row r="69" spans="2:6" x14ac:dyDescent="0.3">
      <c r="B69" t="s">
        <v>45</v>
      </c>
      <c r="C69" s="1" t="s">
        <v>1</v>
      </c>
      <c r="D69" s="1" t="s">
        <v>2</v>
      </c>
      <c r="E69" s="1" t="s">
        <v>3</v>
      </c>
      <c r="F69" s="1" t="s">
        <v>4</v>
      </c>
    </row>
    <row r="70" spans="2:6" x14ac:dyDescent="0.3">
      <c r="B70" s="1" t="s">
        <v>46</v>
      </c>
      <c r="C70" s="1">
        <v>3</v>
      </c>
      <c r="D70" s="1" t="s">
        <v>6</v>
      </c>
      <c r="E70" s="1">
        <f>VLOOKUP(D70, $H$4:$I$16, 2, FALSE)</f>
        <v>4</v>
      </c>
      <c r="F70" s="1">
        <f>C70*E70</f>
        <v>12</v>
      </c>
    </row>
    <row r="71" spans="2:6" x14ac:dyDescent="0.3">
      <c r="B71" s="1" t="s">
        <v>47</v>
      </c>
      <c r="C71" s="1">
        <v>3</v>
      </c>
      <c r="D71" s="1" t="s">
        <v>6</v>
      </c>
      <c r="E71" s="1">
        <f t="shared" ref="E71:E73" si="8">VLOOKUP(D71, $H$4:$I$16, 2, FALSE)</f>
        <v>4</v>
      </c>
      <c r="F71" s="1">
        <f t="shared" ref="F71:F73" si="9">C71*E71</f>
        <v>12</v>
      </c>
    </row>
    <row r="72" spans="2:6" x14ac:dyDescent="0.3">
      <c r="B72" s="1" t="s">
        <v>48</v>
      </c>
      <c r="C72" s="1">
        <v>3</v>
      </c>
      <c r="D72" s="1" t="s">
        <v>7</v>
      </c>
      <c r="E72" s="1">
        <f t="shared" si="8"/>
        <v>3.75</v>
      </c>
      <c r="F72" s="1">
        <f t="shared" si="9"/>
        <v>11.25</v>
      </c>
    </row>
    <row r="73" spans="2:6" x14ac:dyDescent="0.3">
      <c r="B73" s="2" t="s">
        <v>56</v>
      </c>
      <c r="C73" s="1">
        <v>3</v>
      </c>
      <c r="D73" s="1" t="s">
        <v>8</v>
      </c>
      <c r="E73" s="1">
        <f t="shared" si="8"/>
        <v>3.25</v>
      </c>
      <c r="F73" s="1">
        <f t="shared" si="9"/>
        <v>9.75</v>
      </c>
    </row>
    <row r="74" spans="2:6" x14ac:dyDescent="0.3">
      <c r="B74" s="1"/>
      <c r="C74" s="1"/>
      <c r="D74" s="1"/>
      <c r="E74" s="1"/>
      <c r="F74" s="1"/>
    </row>
    <row r="75" spans="2:6" x14ac:dyDescent="0.3">
      <c r="B75" s="1"/>
      <c r="C75" s="1"/>
      <c r="D75" s="1"/>
      <c r="E75" s="1"/>
      <c r="F75" s="1"/>
    </row>
    <row r="76" spans="2:6" x14ac:dyDescent="0.3">
      <c r="B76" s="1" t="s">
        <v>22</v>
      </c>
      <c r="C76" s="1">
        <f>SUM(C70:C73)</f>
        <v>12</v>
      </c>
      <c r="D76" s="1"/>
      <c r="E76" s="1"/>
      <c r="F76" s="1">
        <f>SUM(F70:F73)</f>
        <v>45</v>
      </c>
    </row>
    <row r="77" spans="2:6" x14ac:dyDescent="0.3">
      <c r="B77" s="1"/>
      <c r="C77" s="1"/>
      <c r="D77" s="1"/>
      <c r="E77" s="1"/>
      <c r="F77" s="1"/>
    </row>
    <row r="78" spans="2:6" x14ac:dyDescent="0.3">
      <c r="B78" s="1"/>
      <c r="C78" s="1" t="s">
        <v>23</v>
      </c>
      <c r="D78" s="1"/>
      <c r="E78" s="1"/>
      <c r="F78" s="1">
        <f>F76/C76</f>
        <v>3.75</v>
      </c>
    </row>
    <row r="79" spans="2:6" x14ac:dyDescent="0.3">
      <c r="B79" s="1"/>
      <c r="C79" s="1" t="s">
        <v>24</v>
      </c>
      <c r="D79" s="1"/>
      <c r="E79" s="1"/>
      <c r="F79" s="1">
        <f>(F76+ F63 +F49+F36+F23+F10)/(C76+ C63+ C49+ C36+C23+C10)</f>
        <v>3.5584415584415585</v>
      </c>
    </row>
    <row r="82" spans="2:6" x14ac:dyDescent="0.3">
      <c r="B82" t="s">
        <v>49</v>
      </c>
      <c r="C82" s="1" t="s">
        <v>1</v>
      </c>
      <c r="D82" s="1" t="s">
        <v>2</v>
      </c>
      <c r="E82" s="1" t="s">
        <v>3</v>
      </c>
      <c r="F82" s="1" t="s">
        <v>4</v>
      </c>
    </row>
    <row r="83" spans="2:6" x14ac:dyDescent="0.3">
      <c r="B83" s="1" t="s">
        <v>62</v>
      </c>
      <c r="C83" s="1">
        <v>3</v>
      </c>
      <c r="D83" s="1" t="s">
        <v>8</v>
      </c>
      <c r="E83" s="1">
        <f>VLOOKUP(D83, $H$4:$I$16, 2, FALSE)</f>
        <v>3.25</v>
      </c>
      <c r="F83" s="1">
        <f>C83*E83</f>
        <v>9.75</v>
      </c>
    </row>
    <row r="84" spans="2:6" x14ac:dyDescent="0.3">
      <c r="B84" s="1" t="s">
        <v>54</v>
      </c>
      <c r="C84" s="1">
        <v>3</v>
      </c>
      <c r="D84" s="1" t="s">
        <v>8</v>
      </c>
      <c r="E84" s="1">
        <f t="shared" ref="E84:E87" si="10">VLOOKUP(D84, $H$4:$I$16, 2, FALSE)</f>
        <v>3.25</v>
      </c>
      <c r="F84" s="1">
        <f t="shared" ref="F84:F86" si="11">C84*E84</f>
        <v>9.75</v>
      </c>
    </row>
    <row r="85" spans="2:6" x14ac:dyDescent="0.3">
      <c r="B85" s="1" t="s">
        <v>55</v>
      </c>
      <c r="C85" s="1">
        <v>3</v>
      </c>
      <c r="D85" s="1" t="s">
        <v>5</v>
      </c>
      <c r="E85" s="1">
        <f t="shared" si="10"/>
        <v>4</v>
      </c>
      <c r="F85" s="1">
        <f t="shared" si="11"/>
        <v>12</v>
      </c>
    </row>
    <row r="86" spans="2:6" x14ac:dyDescent="0.3">
      <c r="B86" s="1" t="s">
        <v>57</v>
      </c>
      <c r="C86" s="1">
        <v>3</v>
      </c>
      <c r="D86" s="1" t="s">
        <v>5</v>
      </c>
      <c r="E86" s="1">
        <f t="shared" si="10"/>
        <v>4</v>
      </c>
      <c r="F86" s="1">
        <f t="shared" si="11"/>
        <v>12</v>
      </c>
    </row>
    <row r="87" spans="2:6" x14ac:dyDescent="0.3">
      <c r="B87" s="1" t="s">
        <v>50</v>
      </c>
      <c r="C87" s="1">
        <v>3</v>
      </c>
      <c r="D87" s="1" t="s">
        <v>5</v>
      </c>
      <c r="E87" s="1">
        <f t="shared" si="10"/>
        <v>4</v>
      </c>
      <c r="F87" s="1">
        <f>C87*E87</f>
        <v>12</v>
      </c>
    </row>
    <row r="88" spans="2:6" x14ac:dyDescent="0.3">
      <c r="B88" s="1"/>
      <c r="C88" s="1"/>
      <c r="D88" s="1"/>
      <c r="E88" s="1"/>
      <c r="F88" s="1"/>
    </row>
    <row r="89" spans="2:6" x14ac:dyDescent="0.3">
      <c r="B89" s="1" t="s">
        <v>22</v>
      </c>
      <c r="C89" s="1">
        <f>SUM(C83:C87)</f>
        <v>15</v>
      </c>
      <c r="D89" s="1"/>
      <c r="E89" s="1"/>
      <c r="F89" s="1">
        <f>SUM(F83:F87)</f>
        <v>55.5</v>
      </c>
    </row>
    <row r="90" spans="2:6" x14ac:dyDescent="0.3">
      <c r="B90" s="1"/>
      <c r="C90" s="1"/>
      <c r="D90" s="1"/>
      <c r="E90" s="1"/>
      <c r="F90" s="1"/>
    </row>
    <row r="91" spans="2:6" x14ac:dyDescent="0.3">
      <c r="B91" s="1"/>
      <c r="C91" s="1" t="s">
        <v>23</v>
      </c>
      <c r="D91" s="1"/>
      <c r="E91" s="1"/>
      <c r="F91" s="1">
        <f>F89/C89</f>
        <v>3.7</v>
      </c>
    </row>
    <row r="92" spans="2:6" x14ac:dyDescent="0.3">
      <c r="B92" s="1"/>
      <c r="C92" s="1" t="s">
        <v>24</v>
      </c>
      <c r="D92" s="1"/>
      <c r="E92" s="1"/>
      <c r="F92" s="1">
        <f>(F89 +F76+ F63 +F49+F36+F23+F10)/(C89 +C76+ C63+ C49+ C36+C23+C10)</f>
        <v>3.5815217391304346</v>
      </c>
    </row>
    <row r="95" spans="2:6" x14ac:dyDescent="0.3">
      <c r="B95" t="s">
        <v>51</v>
      </c>
      <c r="C95" s="1" t="s">
        <v>1</v>
      </c>
      <c r="D95" s="1" t="s">
        <v>2</v>
      </c>
      <c r="E95" s="1" t="s">
        <v>3</v>
      </c>
      <c r="F95" s="1" t="s">
        <v>4</v>
      </c>
    </row>
    <row r="96" spans="2:6" x14ac:dyDescent="0.3">
      <c r="B96" s="1" t="s">
        <v>59</v>
      </c>
      <c r="C96" s="1">
        <v>3</v>
      </c>
      <c r="D96" s="1" t="s">
        <v>5</v>
      </c>
      <c r="E96" s="1">
        <f>VLOOKUP(D96, $H$4:$I$16, 2, FALSE)</f>
        <v>4</v>
      </c>
      <c r="F96" s="1">
        <f>C96*E96</f>
        <v>12</v>
      </c>
    </row>
    <row r="97" spans="2:6" x14ac:dyDescent="0.3">
      <c r="B97" s="1" t="s">
        <v>60</v>
      </c>
      <c r="C97" s="1">
        <v>3</v>
      </c>
      <c r="D97" s="1" t="s">
        <v>5</v>
      </c>
      <c r="E97" s="1">
        <f t="shared" ref="E97:E99" si="12">VLOOKUP(D97, $H$4:$I$16, 2, FALSE)</f>
        <v>4</v>
      </c>
      <c r="F97" s="1">
        <f t="shared" ref="F97:F99" si="13">C97*E97</f>
        <v>12</v>
      </c>
    </row>
    <row r="98" spans="2:6" x14ac:dyDescent="0.3">
      <c r="B98" s="1" t="s">
        <v>58</v>
      </c>
      <c r="C98" s="1">
        <v>3</v>
      </c>
      <c r="D98" s="1" t="s">
        <v>5</v>
      </c>
      <c r="E98" s="1">
        <f t="shared" si="12"/>
        <v>4</v>
      </c>
      <c r="F98" s="1">
        <f t="shared" si="13"/>
        <v>12</v>
      </c>
    </row>
    <row r="99" spans="2:6" x14ac:dyDescent="0.3">
      <c r="B99" s="1" t="s">
        <v>52</v>
      </c>
      <c r="C99" s="1">
        <v>3</v>
      </c>
      <c r="D99" s="1" t="s">
        <v>8</v>
      </c>
      <c r="E99" s="1">
        <f t="shared" si="12"/>
        <v>3.25</v>
      </c>
      <c r="F99" s="1">
        <f t="shared" si="13"/>
        <v>9.75</v>
      </c>
    </row>
    <row r="100" spans="2:6" x14ac:dyDescent="0.3">
      <c r="B100" s="1"/>
      <c r="C100" s="1"/>
      <c r="D100" s="1"/>
      <c r="E100" s="1"/>
      <c r="F100" s="1"/>
    </row>
    <row r="101" spans="2:6" x14ac:dyDescent="0.3">
      <c r="B101" s="1" t="s">
        <v>22</v>
      </c>
      <c r="C101" s="1">
        <f>SUM(C96:C99)</f>
        <v>12</v>
      </c>
      <c r="D101" s="1"/>
      <c r="E101" s="1"/>
      <c r="F101" s="1">
        <f>SUM(F96:F99)</f>
        <v>45.75</v>
      </c>
    </row>
    <row r="102" spans="2:6" x14ac:dyDescent="0.3">
      <c r="B102" s="1"/>
      <c r="C102" s="1"/>
      <c r="D102" s="1"/>
      <c r="E102" s="1"/>
      <c r="F102" s="1"/>
    </row>
    <row r="103" spans="2:6" x14ac:dyDescent="0.3">
      <c r="B103" s="1"/>
      <c r="C103" s="1" t="s">
        <v>23</v>
      </c>
      <c r="D103" s="1"/>
      <c r="E103" s="1"/>
      <c r="F103" s="1">
        <f>F101/C101</f>
        <v>3.8125</v>
      </c>
    </row>
    <row r="104" spans="2:6" x14ac:dyDescent="0.3">
      <c r="B104" s="1"/>
      <c r="C104" s="1" t="s">
        <v>24</v>
      </c>
      <c r="D104" s="1"/>
      <c r="E104" s="1"/>
      <c r="F104" s="1">
        <f>(F101 + F89 +F76+ F63 +F49+F36+F23+F10)/(C101 +C89 +C76+ C63+ C49+ C36+C23+C10)</f>
        <v>3.6081730769230771</v>
      </c>
    </row>
    <row r="105" spans="2:6" x14ac:dyDescent="0.3">
      <c r="B105" s="1"/>
      <c r="C105" s="1"/>
      <c r="D105" s="1"/>
      <c r="E105" s="1"/>
      <c r="F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C63F-C483-432C-A5A7-564F4DD81D92}">
  <dimension ref="A2:M23"/>
  <sheetViews>
    <sheetView workbookViewId="0">
      <selection activeCell="E24" sqref="E24"/>
    </sheetView>
  </sheetViews>
  <sheetFormatPr defaultRowHeight="14.4" x14ac:dyDescent="0.3"/>
  <cols>
    <col min="1" max="1" width="15" customWidth="1"/>
    <col min="2" max="2" width="10.5546875" customWidth="1"/>
    <col min="12" max="12" width="10" bestFit="1" customWidth="1"/>
  </cols>
  <sheetData>
    <row r="2" spans="2:13" x14ac:dyDescent="0.3">
      <c r="B2" s="3" t="s">
        <v>64</v>
      </c>
      <c r="C2" s="3" t="s">
        <v>65</v>
      </c>
      <c r="D2" s="3" t="s">
        <v>66</v>
      </c>
      <c r="E2" s="3" t="s">
        <v>67</v>
      </c>
      <c r="F2" s="4" t="s">
        <v>68</v>
      </c>
      <c r="J2" s="5" t="s">
        <v>69</v>
      </c>
      <c r="K2" s="6" t="s">
        <v>70</v>
      </c>
    </row>
    <row r="3" spans="2:13" x14ac:dyDescent="0.3">
      <c r="B3">
        <v>29</v>
      </c>
      <c r="C3">
        <v>19</v>
      </c>
      <c r="D3">
        <v>47</v>
      </c>
      <c r="E3">
        <v>95</v>
      </c>
      <c r="F3">
        <v>90</v>
      </c>
      <c r="J3" s="7" t="s">
        <v>71</v>
      </c>
      <c r="K3" s="8">
        <v>0.28000000000000003</v>
      </c>
    </row>
    <row r="4" spans="2:13" x14ac:dyDescent="0.3">
      <c r="B4">
        <v>29</v>
      </c>
      <c r="C4">
        <v>19</v>
      </c>
      <c r="D4">
        <v>49</v>
      </c>
      <c r="E4">
        <v>93</v>
      </c>
      <c r="F4">
        <v>94</v>
      </c>
      <c r="J4" s="7" t="s">
        <v>72</v>
      </c>
      <c r="K4" s="8">
        <v>0.2</v>
      </c>
    </row>
    <row r="5" spans="2:13" x14ac:dyDescent="0.3">
      <c r="B5">
        <v>28</v>
      </c>
      <c r="C5">
        <v>20</v>
      </c>
      <c r="F5">
        <v>97</v>
      </c>
      <c r="J5" s="7" t="s">
        <v>73</v>
      </c>
      <c r="K5" s="8">
        <v>0.1</v>
      </c>
    </row>
    <row r="6" spans="2:13" x14ac:dyDescent="0.3">
      <c r="B6">
        <v>30</v>
      </c>
      <c r="C6">
        <v>18</v>
      </c>
      <c r="F6">
        <v>95</v>
      </c>
      <c r="J6" s="7" t="s">
        <v>65</v>
      </c>
      <c r="K6" s="8">
        <v>0.14000000000000001</v>
      </c>
    </row>
    <row r="7" spans="2:13" x14ac:dyDescent="0.3">
      <c r="B7">
        <v>30</v>
      </c>
      <c r="C7">
        <v>17</v>
      </c>
      <c r="J7" s="7" t="s">
        <v>74</v>
      </c>
      <c r="K7" s="8">
        <v>0.2</v>
      </c>
    </row>
    <row r="8" spans="2:13" x14ac:dyDescent="0.3">
      <c r="B8">
        <v>26</v>
      </c>
      <c r="C8">
        <v>20</v>
      </c>
      <c r="J8" s="7" t="s">
        <v>75</v>
      </c>
      <c r="K8" s="8">
        <v>0.04</v>
      </c>
    </row>
    <row r="9" spans="2:13" x14ac:dyDescent="0.3">
      <c r="B9">
        <v>29</v>
      </c>
      <c r="C9">
        <v>20</v>
      </c>
      <c r="J9" s="7" t="s">
        <v>76</v>
      </c>
      <c r="K9" s="8">
        <v>0.04</v>
      </c>
    </row>
    <row r="10" spans="2:13" x14ac:dyDescent="0.3">
      <c r="B10">
        <v>27</v>
      </c>
      <c r="C10">
        <v>20</v>
      </c>
    </row>
    <row r="11" spans="2:13" x14ac:dyDescent="0.3">
      <c r="B11">
        <v>30</v>
      </c>
      <c r="C11">
        <v>18</v>
      </c>
    </row>
    <row r="12" spans="2:13" x14ac:dyDescent="0.3">
      <c r="B12">
        <v>29</v>
      </c>
      <c r="C12">
        <v>17</v>
      </c>
    </row>
    <row r="13" spans="2:13" x14ac:dyDescent="0.3">
      <c r="B13">
        <v>30</v>
      </c>
      <c r="C13">
        <v>19</v>
      </c>
      <c r="L13" s="9">
        <v>0.59899999999999998</v>
      </c>
      <c r="M13" t="s">
        <v>17</v>
      </c>
    </row>
    <row r="14" spans="2:13" x14ac:dyDescent="0.3">
      <c r="B14">
        <v>28</v>
      </c>
      <c r="C14">
        <v>17</v>
      </c>
      <c r="L14" s="9">
        <v>0.69899999999999995</v>
      </c>
      <c r="M14" t="s">
        <v>63</v>
      </c>
    </row>
    <row r="15" spans="2:13" x14ac:dyDescent="0.3">
      <c r="B15">
        <v>27</v>
      </c>
      <c r="C15">
        <v>18</v>
      </c>
      <c r="L15" s="9">
        <v>0.76900000000000002</v>
      </c>
      <c r="M15" t="s">
        <v>12</v>
      </c>
    </row>
    <row r="16" spans="2:13" x14ac:dyDescent="0.3">
      <c r="B16">
        <v>30</v>
      </c>
      <c r="C16">
        <v>20</v>
      </c>
      <c r="L16" s="9">
        <v>0.79900000000000004</v>
      </c>
      <c r="M16" t="s">
        <v>11</v>
      </c>
    </row>
    <row r="17" spans="1:13" x14ac:dyDescent="0.3">
      <c r="B17">
        <v>29</v>
      </c>
      <c r="L17" s="9">
        <v>0.82899999999999996</v>
      </c>
      <c r="M17" t="s">
        <v>10</v>
      </c>
    </row>
    <row r="18" spans="1:13" x14ac:dyDescent="0.3">
      <c r="L18" s="9">
        <v>0.86899999999999999</v>
      </c>
      <c r="M18" t="s">
        <v>80</v>
      </c>
    </row>
    <row r="19" spans="1:13" x14ac:dyDescent="0.3">
      <c r="L19" s="9">
        <v>0.89900000000000002</v>
      </c>
      <c r="M19" t="s">
        <v>8</v>
      </c>
    </row>
    <row r="20" spans="1:13" x14ac:dyDescent="0.3">
      <c r="A20" t="s">
        <v>22</v>
      </c>
      <c r="B20">
        <f>SUM(B3:B17)</f>
        <v>431</v>
      </c>
      <c r="C20">
        <f>SUM(C3:C16)</f>
        <v>262</v>
      </c>
      <c r="D20">
        <f>SUM(D3:D4)</f>
        <v>96</v>
      </c>
      <c r="E20">
        <f>SUM(E3:E4)</f>
        <v>188</v>
      </c>
      <c r="F20">
        <f>SUM(F3:F6)</f>
        <v>376</v>
      </c>
      <c r="L20" s="9">
        <v>0.92900000000000005</v>
      </c>
      <c r="M20" t="s">
        <v>7</v>
      </c>
    </row>
    <row r="21" spans="1:13" x14ac:dyDescent="0.3">
      <c r="A21" t="s">
        <v>77</v>
      </c>
      <c r="B21" s="9">
        <f>B20/(30*15)</f>
        <v>0.95777777777777773</v>
      </c>
      <c r="C21" s="9">
        <f>C20/(20*14)</f>
        <v>0.93571428571428572</v>
      </c>
      <c r="D21" s="9">
        <f>D20/100</f>
        <v>0.96</v>
      </c>
      <c r="E21" s="9">
        <f>E20/200</f>
        <v>0.94</v>
      </c>
      <c r="F21" s="9">
        <f>F20/400</f>
        <v>0.94</v>
      </c>
      <c r="H21" s="4" t="s">
        <v>79</v>
      </c>
      <c r="L21" s="9">
        <v>0.97899999999999998</v>
      </c>
      <c r="M21" t="s">
        <v>53</v>
      </c>
    </row>
    <row r="22" spans="1:13" x14ac:dyDescent="0.3">
      <c r="A22" t="s">
        <v>78</v>
      </c>
      <c r="B22" s="9">
        <f>B21*K5</f>
        <v>9.5777777777777781E-2</v>
      </c>
      <c r="C22" s="10">
        <f>D21*K6</f>
        <v>0.13440000000000002</v>
      </c>
      <c r="D22" s="9">
        <f>D21*(K8+K9)</f>
        <v>7.6799999999999993E-2</v>
      </c>
      <c r="E22" s="9">
        <f>E21*(K3+K4)</f>
        <v>0.45119999999999999</v>
      </c>
      <c r="F22" s="11">
        <f>F21*K7</f>
        <v>0.188</v>
      </c>
      <c r="H22" s="9">
        <f>SUM(B22:F22)</f>
        <v>0.94617777777777778</v>
      </c>
      <c r="L22" s="9">
        <v>1</v>
      </c>
      <c r="M22" t="s">
        <v>5</v>
      </c>
    </row>
    <row r="23" spans="1:13" x14ac:dyDescent="0.3">
      <c r="H23" t="str">
        <f>VLOOKUP(H22, L13:M22, 2, TRUE)</f>
        <v>A-</v>
      </c>
    </row>
  </sheetData>
  <sortState ref="L13:M22">
    <sortCondition ref="L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AEP65 - part 1</vt:lpstr>
      <vt:lpstr>AEP65 - part 2</vt:lpstr>
      <vt:lpstr>credits</vt:lpstr>
      <vt:lpstr>grade</vt:lpstr>
      <vt:lpstr>lettergrades</vt:lpstr>
      <vt:lpstr>points</vt:lpstr>
      <vt:lpstr>semester1</vt:lpstr>
      <vt:lpstr>totalcredits</vt:lpstr>
      <vt:lpstr>totalpoints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Peiffer</dc:creator>
  <cp:lastModifiedBy>Avery Peiffer</cp:lastModifiedBy>
  <dcterms:created xsi:type="dcterms:W3CDTF">2017-09-20T00:50:43Z</dcterms:created>
  <dcterms:modified xsi:type="dcterms:W3CDTF">2017-09-21T15:10:13Z</dcterms:modified>
</cp:coreProperties>
</file>