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 Peiffer\Desktop\ENGR11\"/>
    </mc:Choice>
  </mc:AlternateContent>
  <bookViews>
    <workbookView xWindow="0" yWindow="0" windowWidth="23040" windowHeight="9048" activeTab="3" xr2:uid="{4F063058-B5B8-473D-B017-1CB5E5E00C7D}"/>
  </bookViews>
  <sheets>
    <sheet name="Sheet1" sheetId="1" r:id="rId1"/>
    <sheet name="Sheet2" sheetId="2" r:id="rId2"/>
    <sheet name="Sheet3" sheetId="3" r:id="rId3"/>
    <sheet name="Sheet4" sheetId="4" r:id="rId4"/>
    <sheet name="Problem 2" sheetId="5" r:id="rId5"/>
  </sheets>
  <definedNames>
    <definedName name="_xlnm._FilterDatabase" localSheetId="0" hidden="1">Sheet1!$B$2:$C$15</definedName>
    <definedName name="_xlnm._FilterDatabase" localSheetId="1" hidden="1">Sheet2!$B$2:$C$15</definedName>
    <definedName name="solver_adj" localSheetId="4" hidden="1">'Problem 2'!$N$20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'Problem 2'!$N$21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71027" fullPrecision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4" l="1"/>
  <c r="R17" i="4"/>
  <c r="R16" i="4"/>
  <c r="R15" i="4"/>
  <c r="R14" i="4"/>
  <c r="R13" i="4"/>
  <c r="R12" i="4"/>
  <c r="R11" i="4"/>
  <c r="R10" i="4"/>
  <c r="R9" i="4"/>
  <c r="R8" i="4"/>
  <c r="R7" i="4"/>
  <c r="R6" i="4"/>
  <c r="R19" i="4" s="1"/>
  <c r="R5" i="4"/>
  <c r="Q19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L2" i="4"/>
  <c r="S22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R20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M3" i="3"/>
  <c r="T21" i="2"/>
  <c r="Q17" i="2"/>
  <c r="Q16" i="2"/>
  <c r="Q15" i="2"/>
  <c r="Q14" i="2"/>
  <c r="R14" i="2" s="1"/>
  <c r="S14" i="2" s="1"/>
  <c r="Q13" i="2"/>
  <c r="Q12" i="2"/>
  <c r="Q11" i="2"/>
  <c r="Q10" i="2"/>
  <c r="R10" i="2" s="1"/>
  <c r="S10" i="2" s="1"/>
  <c r="Q9" i="2"/>
  <c r="Q8" i="2"/>
  <c r="Q7" i="2"/>
  <c r="Q6" i="2"/>
  <c r="R6" i="2" s="1"/>
  <c r="S6" i="2" s="1"/>
  <c r="T17" i="2"/>
  <c r="T16" i="2"/>
  <c r="T15" i="2"/>
  <c r="T14" i="2"/>
  <c r="T13" i="2"/>
  <c r="T12" i="2"/>
  <c r="T11" i="2"/>
  <c r="T10" i="2"/>
  <c r="T9" i="2"/>
  <c r="T8" i="2"/>
  <c r="T7" i="2"/>
  <c r="T6" i="2"/>
  <c r="R17" i="2"/>
  <c r="S17" i="2" s="1"/>
  <c r="R16" i="2"/>
  <c r="S16" i="2" s="1"/>
  <c r="R15" i="2"/>
  <c r="S15" i="2" s="1"/>
  <c r="R13" i="2"/>
  <c r="S13" i="2" s="1"/>
  <c r="R12" i="2"/>
  <c r="S12" i="2" s="1"/>
  <c r="R11" i="2"/>
  <c r="S11" i="2" s="1"/>
  <c r="R9" i="2"/>
  <c r="S9" i="2" s="1"/>
  <c r="R8" i="2"/>
  <c r="S8" i="2" s="1"/>
  <c r="R7" i="2"/>
  <c r="S7" i="2" s="1"/>
  <c r="O4" i="2"/>
  <c r="R32" i="1"/>
  <c r="R31" i="1"/>
  <c r="U17" i="1"/>
  <c r="R30" i="1" s="1"/>
  <c r="Q32" i="1"/>
  <c r="Q31" i="1"/>
  <c r="R28" i="1"/>
  <c r="R27" i="1"/>
  <c r="R24" i="1"/>
  <c r="R23" i="1"/>
  <c r="Q30" i="1"/>
  <c r="Q29" i="1"/>
  <c r="Q28" i="1"/>
  <c r="Q27" i="1"/>
  <c r="Q26" i="1"/>
  <c r="Q25" i="1"/>
  <c r="Q24" i="1"/>
  <c r="Q23" i="1"/>
  <c r="Q22" i="1"/>
  <c r="P32" i="1"/>
  <c r="P31" i="1"/>
  <c r="P30" i="1"/>
  <c r="P29" i="1"/>
  <c r="P28" i="1"/>
  <c r="P27" i="1"/>
  <c r="P26" i="1"/>
  <c r="P25" i="1"/>
  <c r="P24" i="1"/>
  <c r="P23" i="1"/>
  <c r="P22" i="1"/>
  <c r="S20" i="5"/>
  <c r="N21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69" i="5"/>
  <c r="B68" i="5"/>
  <c r="B67" i="5"/>
  <c r="B66" i="5"/>
  <c r="B65" i="5"/>
  <c r="B64" i="5"/>
  <c r="B63" i="5"/>
  <c r="B62" i="5"/>
  <c r="A62" i="5"/>
  <c r="A63" i="5" s="1"/>
  <c r="A64" i="5" s="1"/>
  <c r="A65" i="5" s="1"/>
  <c r="A66" i="5" s="1"/>
  <c r="A67" i="5" s="1"/>
  <c r="A68" i="5" s="1"/>
  <c r="A69" i="5" s="1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A40" i="5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5" i="5"/>
  <c r="B5" i="5" s="1"/>
  <c r="B4" i="5"/>
  <c r="B3" i="5"/>
  <c r="B2" i="5"/>
  <c r="S20" i="3" l="1"/>
  <c r="T19" i="2"/>
  <c r="R25" i="1"/>
  <c r="R29" i="1"/>
  <c r="R22" i="1"/>
  <c r="R26" i="1"/>
  <c r="S19" i="2"/>
  <c r="B6" i="5" l="1"/>
  <c r="R34" i="1"/>
  <c r="P14" i="1"/>
  <c r="P13" i="1"/>
  <c r="P11" i="1"/>
  <c r="P10" i="1"/>
  <c r="P9" i="1"/>
  <c r="P8" i="1"/>
  <c r="P7" i="1"/>
  <c r="P6" i="1"/>
  <c r="P5" i="1"/>
  <c r="P4" i="1"/>
  <c r="P3" i="1"/>
  <c r="O14" i="1"/>
  <c r="O13" i="1"/>
  <c r="O11" i="1"/>
  <c r="O10" i="1"/>
  <c r="O9" i="1"/>
  <c r="O8" i="1"/>
  <c r="O7" i="1"/>
  <c r="O6" i="1"/>
  <c r="O5" i="1"/>
  <c r="O4" i="1"/>
  <c r="O3" i="1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E18" i="2" s="1"/>
  <c r="B7" i="5" l="1"/>
  <c r="Q34" i="1"/>
  <c r="R36" i="1" s="1"/>
  <c r="B8" i="5" l="1"/>
  <c r="B9" i="5" l="1"/>
  <c r="B10" i="5" l="1"/>
  <c r="B11" i="5" l="1"/>
  <c r="B12" i="5" l="1"/>
  <c r="B13" i="5" l="1"/>
  <c r="B14" i="5" l="1"/>
  <c r="B15" i="5" l="1"/>
  <c r="B16" i="5" l="1"/>
  <c r="B17" i="5" l="1"/>
  <c r="B18" i="5" l="1"/>
  <c r="B19" i="5" l="1"/>
  <c r="B20" i="5" l="1"/>
  <c r="B21" i="5" l="1"/>
  <c r="B22" i="5" l="1"/>
  <c r="B23" i="5" l="1"/>
  <c r="B24" i="5" l="1"/>
  <c r="B25" i="5" l="1"/>
  <c r="B26" i="5" l="1"/>
  <c r="B27" i="5" l="1"/>
  <c r="B28" i="5" l="1"/>
  <c r="B29" i="5" l="1"/>
  <c r="B30" i="5" l="1"/>
  <c r="B31" i="5" l="1"/>
  <c r="B32" i="5" l="1"/>
  <c r="B33" i="5" l="1"/>
  <c r="B34" i="5" l="1"/>
  <c r="B35" i="5" l="1"/>
  <c r="B36" i="5" l="1"/>
  <c r="B37" i="5" l="1"/>
  <c r="B39" i="5" l="1"/>
  <c r="B38" i="5"/>
</calcChain>
</file>

<file path=xl/sharedStrings.xml><?xml version="1.0" encoding="utf-8"?>
<sst xmlns="http://schemas.openxmlformats.org/spreadsheetml/2006/main" count="57" uniqueCount="34">
  <si>
    <t>x</t>
  </si>
  <si>
    <t>Data Set 1</t>
  </si>
  <si>
    <t>Data Set 2</t>
  </si>
  <si>
    <t>Data Set 3</t>
  </si>
  <si>
    <t>Data Set 4</t>
  </si>
  <si>
    <t>ln(x)</t>
  </si>
  <si>
    <t>ln(Data Set 2)</t>
  </si>
  <si>
    <t>R squared Calculation</t>
  </si>
  <si>
    <t>f(x_i)</t>
  </si>
  <si>
    <t>Sum</t>
  </si>
  <si>
    <t>(y_i - mean(y))^2</t>
  </si>
  <si>
    <t>(y-f(x_i))^2</t>
  </si>
  <si>
    <t>R-squared</t>
  </si>
  <si>
    <t>R-squared calculation</t>
  </si>
  <si>
    <t>f(x)</t>
  </si>
  <si>
    <t>(y-f(x))^2</t>
  </si>
  <si>
    <t>(y-mean(y))^2</t>
  </si>
  <si>
    <t>sum</t>
  </si>
  <si>
    <t>Price</t>
  </si>
  <si>
    <t>Demand</t>
  </si>
  <si>
    <t>Cost</t>
  </si>
  <si>
    <t>Revenue</t>
  </si>
  <si>
    <t>Profit</t>
  </si>
  <si>
    <t>Initial Guess</t>
  </si>
  <si>
    <t>Solver Guess</t>
  </si>
  <si>
    <t>Final Solution</t>
  </si>
  <si>
    <t>f'(x) = -0.6666x+662.67</t>
  </si>
  <si>
    <t>Derivative of Function:</t>
  </si>
  <si>
    <t>Maximum (where derivative is 0):</t>
  </si>
  <si>
    <t>mean (y)</t>
  </si>
  <si>
    <t>mean</t>
  </si>
  <si>
    <t>R-squared value:</t>
  </si>
  <si>
    <t>Sum:</t>
  </si>
  <si>
    <t>R-squared calculation: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</si>
</sst>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2" fontId="4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right"/>
    </xf>
    <xf numFmtId="0" fontId="0" fillId="0" borderId="0" xfId="0" applyFont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2" fontId="9" fillId="0" borderId="0" xfId="0" applyNumberFormat="1" applyFont="1"/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Data Set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4.1416885389326336E-2"/>
                  <c:y val="-0.36864209682123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Sheet1!$B$3:$B$14</c:f>
              <c:numCache>
                <c:formatCode>0.00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9</c:v>
                </c:pt>
              </c:numCache>
            </c:numRef>
          </c:xVal>
          <c:yVal>
            <c:numRef>
              <c:f>Sheet1!$C$3:$C$14</c:f>
              <c:numCache>
                <c:formatCode>0.00</c:formatCode>
                <c:ptCount val="11"/>
                <c:pt idx="0">
                  <c:v>2</c:v>
                </c:pt>
                <c:pt idx="1">
                  <c:v>1.6</c:v>
                </c:pt>
                <c:pt idx="2">
                  <c:v>1.5</c:v>
                </c:pt>
                <c:pt idx="3">
                  <c:v>0.9</c:v>
                </c:pt>
                <c:pt idx="4">
                  <c:v>0.7</c:v>
                </c:pt>
                <c:pt idx="5">
                  <c:v>0.4</c:v>
                </c:pt>
                <c:pt idx="6">
                  <c:v>0.27</c:v>
                </c:pt>
                <c:pt idx="7">
                  <c:v>0.18</c:v>
                </c:pt>
                <c:pt idx="8">
                  <c:v>0.1</c:v>
                </c:pt>
                <c:pt idx="9">
                  <c:v>0.04</c:v>
                </c:pt>
                <c:pt idx="10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17-4997-9989-036DCB661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545576"/>
        <c:axId val="526544264"/>
      </c:scatterChart>
      <c:valAx>
        <c:axId val="52654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44264"/>
        <c:crosses val="autoZero"/>
        <c:crossBetween val="midCat"/>
      </c:valAx>
      <c:valAx>
        <c:axId val="52654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45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</a:t>
            </a:r>
            <a:r>
              <a:rPr lang="en-US" baseline="0"/>
              <a:t> 2 - semi-log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ln(Data Set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13503937007874"/>
                  <c:y val="-3.39402887139107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Sheet1!$O$3:$O$14</c:f>
              <c:numCache>
                <c:formatCode>0.00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9</c:v>
                </c:pt>
              </c:numCache>
            </c:numRef>
          </c:xVal>
          <c:yVal>
            <c:numRef>
              <c:f>Sheet1!$P$3:$P$14</c:f>
              <c:numCache>
                <c:formatCode>General</c:formatCode>
                <c:ptCount val="11"/>
                <c:pt idx="0">
                  <c:v>0.69314718055994495</c:v>
                </c:pt>
                <c:pt idx="1">
                  <c:v>0.47000362924573602</c:v>
                </c:pt>
                <c:pt idx="2">
                  <c:v>0.405465108108164</c:v>
                </c:pt>
                <c:pt idx="3">
                  <c:v>-0.105360515657826</c:v>
                </c:pt>
                <c:pt idx="4">
                  <c:v>-0.356674943938732</c:v>
                </c:pt>
                <c:pt idx="5">
                  <c:v>-0.916290731874155</c:v>
                </c:pt>
                <c:pt idx="6">
                  <c:v>-1.30933331998376</c:v>
                </c:pt>
                <c:pt idx="7">
                  <c:v>-1.7147984280919299</c:v>
                </c:pt>
                <c:pt idx="8">
                  <c:v>-2.3025850929940499</c:v>
                </c:pt>
                <c:pt idx="9">
                  <c:v>-3.2188758248682001</c:v>
                </c:pt>
                <c:pt idx="10">
                  <c:v>-3.91202300542815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8-4CF8-BFBB-2E84D09FC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522584"/>
        <c:axId val="493525864"/>
      </c:scatterChart>
      <c:valAx>
        <c:axId val="49352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25864"/>
        <c:crosses val="autoZero"/>
        <c:crossBetween val="midCat"/>
      </c:valAx>
      <c:valAx>
        <c:axId val="49352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22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Data Set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Sheet2!$B$3:$B$15</c:f>
              <c:numCache>
                <c:formatCode>0.00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xVal>
          <c:yVal>
            <c:numRef>
              <c:f>Sheet2!$C$3:$C$15</c:f>
              <c:numCache>
                <c:formatCode>0.00</c:formatCode>
                <c:ptCount val="12"/>
                <c:pt idx="0">
                  <c:v>0.9</c:v>
                </c:pt>
                <c:pt idx="1">
                  <c:v>3</c:v>
                </c:pt>
                <c:pt idx="2">
                  <c:v>6</c:v>
                </c:pt>
                <c:pt idx="3">
                  <c:v>10.4</c:v>
                </c:pt>
                <c:pt idx="4">
                  <c:v>20</c:v>
                </c:pt>
                <c:pt idx="5">
                  <c:v>40</c:v>
                </c:pt>
                <c:pt idx="6">
                  <c:v>55</c:v>
                </c:pt>
                <c:pt idx="7">
                  <c:v>65</c:v>
                </c:pt>
                <c:pt idx="8">
                  <c:v>100</c:v>
                </c:pt>
                <c:pt idx="9">
                  <c:v>120</c:v>
                </c:pt>
                <c:pt idx="10">
                  <c:v>160</c:v>
                </c:pt>
                <c:pt idx="11">
                  <c:v>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F-4D3F-BFF3-FCACBD4DF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248464"/>
        <c:axId val="504249120"/>
      </c:scatterChart>
      <c:valAx>
        <c:axId val="50424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49120"/>
        <c:crosses val="autoZero"/>
        <c:crossBetween val="midCat"/>
      </c:valAx>
      <c:valAx>
        <c:axId val="5042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4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Set 2 - log log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Sheet2!$C$18</c:f>
              <c:strCache>
                <c:ptCount val="1"/>
                <c:pt idx="0">
                  <c:v>ln(Data Set 2)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Sheet2!$B$19:$B$30</c:f>
              <c:numCache>
                <c:formatCode>General</c:formatCode>
                <c:ptCount val="12"/>
                <c:pt idx="0">
                  <c:v>-0.69314718055994495</c:v>
                </c:pt>
                <c:pt idx="1">
                  <c:v>0</c:v>
                </c:pt>
                <c:pt idx="2">
                  <c:v>0.405465108108164</c:v>
                </c:pt>
                <c:pt idx="3">
                  <c:v>0.69314718055994495</c:v>
                </c:pt>
                <c:pt idx="4">
                  <c:v>1.09861228866811</c:v>
                </c:pt>
                <c:pt idx="5">
                  <c:v>1.3862943611198899</c:v>
                </c:pt>
                <c:pt idx="6">
                  <c:v>1.6094379124341001</c:v>
                </c:pt>
                <c:pt idx="7">
                  <c:v>1.7917594692280501</c:v>
                </c:pt>
                <c:pt idx="8">
                  <c:v>1.9459101490553099</c:v>
                </c:pt>
                <c:pt idx="9">
                  <c:v>2.0794415416798402</c:v>
                </c:pt>
                <c:pt idx="10">
                  <c:v>2.19722457733622</c:v>
                </c:pt>
                <c:pt idx="11">
                  <c:v>2.3025850929940499</c:v>
                </c:pt>
              </c:numCache>
            </c:numRef>
          </c:xVal>
          <c:yVal>
            <c:numRef>
              <c:f>Sheet2!$C$19:$C$30</c:f>
              <c:numCache>
                <c:formatCode>General</c:formatCode>
                <c:ptCount val="12"/>
                <c:pt idx="0">
                  <c:v>-0.105360515657826</c:v>
                </c:pt>
                <c:pt idx="1">
                  <c:v>1.09861228866811</c:v>
                </c:pt>
                <c:pt idx="2">
                  <c:v>1.7917594692280501</c:v>
                </c:pt>
                <c:pt idx="3">
                  <c:v>2.3418058061473301</c:v>
                </c:pt>
                <c:pt idx="4">
                  <c:v>2.99573227355399</c:v>
                </c:pt>
                <c:pt idx="5">
                  <c:v>3.6888794541139398</c:v>
                </c:pt>
                <c:pt idx="6">
                  <c:v>4.0073331852324703</c:v>
                </c:pt>
                <c:pt idx="7">
                  <c:v>4.1743872698956404</c:v>
                </c:pt>
                <c:pt idx="8">
                  <c:v>4.60517018598809</c:v>
                </c:pt>
                <c:pt idx="9">
                  <c:v>4.7874917427820503</c:v>
                </c:pt>
                <c:pt idx="10">
                  <c:v>5.0751738152338302</c:v>
                </c:pt>
                <c:pt idx="11">
                  <c:v>5.2470240721604897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E3-404F-BBB7-982ED88D0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938600"/>
        <c:axId val="533931712"/>
      </c:scatterChart>
      <c:valAx>
        <c:axId val="533938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31712"/>
        <c:crosses val="autoZero"/>
        <c:crossBetween val="midCat"/>
      </c:valAx>
      <c:valAx>
        <c:axId val="53393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38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Data Set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Sheet3!$B$3:$B$15</c:f>
              <c:numCache>
                <c:formatCode>0.00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Sheet3!$C$3:$C$15</c:f>
              <c:numCache>
                <c:formatCode>0.00</c:formatCode>
                <c:ptCount val="13"/>
                <c:pt idx="0">
                  <c:v>-8</c:v>
                </c:pt>
                <c:pt idx="1">
                  <c:v>1</c:v>
                </c:pt>
                <c:pt idx="2">
                  <c:v>-6</c:v>
                </c:pt>
                <c:pt idx="3">
                  <c:v>-1</c:v>
                </c:pt>
                <c:pt idx="4">
                  <c:v>1</c:v>
                </c:pt>
                <c:pt idx="5">
                  <c:v>2.1</c:v>
                </c:pt>
                <c:pt idx="6">
                  <c:v>3.9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CD-484A-937A-DDE2387DB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159704"/>
        <c:axId val="502158064"/>
      </c:scatterChart>
      <c:valAx>
        <c:axId val="502159704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58064"/>
        <c:crosses val="autoZero"/>
        <c:crossBetween val="midCat"/>
      </c:valAx>
      <c:valAx>
        <c:axId val="5021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159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Sheet4!$C$2</c:f>
              <c:strCache>
                <c:ptCount val="1"/>
                <c:pt idx="0">
                  <c:v>Data Set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36861329833770778"/>
                  <c:y val="0.126876275882181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Sheet4!$B$3:$B$15</c:f>
              <c:numCache>
                <c:formatCode>0.00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Sheet4!$C$3:$C$15</c:f>
              <c:numCache>
                <c:formatCode>0.00</c:formatCode>
                <c:ptCount val="13"/>
                <c:pt idx="0">
                  <c:v>58</c:v>
                </c:pt>
                <c:pt idx="1">
                  <c:v>55</c:v>
                </c:pt>
                <c:pt idx="2">
                  <c:v>45</c:v>
                </c:pt>
                <c:pt idx="3">
                  <c:v>30</c:v>
                </c:pt>
                <c:pt idx="4">
                  <c:v>10</c:v>
                </c:pt>
                <c:pt idx="5">
                  <c:v>-41</c:v>
                </c:pt>
                <c:pt idx="6">
                  <c:v>-102</c:v>
                </c:pt>
                <c:pt idx="7">
                  <c:v>-167</c:v>
                </c:pt>
                <c:pt idx="8">
                  <c:v>-230</c:v>
                </c:pt>
                <c:pt idx="9">
                  <c:v>-285</c:v>
                </c:pt>
                <c:pt idx="10">
                  <c:v>-326</c:v>
                </c:pt>
                <c:pt idx="11">
                  <c:v>-347</c:v>
                </c:pt>
                <c:pt idx="12">
                  <c:v>-342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E3-4A16-A715-4C60C1BD4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15480"/>
        <c:axId val="533413840"/>
      </c:scatterChart>
      <c:valAx>
        <c:axId val="533415480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840"/>
        <c:crosses val="autoZero"/>
        <c:crossBetween val="midCat"/>
      </c:valAx>
      <c:valAx>
        <c:axId val="53341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5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</a:t>
            </a:r>
            <a:r>
              <a:rPr lang="en-US" baseline="0"/>
              <a:t> vs Profit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2'!$H$1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4973622047244095"/>
                  <c:y val="-9.08643190434529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2'!$G$2:$G$69</c:f>
              <c:numCache>
                <c:formatCode>General</c:formatCode>
                <c:ptCount val="68"/>
                <c:pt idx="0">
                  <c:v>2000</c:v>
                </c:pt>
                <c:pt idx="1">
                  <c:v>1970</c:v>
                </c:pt>
                <c:pt idx="2">
                  <c:v>1940</c:v>
                </c:pt>
                <c:pt idx="3">
                  <c:v>1910</c:v>
                </c:pt>
                <c:pt idx="4">
                  <c:v>1880</c:v>
                </c:pt>
                <c:pt idx="5">
                  <c:v>1850</c:v>
                </c:pt>
                <c:pt idx="6">
                  <c:v>1820</c:v>
                </c:pt>
                <c:pt idx="7">
                  <c:v>1790</c:v>
                </c:pt>
                <c:pt idx="8">
                  <c:v>1760</c:v>
                </c:pt>
                <c:pt idx="9">
                  <c:v>1730</c:v>
                </c:pt>
                <c:pt idx="10">
                  <c:v>1700</c:v>
                </c:pt>
                <c:pt idx="11">
                  <c:v>1670</c:v>
                </c:pt>
                <c:pt idx="12">
                  <c:v>1640</c:v>
                </c:pt>
                <c:pt idx="13">
                  <c:v>1610</c:v>
                </c:pt>
                <c:pt idx="14">
                  <c:v>1580</c:v>
                </c:pt>
                <c:pt idx="15">
                  <c:v>1550</c:v>
                </c:pt>
                <c:pt idx="16">
                  <c:v>1520</c:v>
                </c:pt>
                <c:pt idx="17">
                  <c:v>1490</c:v>
                </c:pt>
                <c:pt idx="18">
                  <c:v>1460</c:v>
                </c:pt>
                <c:pt idx="19">
                  <c:v>1430</c:v>
                </c:pt>
                <c:pt idx="20">
                  <c:v>1400</c:v>
                </c:pt>
                <c:pt idx="21">
                  <c:v>1370</c:v>
                </c:pt>
                <c:pt idx="22">
                  <c:v>1340</c:v>
                </c:pt>
                <c:pt idx="23">
                  <c:v>1310</c:v>
                </c:pt>
                <c:pt idx="24">
                  <c:v>1280</c:v>
                </c:pt>
                <c:pt idx="25">
                  <c:v>1250</c:v>
                </c:pt>
                <c:pt idx="26">
                  <c:v>1220</c:v>
                </c:pt>
                <c:pt idx="27">
                  <c:v>1190</c:v>
                </c:pt>
                <c:pt idx="28">
                  <c:v>1160</c:v>
                </c:pt>
                <c:pt idx="29">
                  <c:v>1130</c:v>
                </c:pt>
                <c:pt idx="30">
                  <c:v>1100</c:v>
                </c:pt>
                <c:pt idx="31">
                  <c:v>1070</c:v>
                </c:pt>
                <c:pt idx="32">
                  <c:v>1040</c:v>
                </c:pt>
                <c:pt idx="33">
                  <c:v>1010</c:v>
                </c:pt>
                <c:pt idx="34">
                  <c:v>980</c:v>
                </c:pt>
                <c:pt idx="35">
                  <c:v>950</c:v>
                </c:pt>
                <c:pt idx="36">
                  <c:v>920</c:v>
                </c:pt>
                <c:pt idx="37">
                  <c:v>890</c:v>
                </c:pt>
                <c:pt idx="38">
                  <c:v>860</c:v>
                </c:pt>
                <c:pt idx="39">
                  <c:v>830</c:v>
                </c:pt>
                <c:pt idx="40">
                  <c:v>800</c:v>
                </c:pt>
                <c:pt idx="41">
                  <c:v>770</c:v>
                </c:pt>
                <c:pt idx="42">
                  <c:v>740</c:v>
                </c:pt>
                <c:pt idx="43">
                  <c:v>710</c:v>
                </c:pt>
                <c:pt idx="44">
                  <c:v>680</c:v>
                </c:pt>
                <c:pt idx="45">
                  <c:v>650</c:v>
                </c:pt>
                <c:pt idx="46">
                  <c:v>620</c:v>
                </c:pt>
                <c:pt idx="47">
                  <c:v>590</c:v>
                </c:pt>
                <c:pt idx="48">
                  <c:v>560</c:v>
                </c:pt>
                <c:pt idx="49">
                  <c:v>530</c:v>
                </c:pt>
                <c:pt idx="50">
                  <c:v>500</c:v>
                </c:pt>
                <c:pt idx="51">
                  <c:v>470</c:v>
                </c:pt>
                <c:pt idx="52">
                  <c:v>440</c:v>
                </c:pt>
                <c:pt idx="53">
                  <c:v>410</c:v>
                </c:pt>
                <c:pt idx="54">
                  <c:v>380</c:v>
                </c:pt>
                <c:pt idx="55">
                  <c:v>350</c:v>
                </c:pt>
                <c:pt idx="56">
                  <c:v>320</c:v>
                </c:pt>
                <c:pt idx="57">
                  <c:v>290</c:v>
                </c:pt>
                <c:pt idx="58">
                  <c:v>260</c:v>
                </c:pt>
                <c:pt idx="59">
                  <c:v>230</c:v>
                </c:pt>
                <c:pt idx="60">
                  <c:v>200</c:v>
                </c:pt>
                <c:pt idx="61">
                  <c:v>170</c:v>
                </c:pt>
                <c:pt idx="62">
                  <c:v>140</c:v>
                </c:pt>
                <c:pt idx="63">
                  <c:v>110</c:v>
                </c:pt>
                <c:pt idx="64">
                  <c:v>80</c:v>
                </c:pt>
                <c:pt idx="65">
                  <c:v>50</c:v>
                </c:pt>
                <c:pt idx="66">
                  <c:v>20</c:v>
                </c:pt>
                <c:pt idx="67">
                  <c:v>-10</c:v>
                </c:pt>
              </c:numCache>
            </c:numRef>
          </c:xVal>
          <c:yVal>
            <c:numRef>
              <c:f>'Problem 2'!$H$2:$H$69</c:f>
              <c:numCache>
                <c:formatCode>General</c:formatCode>
                <c:ptCount val="68"/>
                <c:pt idx="0">
                  <c:v>-13000</c:v>
                </c:pt>
                <c:pt idx="1">
                  <c:v>6820</c:v>
                </c:pt>
                <c:pt idx="2">
                  <c:v>26040</c:v>
                </c:pt>
                <c:pt idx="3">
                  <c:v>44660</c:v>
                </c:pt>
                <c:pt idx="4">
                  <c:v>62680</c:v>
                </c:pt>
                <c:pt idx="5">
                  <c:v>80100</c:v>
                </c:pt>
                <c:pt idx="6">
                  <c:v>96920</c:v>
                </c:pt>
                <c:pt idx="7">
                  <c:v>113140</c:v>
                </c:pt>
                <c:pt idx="8">
                  <c:v>128760</c:v>
                </c:pt>
                <c:pt idx="9">
                  <c:v>143780</c:v>
                </c:pt>
                <c:pt idx="10">
                  <c:v>158200</c:v>
                </c:pt>
                <c:pt idx="11">
                  <c:v>172020</c:v>
                </c:pt>
                <c:pt idx="12">
                  <c:v>185240</c:v>
                </c:pt>
                <c:pt idx="13">
                  <c:v>197860</c:v>
                </c:pt>
                <c:pt idx="14">
                  <c:v>209880</c:v>
                </c:pt>
                <c:pt idx="15">
                  <c:v>221300</c:v>
                </c:pt>
                <c:pt idx="16">
                  <c:v>232120</c:v>
                </c:pt>
                <c:pt idx="17">
                  <c:v>242340</c:v>
                </c:pt>
                <c:pt idx="18">
                  <c:v>251960</c:v>
                </c:pt>
                <c:pt idx="19">
                  <c:v>260980</c:v>
                </c:pt>
                <c:pt idx="20">
                  <c:v>269400</c:v>
                </c:pt>
                <c:pt idx="21">
                  <c:v>277220</c:v>
                </c:pt>
                <c:pt idx="22">
                  <c:v>284440</c:v>
                </c:pt>
                <c:pt idx="23">
                  <c:v>291060</c:v>
                </c:pt>
                <c:pt idx="24">
                  <c:v>297080</c:v>
                </c:pt>
                <c:pt idx="25">
                  <c:v>302500</c:v>
                </c:pt>
                <c:pt idx="26">
                  <c:v>307320</c:v>
                </c:pt>
                <c:pt idx="27">
                  <c:v>311540</c:v>
                </c:pt>
                <c:pt idx="28">
                  <c:v>315160</c:v>
                </c:pt>
                <c:pt idx="29">
                  <c:v>318180</c:v>
                </c:pt>
                <c:pt idx="30">
                  <c:v>320600</c:v>
                </c:pt>
                <c:pt idx="31">
                  <c:v>322420</c:v>
                </c:pt>
                <c:pt idx="32">
                  <c:v>323640</c:v>
                </c:pt>
                <c:pt idx="33">
                  <c:v>324260</c:v>
                </c:pt>
                <c:pt idx="34">
                  <c:v>324280</c:v>
                </c:pt>
                <c:pt idx="35">
                  <c:v>323700</c:v>
                </c:pt>
                <c:pt idx="36">
                  <c:v>322520</c:v>
                </c:pt>
                <c:pt idx="37">
                  <c:v>320740</c:v>
                </c:pt>
                <c:pt idx="38">
                  <c:v>318360</c:v>
                </c:pt>
                <c:pt idx="39">
                  <c:v>315380</c:v>
                </c:pt>
                <c:pt idx="40">
                  <c:v>311800</c:v>
                </c:pt>
                <c:pt idx="41">
                  <c:v>307620</c:v>
                </c:pt>
                <c:pt idx="42">
                  <c:v>302840</c:v>
                </c:pt>
                <c:pt idx="43">
                  <c:v>297460</c:v>
                </c:pt>
                <c:pt idx="44">
                  <c:v>291480</c:v>
                </c:pt>
                <c:pt idx="45">
                  <c:v>284900</c:v>
                </c:pt>
                <c:pt idx="46">
                  <c:v>277720</c:v>
                </c:pt>
                <c:pt idx="47">
                  <c:v>269940</c:v>
                </c:pt>
                <c:pt idx="48">
                  <c:v>261560</c:v>
                </c:pt>
                <c:pt idx="49">
                  <c:v>252580</c:v>
                </c:pt>
                <c:pt idx="50">
                  <c:v>243000</c:v>
                </c:pt>
                <c:pt idx="51">
                  <c:v>232820</c:v>
                </c:pt>
                <c:pt idx="52">
                  <c:v>222040</c:v>
                </c:pt>
                <c:pt idx="53">
                  <c:v>210660</c:v>
                </c:pt>
                <c:pt idx="54">
                  <c:v>198680</c:v>
                </c:pt>
                <c:pt idx="55">
                  <c:v>186100</c:v>
                </c:pt>
                <c:pt idx="56">
                  <c:v>172920</c:v>
                </c:pt>
                <c:pt idx="57">
                  <c:v>159140</c:v>
                </c:pt>
                <c:pt idx="58">
                  <c:v>144760</c:v>
                </c:pt>
                <c:pt idx="59">
                  <c:v>129780</c:v>
                </c:pt>
                <c:pt idx="60">
                  <c:v>114200</c:v>
                </c:pt>
                <c:pt idx="61">
                  <c:v>98020</c:v>
                </c:pt>
                <c:pt idx="62">
                  <c:v>81240</c:v>
                </c:pt>
                <c:pt idx="63">
                  <c:v>63860</c:v>
                </c:pt>
                <c:pt idx="64">
                  <c:v>45880</c:v>
                </c:pt>
                <c:pt idx="65">
                  <c:v>27300</c:v>
                </c:pt>
                <c:pt idx="66">
                  <c:v>8120</c:v>
                </c:pt>
                <c:pt idx="67">
                  <c:v>-11660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7-4FE0-B4FD-67622794A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380816"/>
        <c:axId val="438381800"/>
      </c:scatterChart>
      <c:valAx>
        <c:axId val="438380816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mp3 players to be sold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81800"/>
        <c:crosses val="autoZero"/>
        <c:crossBetween val="midCat"/>
      </c:valAx>
      <c:valAx>
        <c:axId val="4383818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8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2</xdr:row>
      <xdr:rowOff>64770</xdr:rowOff>
    </xdr:from>
    <xdr:to>
      <xdr:col>12</xdr:col>
      <xdr:colOff>297180</xdr:colOff>
      <xdr:row>19</xdr:row>
      <xdr:rowOff>64770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2DE13F-B66A-48F0-99EA-953EB632F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518160</xdr:colOff>
      <xdr:row>20</xdr:row>
      <xdr:rowOff>125730</xdr:rowOff>
    </xdr:from>
    <xdr:to>
      <xdr:col>12</xdr:col>
      <xdr:colOff>213360</xdr:colOff>
      <xdr:row>35</xdr:row>
      <xdr:rowOff>125730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02EE80B-8B9D-4349-AF4E-6AE52BB79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5</xdr:row>
      <xdr:rowOff>72390</xdr:rowOff>
    </xdr:from>
    <xdr:to>
      <xdr:col>14</xdr:col>
      <xdr:colOff>403860</xdr:colOff>
      <xdr:row>20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23ABAC-071C-4E7B-A9A5-D29CC2E16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99060</xdr:colOff>
      <xdr:row>21</xdr:row>
      <xdr:rowOff>95250</xdr:rowOff>
    </xdr:from>
    <xdr:to>
      <xdr:col>14</xdr:col>
      <xdr:colOff>403860</xdr:colOff>
      <xdr:row>34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5E0AC9-D8B8-40EE-9AC1-B496B343C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7</xdr:row>
      <xdr:rowOff>19050</xdr:rowOff>
    </xdr:from>
    <xdr:to>
      <xdr:col>13</xdr:col>
      <xdr:colOff>91440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DEFAC-F06D-46F9-88E9-BF9264AD8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7</xdr:row>
      <xdr:rowOff>19050</xdr:rowOff>
    </xdr:from>
    <xdr:to>
      <xdr:col>13</xdr:col>
      <xdr:colOff>91440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DFBB4E-FFC9-402B-874D-4462554BA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327660</xdr:colOff>
      <xdr:row>0</xdr:row>
      <xdr:rowOff>156210</xdr:rowOff>
    </xdr:from>
    <xdr:to>
      <xdr:col>17</xdr:col>
      <xdr:colOff>22860</xdr:colOff>
      <xdr:row>15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C90AD1-448A-43C3-8C80-3F30C6609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9CBF-63E3-4F0F-8AE9-3D0A0430F3BD}">
  <sheetPr filterMode="1"/>
  <dimension ref="B2:U36"/>
  <sheetViews>
    <sheetView topLeftCell="B1" workbookViewId="0">
      <selection activeCell="E20" sqref="E20"/>
    </sheetView>
  </sheetViews>
  <sheetFormatPr defaultRowHeight="14.4" x14ac:dyDescent="0.3"/>
  <cols>
    <col min="1" max="15" width="8.88671875" style="8"/>
    <col min="16" max="16" width="13.33203125" style="8" customWidth="1"/>
    <col min="17" max="17" width="14.21875" style="8" customWidth="1"/>
    <col min="18" max="18" width="16.21875" style="8" customWidth="1"/>
    <col min="19" max="16384" width="8.88671875" style="8"/>
  </cols>
  <sheetData>
    <row r="2" spans="2:16" x14ac:dyDescent="0.3">
      <c r="B2" s="7" t="s">
        <v>0</v>
      </c>
      <c r="C2" s="7" t="s">
        <v>1</v>
      </c>
      <c r="O2" s="7" t="s">
        <v>0</v>
      </c>
      <c r="P2" s="7" t="s">
        <v>6</v>
      </c>
    </row>
    <row r="3" spans="2:16" x14ac:dyDescent="0.3">
      <c r="B3" s="9">
        <v>0</v>
      </c>
      <c r="C3" s="9">
        <v>2</v>
      </c>
      <c r="O3" s="9">
        <f>B3</f>
        <v>0</v>
      </c>
      <c r="P3" s="8">
        <f>LN(C3)</f>
        <v>0.69314718055994495</v>
      </c>
    </row>
    <row r="4" spans="2:16" x14ac:dyDescent="0.3">
      <c r="B4" s="9">
        <v>0.5</v>
      </c>
      <c r="C4" s="9">
        <v>1.6</v>
      </c>
      <c r="O4" s="9">
        <f t="shared" ref="O4:O11" si="0">B4</f>
        <v>0.5</v>
      </c>
      <c r="P4" s="8">
        <f t="shared" ref="P4:P11" si="1">LN(C4)</f>
        <v>0.47000362924573602</v>
      </c>
    </row>
    <row r="5" spans="2:16" x14ac:dyDescent="0.3">
      <c r="B5" s="9">
        <v>1</v>
      </c>
      <c r="C5" s="9">
        <v>1.5</v>
      </c>
      <c r="O5" s="9">
        <f t="shared" si="0"/>
        <v>1</v>
      </c>
      <c r="P5" s="8">
        <f t="shared" si="1"/>
        <v>0.405465108108164</v>
      </c>
    </row>
    <row r="6" spans="2:16" x14ac:dyDescent="0.3">
      <c r="B6" s="9">
        <v>1.5</v>
      </c>
      <c r="C6" s="9">
        <v>0.9</v>
      </c>
      <c r="O6" s="9">
        <f t="shared" si="0"/>
        <v>1.5</v>
      </c>
      <c r="P6" s="8">
        <f t="shared" si="1"/>
        <v>-0.105360515657826</v>
      </c>
    </row>
    <row r="7" spans="2:16" x14ac:dyDescent="0.3">
      <c r="B7" s="9">
        <v>2</v>
      </c>
      <c r="C7" s="9">
        <v>0.7</v>
      </c>
      <c r="O7" s="9">
        <f t="shared" si="0"/>
        <v>2</v>
      </c>
      <c r="P7" s="8">
        <f t="shared" si="1"/>
        <v>-0.356674943938732</v>
      </c>
    </row>
    <row r="8" spans="2:16" x14ac:dyDescent="0.3">
      <c r="B8" s="9">
        <v>3</v>
      </c>
      <c r="C8" s="9">
        <v>0.4</v>
      </c>
      <c r="O8" s="9">
        <f t="shared" si="0"/>
        <v>3</v>
      </c>
      <c r="P8" s="8">
        <f t="shared" si="1"/>
        <v>-0.916290731874155</v>
      </c>
    </row>
    <row r="9" spans="2:16" x14ac:dyDescent="0.3">
      <c r="B9" s="9">
        <v>4</v>
      </c>
      <c r="C9" s="9">
        <v>0.27</v>
      </c>
      <c r="O9" s="9">
        <f t="shared" si="0"/>
        <v>4</v>
      </c>
      <c r="P9" s="8">
        <f t="shared" si="1"/>
        <v>-1.30933331998376</v>
      </c>
    </row>
    <row r="10" spans="2:16" x14ac:dyDescent="0.3">
      <c r="B10" s="9">
        <v>5</v>
      </c>
      <c r="C10" s="9">
        <v>0.18</v>
      </c>
      <c r="O10" s="9">
        <f t="shared" si="0"/>
        <v>5</v>
      </c>
      <c r="P10" s="8">
        <f t="shared" si="1"/>
        <v>-1.7147984280919299</v>
      </c>
    </row>
    <row r="11" spans="2:16" x14ac:dyDescent="0.3">
      <c r="B11" s="9">
        <v>6</v>
      </c>
      <c r="C11" s="9">
        <v>0.1</v>
      </c>
      <c r="O11" s="9">
        <f t="shared" si="0"/>
        <v>6</v>
      </c>
      <c r="P11" s="8">
        <f t="shared" si="1"/>
        <v>-2.3025850929940499</v>
      </c>
    </row>
    <row r="12" spans="2:16" hidden="1" x14ac:dyDescent="0.3">
      <c r="B12" s="9">
        <v>7</v>
      </c>
      <c r="C12" s="9">
        <v>0</v>
      </c>
    </row>
    <row r="13" spans="2:16" x14ac:dyDescent="0.3">
      <c r="B13" s="9">
        <v>8</v>
      </c>
      <c r="C13" s="9">
        <v>0.04</v>
      </c>
      <c r="O13" s="9">
        <f t="shared" ref="O13:O14" si="2">B13</f>
        <v>8</v>
      </c>
      <c r="P13" s="8">
        <f t="shared" ref="P13:P14" si="3">LN(C13)</f>
        <v>-3.2188758248682001</v>
      </c>
    </row>
    <row r="14" spans="2:16" x14ac:dyDescent="0.3">
      <c r="B14" s="9">
        <v>9</v>
      </c>
      <c r="C14" s="9">
        <v>0.02</v>
      </c>
      <c r="O14" s="9">
        <f t="shared" si="2"/>
        <v>9</v>
      </c>
      <c r="P14" s="8">
        <f t="shared" si="3"/>
        <v>-3.91202300542815</v>
      </c>
    </row>
    <row r="15" spans="2:16" hidden="1" x14ac:dyDescent="0.3">
      <c r="B15" s="9">
        <v>10</v>
      </c>
      <c r="C15" s="9">
        <v>0</v>
      </c>
    </row>
    <row r="17" spans="2:21" x14ac:dyDescent="0.3">
      <c r="T17" s="8" t="s">
        <v>29</v>
      </c>
      <c r="U17" s="8">
        <f xml:space="preserve"> (SUM(P3:P11)+SUM(P13:P14))/11</f>
        <v>-1.11521144953845</v>
      </c>
    </row>
    <row r="18" spans="2:21" x14ac:dyDescent="0.3">
      <c r="B18" s="7"/>
      <c r="C18" s="7"/>
    </row>
    <row r="19" spans="2:21" x14ac:dyDescent="0.3">
      <c r="B19" s="10"/>
      <c r="C19" s="7"/>
      <c r="O19" s="7" t="s">
        <v>7</v>
      </c>
    </row>
    <row r="20" spans="2:21" x14ac:dyDescent="0.3">
      <c r="B20" s="9"/>
      <c r="C20" s="9"/>
    </row>
    <row r="21" spans="2:21" x14ac:dyDescent="0.3">
      <c r="B21" s="9"/>
      <c r="C21" s="9"/>
      <c r="O21" s="7" t="s">
        <v>0</v>
      </c>
      <c r="P21" s="7" t="s">
        <v>8</v>
      </c>
      <c r="Q21" s="7" t="s">
        <v>11</v>
      </c>
      <c r="R21" s="7" t="s">
        <v>10</v>
      </c>
    </row>
    <row r="22" spans="2:21" x14ac:dyDescent="0.3">
      <c r="B22" s="9"/>
      <c r="C22" s="9"/>
      <c r="O22" s="9">
        <v>0</v>
      </c>
      <c r="P22" s="11">
        <f>-0.5047*O22+0.72</f>
        <v>0.72</v>
      </c>
      <c r="Q22" s="11">
        <f>(P3-P22)^2</f>
        <v>7.2107390000000001E-4</v>
      </c>
      <c r="R22" s="11">
        <f>(P3- $U$17)^2</f>
        <v>3.2701609350999998</v>
      </c>
    </row>
    <row r="23" spans="2:21" x14ac:dyDescent="0.3">
      <c r="B23" s="9"/>
      <c r="C23" s="9"/>
      <c r="O23" s="9">
        <v>0.5</v>
      </c>
      <c r="P23" s="11">
        <f t="shared" ref="P23:P32" si="4">-0.5047*O23+0.72</f>
        <v>0.46765000000000001</v>
      </c>
      <c r="Q23" s="11">
        <f t="shared" ref="Q23:Q30" si="5">(P4-P23)^2</f>
        <v>5.5396000000000003E-6</v>
      </c>
      <c r="R23" s="11">
        <f t="shared" ref="R23:R30" si="6">(P4- $U$17)^2</f>
        <v>2.5129068459999999</v>
      </c>
    </row>
    <row r="24" spans="2:21" x14ac:dyDescent="0.3">
      <c r="B24" s="9"/>
      <c r="C24" s="9"/>
      <c r="O24" s="9">
        <v>1</v>
      </c>
      <c r="P24" s="11">
        <f t="shared" si="4"/>
        <v>0.21529999999999999</v>
      </c>
      <c r="Q24" s="11">
        <f t="shared" si="5"/>
        <v>3.6162768300000002E-2</v>
      </c>
      <c r="R24" s="11">
        <f t="shared" si="6"/>
        <v>2.3124571930000002</v>
      </c>
    </row>
    <row r="25" spans="2:21" x14ac:dyDescent="0.3">
      <c r="B25" s="9"/>
      <c r="C25" s="9"/>
      <c r="O25" s="9">
        <v>1.5</v>
      </c>
      <c r="P25" s="11">
        <f t="shared" si="4"/>
        <v>-3.705E-2</v>
      </c>
      <c r="Q25" s="11">
        <f t="shared" si="5"/>
        <v>4.6663264999999999E-3</v>
      </c>
      <c r="R25" s="11">
        <f t="shared" si="6"/>
        <v>1.0197989086999999</v>
      </c>
    </row>
    <row r="26" spans="2:21" x14ac:dyDescent="0.3">
      <c r="B26" s="9"/>
      <c r="C26" s="9"/>
      <c r="O26" s="9">
        <v>2</v>
      </c>
      <c r="P26" s="11">
        <f t="shared" si="4"/>
        <v>-0.28939999999999999</v>
      </c>
      <c r="Q26" s="11">
        <f t="shared" si="5"/>
        <v>4.5259180999999999E-3</v>
      </c>
      <c r="R26" s="11">
        <f t="shared" si="6"/>
        <v>0.5753776303</v>
      </c>
    </row>
    <row r="27" spans="2:21" x14ac:dyDescent="0.3">
      <c r="B27" s="9"/>
      <c r="C27" s="9"/>
      <c r="O27" s="9">
        <v>3</v>
      </c>
      <c r="P27" s="11">
        <f t="shared" si="4"/>
        <v>-0.79410000000000003</v>
      </c>
      <c r="Q27" s="11">
        <f t="shared" si="5"/>
        <v>1.4930575E-2</v>
      </c>
      <c r="R27" s="11">
        <f t="shared" si="6"/>
        <v>3.9569451899999997E-2</v>
      </c>
    </row>
    <row r="28" spans="2:21" x14ac:dyDescent="0.3">
      <c r="B28" s="9"/>
      <c r="C28" s="9"/>
      <c r="O28" s="9">
        <v>4</v>
      </c>
      <c r="P28" s="11">
        <f t="shared" si="4"/>
        <v>-1.2988</v>
      </c>
      <c r="Q28" s="11">
        <f t="shared" si="5"/>
        <v>1.109508E-4</v>
      </c>
      <c r="R28" s="11">
        <f t="shared" si="6"/>
        <v>3.7683300599999997E-2</v>
      </c>
    </row>
    <row r="29" spans="2:21" x14ac:dyDescent="0.3">
      <c r="B29" s="9"/>
      <c r="C29" s="9"/>
      <c r="O29" s="9">
        <v>5</v>
      </c>
      <c r="P29" s="11">
        <f t="shared" si="4"/>
        <v>-1.8035000000000001</v>
      </c>
      <c r="Q29" s="11">
        <f t="shared" si="5"/>
        <v>7.8679688999999994E-3</v>
      </c>
      <c r="R29" s="11">
        <f t="shared" si="6"/>
        <v>0.3595045449</v>
      </c>
    </row>
    <row r="30" spans="2:21" x14ac:dyDescent="0.3">
      <c r="B30" s="9"/>
      <c r="C30" s="9"/>
      <c r="O30" s="9">
        <v>6</v>
      </c>
      <c r="P30" s="11">
        <f t="shared" si="4"/>
        <v>-2.3081999999999998</v>
      </c>
      <c r="Q30" s="11">
        <f t="shared" si="5"/>
        <v>3.1527199999999999E-5</v>
      </c>
      <c r="R30" s="11">
        <f t="shared" si="6"/>
        <v>1.4098561692</v>
      </c>
    </row>
    <row r="31" spans="2:21" x14ac:dyDescent="0.3">
      <c r="O31" s="9">
        <v>8</v>
      </c>
      <c r="P31" s="11">
        <f t="shared" si="4"/>
        <v>-3.3176000000000001</v>
      </c>
      <c r="Q31" s="11">
        <f>(P13-P31)^2</f>
        <v>9.7464627999999994E-3</v>
      </c>
      <c r="R31" s="11">
        <f>(P13- $U$17)^2</f>
        <v>4.4254038040000001</v>
      </c>
    </row>
    <row r="32" spans="2:21" x14ac:dyDescent="0.3">
      <c r="O32" s="9">
        <v>9</v>
      </c>
      <c r="P32" s="11">
        <f t="shared" si="4"/>
        <v>-3.8222999999999998</v>
      </c>
      <c r="Q32" s="11">
        <f>(P14-P32)^2</f>
        <v>8.0502177000000008E-3</v>
      </c>
      <c r="R32" s="11">
        <f>(P14- $U$17)^2</f>
        <v>7.8221548792000002</v>
      </c>
    </row>
    <row r="33" spans="15:18" x14ac:dyDescent="0.3">
      <c r="O33" s="9"/>
      <c r="P33" s="9"/>
      <c r="Q33" s="9"/>
    </row>
    <row r="34" spans="15:18" x14ac:dyDescent="0.3">
      <c r="O34" s="9"/>
      <c r="P34" s="10" t="s">
        <v>9</v>
      </c>
      <c r="Q34" s="11">
        <f>SUM(Q22:Q32)</f>
        <v>8.6819328799999998E-2</v>
      </c>
      <c r="R34" s="11">
        <f>SUM(R22:R32)</f>
        <v>23.784873662900001</v>
      </c>
    </row>
    <row r="36" spans="15:18" x14ac:dyDescent="0.3">
      <c r="Q36" s="12" t="s">
        <v>12</v>
      </c>
      <c r="R36" s="8">
        <f xml:space="preserve"> 1 - Q34/R34</f>
        <v>0.99634980912530902</v>
      </c>
    </row>
  </sheetData>
  <autoFilter ref="B2:C15" xr:uid="{6F9FAAEE-E7BF-48BA-8A18-15DF03246053}">
    <filterColumn colId="1">
      <filters>
        <filter val="0.02"/>
        <filter val="0.04"/>
        <filter val="0.10"/>
        <filter val="0.18"/>
        <filter val="0.27"/>
        <filter val="0.40"/>
        <filter val="0.70"/>
        <filter val="0.90"/>
        <filter val="1.50"/>
        <filter val="1.60"/>
        <filter val="2.00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F0AE-578D-43BE-B2E5-6F94C89045AF}">
  <sheetPr filterMode="1"/>
  <dimension ref="B2:T33"/>
  <sheetViews>
    <sheetView topLeftCell="A7" workbookViewId="0">
      <selection activeCell="Q5" sqref="Q5:T5"/>
    </sheetView>
  </sheetViews>
  <sheetFormatPr defaultRowHeight="14.4" x14ac:dyDescent="0.3"/>
  <cols>
    <col min="1" max="3" width="8.88671875" style="4"/>
    <col min="4" max="4" width="12" style="4" customWidth="1"/>
    <col min="5" max="16" width="8.88671875" style="4"/>
    <col min="17" max="17" width="14.44140625" style="4" customWidth="1"/>
    <col min="18" max="18" width="13.33203125" style="4" bestFit="1" customWidth="1"/>
    <col min="19" max="19" width="10.33203125" style="4" customWidth="1"/>
    <col min="20" max="20" width="13.6640625" style="4" bestFit="1" customWidth="1"/>
    <col min="21" max="16384" width="8.88671875" style="4"/>
  </cols>
  <sheetData>
    <row r="2" spans="2:20" x14ac:dyDescent="0.3">
      <c r="B2" s="3" t="s">
        <v>0</v>
      </c>
      <c r="C2" s="3" t="s">
        <v>2</v>
      </c>
      <c r="O2" s="1"/>
      <c r="Q2" s="1" t="s">
        <v>13</v>
      </c>
    </row>
    <row r="3" spans="2:20" hidden="1" x14ac:dyDescent="0.3">
      <c r="B3" s="5">
        <v>0</v>
      </c>
      <c r="C3" s="5">
        <v>0</v>
      </c>
    </row>
    <row r="4" spans="2:20" x14ac:dyDescent="0.3">
      <c r="B4" s="5">
        <v>0.5</v>
      </c>
      <c r="C4" s="5">
        <v>0.9</v>
      </c>
      <c r="N4" s="13" t="s">
        <v>30</v>
      </c>
      <c r="O4" s="5">
        <f>AVERAGE(C19:C30)</f>
        <v>3.31</v>
      </c>
    </row>
    <row r="5" spans="2:20" x14ac:dyDescent="0.3">
      <c r="B5" s="5">
        <v>1</v>
      </c>
      <c r="C5" s="5">
        <v>3</v>
      </c>
      <c r="Q5" s="1" t="s">
        <v>0</v>
      </c>
      <c r="R5" s="1" t="s">
        <v>14</v>
      </c>
      <c r="S5" s="1" t="s">
        <v>15</v>
      </c>
      <c r="T5" s="1" t="s">
        <v>16</v>
      </c>
    </row>
    <row r="6" spans="2:20" x14ac:dyDescent="0.3">
      <c r="B6" s="5">
        <v>1.5</v>
      </c>
      <c r="C6" s="5">
        <v>6</v>
      </c>
      <c r="Q6" s="14">
        <f>LN(B4)</f>
        <v>-0.69314699999999996</v>
      </c>
      <c r="R6" s="14">
        <f>1.7877*Q6+1.1017</f>
        <v>-0.13743900000000001</v>
      </c>
      <c r="S6" s="14">
        <f>(C19-R6)^2</f>
        <v>1.029E-3</v>
      </c>
      <c r="T6" s="14">
        <f>(C19 - $O$4)^2</f>
        <v>11.664687000000001</v>
      </c>
    </row>
    <row r="7" spans="2:20" x14ac:dyDescent="0.3">
      <c r="B7" s="5">
        <v>2</v>
      </c>
      <c r="C7" s="5">
        <v>10.4</v>
      </c>
      <c r="Q7" s="14">
        <f t="shared" ref="Q7:Q17" si="0">LN(B5)</f>
        <v>0</v>
      </c>
      <c r="R7" s="14">
        <f t="shared" ref="R7:R17" si="1">1.7877*Q7+1.1017</f>
        <v>1.1016999999999999</v>
      </c>
      <c r="S7" s="14">
        <f t="shared" ref="S7:S17" si="2">(C20-R7)^2</f>
        <v>1.0000000000000001E-5</v>
      </c>
      <c r="T7" s="14">
        <f t="shared" ref="T7:T17" si="3">(C20 - $O$4)^2</f>
        <v>4.8902359999999998</v>
      </c>
    </row>
    <row r="8" spans="2:20" x14ac:dyDescent="0.3">
      <c r="B8" s="5">
        <v>3</v>
      </c>
      <c r="C8" s="5">
        <v>20</v>
      </c>
      <c r="Q8" s="14">
        <f t="shared" si="0"/>
        <v>0.40546500000000002</v>
      </c>
      <c r="R8" s="14">
        <f t="shared" si="1"/>
        <v>1.8265499999999999</v>
      </c>
      <c r="S8" s="14">
        <f t="shared" si="2"/>
        <v>1.2099999999999999E-3</v>
      </c>
      <c r="T8" s="14">
        <f t="shared" si="3"/>
        <v>2.3050540000000002</v>
      </c>
    </row>
    <row r="9" spans="2:20" x14ac:dyDescent="0.3">
      <c r="B9" s="5">
        <v>4</v>
      </c>
      <c r="C9" s="5">
        <v>40</v>
      </c>
      <c r="Q9" s="14">
        <f t="shared" si="0"/>
        <v>0.69314699999999996</v>
      </c>
      <c r="R9" s="14">
        <f t="shared" si="1"/>
        <v>2.3408389999999999</v>
      </c>
      <c r="S9" s="14">
        <f t="shared" si="2"/>
        <v>9.9999999999999995E-7</v>
      </c>
      <c r="T9" s="14">
        <f t="shared" si="3"/>
        <v>0.93740000000000001</v>
      </c>
    </row>
    <row r="10" spans="2:20" x14ac:dyDescent="0.3">
      <c r="B10" s="5">
        <v>5</v>
      </c>
      <c r="C10" s="5">
        <v>55</v>
      </c>
      <c r="Q10" s="14">
        <f t="shared" si="0"/>
        <v>1.0986119999999999</v>
      </c>
      <c r="R10" s="14">
        <f t="shared" si="1"/>
        <v>3.0656889999999999</v>
      </c>
      <c r="S10" s="14">
        <f t="shared" si="2"/>
        <v>4.8939999999999999E-3</v>
      </c>
      <c r="T10" s="14">
        <f t="shared" si="3"/>
        <v>9.8764000000000005E-2</v>
      </c>
    </row>
    <row r="11" spans="2:20" x14ac:dyDescent="0.3">
      <c r="B11" s="5">
        <v>6</v>
      </c>
      <c r="C11" s="5">
        <v>65</v>
      </c>
      <c r="Q11" s="14">
        <f t="shared" si="0"/>
        <v>1.3862939999999999</v>
      </c>
      <c r="R11" s="14">
        <f t="shared" si="1"/>
        <v>3.5799780000000001</v>
      </c>
      <c r="S11" s="14">
        <f t="shared" si="2"/>
        <v>1.1860000000000001E-2</v>
      </c>
      <c r="T11" s="14">
        <f t="shared" si="3"/>
        <v>0.14355000000000001</v>
      </c>
    </row>
    <row r="12" spans="2:20" x14ac:dyDescent="0.3">
      <c r="B12" s="5">
        <v>7</v>
      </c>
      <c r="C12" s="5">
        <v>100</v>
      </c>
      <c r="Q12" s="14">
        <f t="shared" si="0"/>
        <v>1.6094379999999999</v>
      </c>
      <c r="R12" s="14">
        <f t="shared" si="1"/>
        <v>3.9788920000000001</v>
      </c>
      <c r="S12" s="14">
        <f t="shared" si="2"/>
        <v>8.0900000000000004E-4</v>
      </c>
      <c r="T12" s="14">
        <f t="shared" si="3"/>
        <v>0.48627399999999998</v>
      </c>
    </row>
    <row r="13" spans="2:20" x14ac:dyDescent="0.3">
      <c r="B13" s="5">
        <v>8</v>
      </c>
      <c r="C13" s="5">
        <v>120</v>
      </c>
      <c r="Q13" s="14">
        <f t="shared" si="0"/>
        <v>1.7917590000000001</v>
      </c>
      <c r="R13" s="14">
        <f t="shared" si="1"/>
        <v>4.3048279999999997</v>
      </c>
      <c r="S13" s="14">
        <f t="shared" si="2"/>
        <v>1.7014999999999999E-2</v>
      </c>
      <c r="T13" s="14">
        <f t="shared" si="3"/>
        <v>0.74716499999999997</v>
      </c>
    </row>
    <row r="14" spans="2:20" x14ac:dyDescent="0.3">
      <c r="B14" s="5">
        <v>9</v>
      </c>
      <c r="C14" s="5">
        <v>160</v>
      </c>
      <c r="Q14" s="14">
        <f t="shared" si="0"/>
        <v>1.94591</v>
      </c>
      <c r="R14" s="14">
        <f t="shared" si="1"/>
        <v>4.5804029999999996</v>
      </c>
      <c r="S14" s="14">
        <f t="shared" si="2"/>
        <v>6.1300000000000005E-4</v>
      </c>
      <c r="T14" s="14">
        <f t="shared" si="3"/>
        <v>1.6774659999999999</v>
      </c>
    </row>
    <row r="15" spans="2:20" x14ac:dyDescent="0.3">
      <c r="B15" s="5">
        <v>10</v>
      </c>
      <c r="C15" s="5">
        <v>190</v>
      </c>
      <c r="Q15" s="14">
        <f t="shared" si="0"/>
        <v>2.0794419999999998</v>
      </c>
      <c r="R15" s="14">
        <f t="shared" si="1"/>
        <v>4.8191179999999996</v>
      </c>
      <c r="S15" s="14">
        <f t="shared" si="2"/>
        <v>1E-3</v>
      </c>
      <c r="T15" s="14">
        <f t="shared" si="3"/>
        <v>2.182982</v>
      </c>
    </row>
    <row r="16" spans="2:20" x14ac:dyDescent="0.3">
      <c r="Q16" s="14">
        <f t="shared" si="0"/>
        <v>2.197225</v>
      </c>
      <c r="R16" s="14">
        <f t="shared" si="1"/>
        <v>5.0296789999999998</v>
      </c>
      <c r="S16" s="14">
        <f t="shared" si="2"/>
        <v>2.0699999999999998E-3</v>
      </c>
      <c r="T16" s="14">
        <f t="shared" si="3"/>
        <v>3.1158389999999998</v>
      </c>
    </row>
    <row r="17" spans="2:20" x14ac:dyDescent="0.3">
      <c r="Q17" s="14">
        <f t="shared" si="0"/>
        <v>2.3025850000000001</v>
      </c>
      <c r="R17" s="14">
        <f t="shared" si="1"/>
        <v>5.2180309999999999</v>
      </c>
      <c r="S17" s="14">
        <f t="shared" si="2"/>
        <v>8.4099999999999995E-4</v>
      </c>
      <c r="T17" s="14">
        <f t="shared" si="3"/>
        <v>3.752062</v>
      </c>
    </row>
    <row r="18" spans="2:20" x14ac:dyDescent="0.3">
      <c r="B18" s="3" t="s">
        <v>5</v>
      </c>
      <c r="C18" s="3" t="s">
        <v>6</v>
      </c>
      <c r="E18" s="4">
        <f>RSQ(B19:B30, C19:C30)</f>
        <v>0.99870783848820199</v>
      </c>
    </row>
    <row r="19" spans="2:20" x14ac:dyDescent="0.3">
      <c r="B19" s="4">
        <f>LN(B4)</f>
        <v>-0.69314718055994495</v>
      </c>
      <c r="C19" s="4">
        <f>LN(C4)</f>
        <v>-0.105360515657826</v>
      </c>
      <c r="R19" s="13" t="s">
        <v>17</v>
      </c>
      <c r="S19" s="13">
        <f>SUM(S6:S17)</f>
        <v>4.1352E-2</v>
      </c>
      <c r="T19" s="13">
        <f>SUM(T6:T17)</f>
        <v>32.001479000000003</v>
      </c>
    </row>
    <row r="20" spans="2:20" x14ac:dyDescent="0.3">
      <c r="B20" s="4">
        <f t="shared" ref="B20:C20" si="4">LN(B5)</f>
        <v>0</v>
      </c>
      <c r="C20" s="4">
        <f t="shared" si="4"/>
        <v>1.09861228866811</v>
      </c>
    </row>
    <row r="21" spans="2:20" x14ac:dyDescent="0.3">
      <c r="B21" s="4">
        <f t="shared" ref="B21:C21" si="5">LN(B6)</f>
        <v>0.405465108108164</v>
      </c>
      <c r="C21" s="4">
        <f t="shared" si="5"/>
        <v>1.7917594692280501</v>
      </c>
      <c r="S21" s="13" t="s">
        <v>12</v>
      </c>
      <c r="T21" s="4">
        <f>1-(S19/T19)</f>
        <v>0.99870780972341899</v>
      </c>
    </row>
    <row r="22" spans="2:20" x14ac:dyDescent="0.3">
      <c r="B22" s="4">
        <f t="shared" ref="B22:C22" si="6">LN(B7)</f>
        <v>0.69314718055994495</v>
      </c>
      <c r="C22" s="4">
        <f t="shared" si="6"/>
        <v>2.3418058061473301</v>
      </c>
    </row>
    <row r="23" spans="2:20" x14ac:dyDescent="0.3">
      <c r="B23" s="4">
        <f t="shared" ref="B23:C23" si="7">LN(B8)</f>
        <v>1.09861228866811</v>
      </c>
      <c r="C23" s="4">
        <f t="shared" si="7"/>
        <v>2.99573227355399</v>
      </c>
    </row>
    <row r="24" spans="2:20" x14ac:dyDescent="0.3">
      <c r="B24" s="4">
        <f t="shared" ref="B24:C24" si="8">LN(B9)</f>
        <v>1.3862943611198899</v>
      </c>
      <c r="C24" s="4">
        <f t="shared" si="8"/>
        <v>3.6888794541139398</v>
      </c>
    </row>
    <row r="25" spans="2:20" x14ac:dyDescent="0.3">
      <c r="B25" s="4">
        <f t="shared" ref="B25:C25" si="9">LN(B10)</f>
        <v>1.6094379124341001</v>
      </c>
      <c r="C25" s="4">
        <f t="shared" si="9"/>
        <v>4.0073331852324703</v>
      </c>
    </row>
    <row r="26" spans="2:20" x14ac:dyDescent="0.3">
      <c r="B26" s="4">
        <f t="shared" ref="B26:C26" si="10">LN(B11)</f>
        <v>1.7917594692280501</v>
      </c>
      <c r="C26" s="4">
        <f t="shared" si="10"/>
        <v>4.1743872698956404</v>
      </c>
    </row>
    <row r="27" spans="2:20" x14ac:dyDescent="0.3">
      <c r="B27" s="4">
        <f t="shared" ref="B27:C27" si="11">LN(B12)</f>
        <v>1.9459101490553099</v>
      </c>
      <c r="C27" s="4">
        <f t="shared" si="11"/>
        <v>4.60517018598809</v>
      </c>
    </row>
    <row r="28" spans="2:20" x14ac:dyDescent="0.3">
      <c r="B28" s="4">
        <f t="shared" ref="B28:C28" si="12">LN(B13)</f>
        <v>2.0794415416798402</v>
      </c>
      <c r="C28" s="4">
        <f t="shared" si="12"/>
        <v>4.7874917427820503</v>
      </c>
    </row>
    <row r="29" spans="2:20" x14ac:dyDescent="0.3">
      <c r="B29" s="4">
        <f t="shared" ref="B29:C29" si="13">LN(B14)</f>
        <v>2.19722457733622</v>
      </c>
      <c r="C29" s="4">
        <f t="shared" si="13"/>
        <v>5.0751738152338302</v>
      </c>
    </row>
    <row r="30" spans="2:20" x14ac:dyDescent="0.3">
      <c r="B30" s="4">
        <f t="shared" ref="B30:C30" si="14">LN(B15)</f>
        <v>2.3025850929940499</v>
      </c>
      <c r="C30" s="4">
        <f t="shared" si="14"/>
        <v>5.2470240721604897</v>
      </c>
    </row>
    <row r="33" spans="2:2" x14ac:dyDescent="0.3">
      <c r="B33" s="3"/>
    </row>
  </sheetData>
  <autoFilter ref="B2:C15" xr:uid="{2B908410-18FD-45D7-AE65-69B21EFAFE91}">
    <filterColumn colId="1">
      <filters>
        <filter val="0.90"/>
        <filter val="10.40"/>
        <filter val="100.00"/>
        <filter val="120.00"/>
        <filter val="160.00"/>
        <filter val="190.00"/>
        <filter val="20.00"/>
        <filter val="3.00"/>
        <filter val="40.00"/>
        <filter val="55.00"/>
        <filter val="6.00"/>
        <filter val="65.00"/>
      </filters>
    </filterColumn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9C06-BA3E-417A-868F-629B2816DEFE}">
  <dimension ref="B2:S22"/>
  <sheetViews>
    <sheetView topLeftCell="A4" workbookViewId="0">
      <selection activeCell="P2" sqref="P2:S4"/>
    </sheetView>
  </sheetViews>
  <sheetFormatPr defaultRowHeight="14.4" x14ac:dyDescent="0.3"/>
  <sheetData>
    <row r="2" spans="2:19" x14ac:dyDescent="0.3">
      <c r="B2" s="1" t="s">
        <v>0</v>
      </c>
      <c r="C2" s="1" t="s">
        <v>3</v>
      </c>
      <c r="P2" s="1" t="s">
        <v>13</v>
      </c>
    </row>
    <row r="3" spans="2:19" x14ac:dyDescent="0.3">
      <c r="B3" s="2">
        <v>0</v>
      </c>
      <c r="C3" s="2">
        <v>-8</v>
      </c>
      <c r="L3" t="s">
        <v>30</v>
      </c>
      <c r="M3" s="2">
        <f>AVERAGE(C3:C15)</f>
        <v>4.54</v>
      </c>
    </row>
    <row r="4" spans="2:19" x14ac:dyDescent="0.3">
      <c r="B4" s="2">
        <v>0.5</v>
      </c>
      <c r="C4" s="2">
        <v>1</v>
      </c>
      <c r="P4" s="1" t="s">
        <v>0</v>
      </c>
      <c r="Q4" s="1" t="s">
        <v>14</v>
      </c>
      <c r="R4" s="1" t="s">
        <v>15</v>
      </c>
      <c r="S4" s="1" t="s">
        <v>16</v>
      </c>
    </row>
    <row r="5" spans="2:19" x14ac:dyDescent="0.3">
      <c r="B5" s="2">
        <v>1</v>
      </c>
      <c r="C5" s="2">
        <v>-6</v>
      </c>
      <c r="P5" s="2">
        <f>B3</f>
        <v>0</v>
      </c>
      <c r="Q5">
        <f>P5*2.0949-4.6468</f>
        <v>-4.6467999999999998</v>
      </c>
      <c r="R5">
        <f>(C3-Q5)^2</f>
        <v>11.24395024</v>
      </c>
      <c r="S5">
        <f>(C3-$M$3)^2</f>
        <v>157.2516</v>
      </c>
    </row>
    <row r="6" spans="2:19" x14ac:dyDescent="0.3">
      <c r="B6" s="2">
        <v>1.5</v>
      </c>
      <c r="C6" s="2">
        <v>-1</v>
      </c>
      <c r="P6" s="2">
        <f t="shared" ref="P6:P17" si="0">B4</f>
        <v>0.5</v>
      </c>
      <c r="Q6">
        <f t="shared" ref="Q6:Q17" si="1">P6*2.0949-4.6468</f>
        <v>-3.5993499999999998</v>
      </c>
      <c r="R6">
        <f t="shared" ref="R6:R17" si="2">(C4-Q6)^2</f>
        <v>21.1540204225</v>
      </c>
      <c r="S6">
        <f t="shared" ref="S6:S17" si="3">(C4-$M$3)^2</f>
        <v>12.531599999999999</v>
      </c>
    </row>
    <row r="7" spans="2:19" x14ac:dyDescent="0.3">
      <c r="B7" s="2">
        <v>2</v>
      </c>
      <c r="C7" s="2">
        <v>1</v>
      </c>
      <c r="P7" s="2">
        <f t="shared" si="0"/>
        <v>1</v>
      </c>
      <c r="Q7">
        <f t="shared" si="1"/>
        <v>-2.5518999999999998</v>
      </c>
      <c r="R7">
        <f t="shared" si="2"/>
        <v>11.889393610000001</v>
      </c>
      <c r="S7">
        <f t="shared" si="3"/>
        <v>111.0916</v>
      </c>
    </row>
    <row r="8" spans="2:19" x14ac:dyDescent="0.3">
      <c r="B8" s="2">
        <v>3</v>
      </c>
      <c r="C8" s="2">
        <v>2.1</v>
      </c>
      <c r="P8" s="2">
        <f t="shared" si="0"/>
        <v>1.5</v>
      </c>
      <c r="Q8">
        <f t="shared" si="1"/>
        <v>-1.5044500000000001</v>
      </c>
      <c r="R8">
        <f t="shared" si="2"/>
        <v>0.25446980250000001</v>
      </c>
      <c r="S8">
        <f t="shared" si="3"/>
        <v>30.691600000000001</v>
      </c>
    </row>
    <row r="9" spans="2:19" x14ac:dyDescent="0.3">
      <c r="B9" s="2">
        <v>4</v>
      </c>
      <c r="C9" s="2">
        <v>3.9</v>
      </c>
      <c r="P9" s="2">
        <f t="shared" si="0"/>
        <v>2</v>
      </c>
      <c r="Q9">
        <f t="shared" si="1"/>
        <v>-0.45700000000000002</v>
      </c>
      <c r="R9">
        <f t="shared" si="2"/>
        <v>2.122849</v>
      </c>
      <c r="S9">
        <f t="shared" si="3"/>
        <v>12.531599999999999</v>
      </c>
    </row>
    <row r="10" spans="2:19" x14ac:dyDescent="0.3">
      <c r="B10" s="2">
        <v>5</v>
      </c>
      <c r="C10" s="2">
        <v>6</v>
      </c>
      <c r="P10" s="2">
        <f t="shared" si="0"/>
        <v>3</v>
      </c>
      <c r="Q10">
        <f t="shared" si="1"/>
        <v>1.6378999999999999</v>
      </c>
      <c r="R10">
        <f t="shared" si="2"/>
        <v>0.21353641000000001</v>
      </c>
      <c r="S10">
        <f t="shared" si="3"/>
        <v>5.9535999999999998</v>
      </c>
    </row>
    <row r="11" spans="2:19" x14ac:dyDescent="0.3">
      <c r="B11" s="2">
        <v>6</v>
      </c>
      <c r="C11" s="2">
        <v>8</v>
      </c>
      <c r="P11" s="2">
        <f t="shared" si="0"/>
        <v>4</v>
      </c>
      <c r="Q11">
        <f t="shared" si="1"/>
        <v>3.7328000000000001</v>
      </c>
      <c r="R11">
        <f t="shared" si="2"/>
        <v>2.7955839999999899E-2</v>
      </c>
      <c r="S11">
        <f t="shared" si="3"/>
        <v>0.40960000000000002</v>
      </c>
    </row>
    <row r="12" spans="2:19" x14ac:dyDescent="0.3">
      <c r="B12" s="2">
        <v>7</v>
      </c>
      <c r="C12" s="2">
        <v>10</v>
      </c>
      <c r="P12" s="2">
        <f t="shared" si="0"/>
        <v>5</v>
      </c>
      <c r="Q12">
        <f t="shared" si="1"/>
        <v>5.8277000000000001</v>
      </c>
      <c r="R12">
        <f t="shared" si="2"/>
        <v>2.9687290000000002E-2</v>
      </c>
      <c r="S12">
        <f t="shared" si="3"/>
        <v>2.1316000000000002</v>
      </c>
    </row>
    <row r="13" spans="2:19" x14ac:dyDescent="0.3">
      <c r="B13" s="2">
        <v>8</v>
      </c>
      <c r="C13" s="2">
        <v>12</v>
      </c>
      <c r="P13" s="2">
        <f t="shared" si="0"/>
        <v>6</v>
      </c>
      <c r="Q13">
        <f t="shared" si="1"/>
        <v>7.9226000000000001</v>
      </c>
      <c r="R13">
        <f t="shared" si="2"/>
        <v>5.9907599999999899E-3</v>
      </c>
      <c r="S13">
        <f t="shared" si="3"/>
        <v>11.9716</v>
      </c>
    </row>
    <row r="14" spans="2:19" x14ac:dyDescent="0.3">
      <c r="B14" s="2">
        <v>9</v>
      </c>
      <c r="C14" s="2">
        <v>14</v>
      </c>
      <c r="P14" s="2">
        <f t="shared" si="0"/>
        <v>7</v>
      </c>
      <c r="Q14">
        <f t="shared" si="1"/>
        <v>10.0175</v>
      </c>
      <c r="R14">
        <f t="shared" si="2"/>
        <v>3.06250000000002E-4</v>
      </c>
      <c r="S14">
        <f t="shared" si="3"/>
        <v>29.811599999999999</v>
      </c>
    </row>
    <row r="15" spans="2:19" x14ac:dyDescent="0.3">
      <c r="B15" s="2">
        <v>10</v>
      </c>
      <c r="C15" s="2">
        <v>16</v>
      </c>
      <c r="P15" s="2">
        <f t="shared" si="0"/>
        <v>8</v>
      </c>
      <c r="Q15">
        <f t="shared" si="1"/>
        <v>12.112399999999999</v>
      </c>
      <c r="R15">
        <f t="shared" si="2"/>
        <v>1.26337599999998E-2</v>
      </c>
      <c r="S15">
        <f t="shared" si="3"/>
        <v>55.651600000000002</v>
      </c>
    </row>
    <row r="16" spans="2:19" x14ac:dyDescent="0.3">
      <c r="P16" s="2">
        <f t="shared" si="0"/>
        <v>9</v>
      </c>
      <c r="Q16">
        <f t="shared" si="1"/>
        <v>14.2073</v>
      </c>
      <c r="R16">
        <f t="shared" si="2"/>
        <v>4.2973289999999997E-2</v>
      </c>
      <c r="S16">
        <f t="shared" si="3"/>
        <v>89.491600000000005</v>
      </c>
    </row>
    <row r="17" spans="16:19" x14ac:dyDescent="0.3">
      <c r="P17" s="2">
        <f t="shared" si="0"/>
        <v>10</v>
      </c>
      <c r="Q17">
        <f t="shared" si="1"/>
        <v>16.302199999999999</v>
      </c>
      <c r="R17">
        <f t="shared" si="2"/>
        <v>9.1324839999999505E-2</v>
      </c>
      <c r="S17">
        <f t="shared" si="3"/>
        <v>131.33160000000001</v>
      </c>
    </row>
    <row r="20" spans="16:19" x14ac:dyDescent="0.3">
      <c r="Q20" t="s">
        <v>9</v>
      </c>
      <c r="R20">
        <f>SUM(R5:R17)</f>
        <v>47.089091515</v>
      </c>
      <c r="S20">
        <f t="shared" ref="S20" si="4">SUM(S5:S17)</f>
        <v>650.85080000000005</v>
      </c>
    </row>
    <row r="22" spans="16:19" x14ac:dyDescent="0.3">
      <c r="R22" s="6" t="s">
        <v>31</v>
      </c>
      <c r="S22">
        <f>1-(R20/S20)</f>
        <v>0.92764994448036298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7717-0DEF-4617-AEE0-583EFBDDE3FF}">
  <dimension ref="B2:R21"/>
  <sheetViews>
    <sheetView tabSelected="1" topLeftCell="A4" workbookViewId="0">
      <selection activeCell="R22" sqref="R22"/>
    </sheetView>
  </sheetViews>
  <sheetFormatPr defaultRowHeight="14.4" x14ac:dyDescent="0.3"/>
  <cols>
    <col min="1" max="16384" width="8.88671875" style="19"/>
  </cols>
  <sheetData>
    <row r="2" spans="2:18" x14ac:dyDescent="0.3">
      <c r="B2" s="18" t="s">
        <v>0</v>
      </c>
      <c r="C2" s="18" t="s">
        <v>4</v>
      </c>
      <c r="K2" s="19" t="s">
        <v>30</v>
      </c>
      <c r="L2" s="20">
        <f>AVERAGE(C3:C15)</f>
        <v>-126.31</v>
      </c>
      <c r="O2" s="18" t="s">
        <v>13</v>
      </c>
    </row>
    <row r="3" spans="2:18" x14ac:dyDescent="0.3">
      <c r="B3" s="20">
        <v>0</v>
      </c>
      <c r="C3" s="20">
        <v>58</v>
      </c>
    </row>
    <row r="4" spans="2:18" x14ac:dyDescent="0.3">
      <c r="B4" s="20">
        <v>0.5</v>
      </c>
      <c r="C4" s="20">
        <v>55</v>
      </c>
      <c r="O4" s="18" t="s">
        <v>0</v>
      </c>
      <c r="P4" s="18" t="s">
        <v>14</v>
      </c>
      <c r="Q4" s="18" t="s">
        <v>15</v>
      </c>
      <c r="R4" s="18" t="s">
        <v>16</v>
      </c>
    </row>
    <row r="5" spans="2:18" x14ac:dyDescent="0.3">
      <c r="B5" s="20">
        <v>1</v>
      </c>
      <c r="C5" s="20">
        <v>45</v>
      </c>
      <c r="O5" s="20">
        <f>B3</f>
        <v>0</v>
      </c>
      <c r="P5" s="19">
        <f>O5^3*0.9997-13.992*O5^2-0.0608*O5+58.147</f>
        <v>58.146999999999998</v>
      </c>
      <c r="Q5" s="19">
        <f>(C3-P5)^2</f>
        <v>2.16089999999995E-2</v>
      </c>
      <c r="R5" s="19">
        <f>(C3-L2)^2</f>
        <v>33970.176099999997</v>
      </c>
    </row>
    <row r="6" spans="2:18" x14ac:dyDescent="0.3">
      <c r="B6" s="20">
        <v>1.5</v>
      </c>
      <c r="C6" s="20">
        <v>30</v>
      </c>
      <c r="O6" s="20">
        <f t="shared" ref="O6:O17" si="0">B4</f>
        <v>0.5</v>
      </c>
      <c r="P6" s="19">
        <f t="shared" ref="P6:P17" si="1">O6^3*0.9997-13.992*O6^2-0.0608*O6+58.147</f>
        <v>54.743562500000003</v>
      </c>
      <c r="Q6" s="19">
        <f t="shared" ref="Q6:Q17" si="2">(C4-P6)^2</f>
        <v>6.5760191406248503E-2</v>
      </c>
      <c r="R6" s="19">
        <f t="shared" ref="R6:R17" si="3">(C4-L3)^2</f>
        <v>3025</v>
      </c>
    </row>
    <row r="7" spans="2:18" x14ac:dyDescent="0.3">
      <c r="B7" s="20">
        <v>2</v>
      </c>
      <c r="C7" s="20">
        <v>10</v>
      </c>
      <c r="O7" s="20">
        <f t="shared" si="0"/>
        <v>1</v>
      </c>
      <c r="P7" s="19">
        <f t="shared" si="1"/>
        <v>45.093899999999998</v>
      </c>
      <c r="Q7" s="19">
        <f t="shared" si="2"/>
        <v>8.8172099999996E-3</v>
      </c>
      <c r="R7" s="19">
        <f t="shared" si="3"/>
        <v>2025</v>
      </c>
    </row>
    <row r="8" spans="2:18" x14ac:dyDescent="0.3">
      <c r="B8" s="20">
        <v>3</v>
      </c>
      <c r="C8" s="20">
        <v>-41</v>
      </c>
      <c r="O8" s="20">
        <f t="shared" si="0"/>
        <v>1.5</v>
      </c>
      <c r="P8" s="19">
        <f t="shared" si="1"/>
        <v>29.9477875</v>
      </c>
      <c r="Q8" s="19">
        <f t="shared" si="2"/>
        <v>2.7261451562499502E-3</v>
      </c>
      <c r="R8" s="19">
        <f t="shared" si="3"/>
        <v>900</v>
      </c>
    </row>
    <row r="9" spans="2:18" x14ac:dyDescent="0.3">
      <c r="B9" s="20">
        <v>4</v>
      </c>
      <c r="C9" s="20">
        <v>-102</v>
      </c>
      <c r="O9" s="20">
        <f t="shared" si="0"/>
        <v>2</v>
      </c>
      <c r="P9" s="19">
        <f t="shared" si="1"/>
        <v>10.055</v>
      </c>
      <c r="Q9" s="19">
        <f t="shared" si="2"/>
        <v>3.02499999999997E-3</v>
      </c>
      <c r="R9" s="19">
        <f t="shared" si="3"/>
        <v>100</v>
      </c>
    </row>
    <row r="10" spans="2:18" x14ac:dyDescent="0.3">
      <c r="B10" s="20">
        <v>5</v>
      </c>
      <c r="C10" s="20">
        <v>-167</v>
      </c>
      <c r="O10" s="20">
        <f t="shared" si="0"/>
        <v>3</v>
      </c>
      <c r="P10" s="19">
        <f t="shared" si="1"/>
        <v>-40.971499999999999</v>
      </c>
      <c r="Q10" s="19">
        <f t="shared" si="2"/>
        <v>8.1225000000006195E-4</v>
      </c>
      <c r="R10" s="19">
        <f t="shared" si="3"/>
        <v>1681</v>
      </c>
    </row>
    <row r="11" spans="2:18" x14ac:dyDescent="0.3">
      <c r="B11" s="20">
        <v>6</v>
      </c>
      <c r="C11" s="20">
        <v>-230</v>
      </c>
      <c r="O11" s="20">
        <f t="shared" si="0"/>
        <v>4</v>
      </c>
      <c r="P11" s="19">
        <f t="shared" si="1"/>
        <v>-101.98739999999999</v>
      </c>
      <c r="Q11" s="19">
        <f t="shared" si="2"/>
        <v>1.5876000000015499E-4</v>
      </c>
      <c r="R11" s="19">
        <f t="shared" si="3"/>
        <v>10404</v>
      </c>
    </row>
    <row r="12" spans="2:18" x14ac:dyDescent="0.3">
      <c r="B12" s="20">
        <v>7</v>
      </c>
      <c r="C12" s="20">
        <v>-285</v>
      </c>
      <c r="O12" s="20">
        <f t="shared" si="0"/>
        <v>5</v>
      </c>
      <c r="P12" s="19">
        <f t="shared" si="1"/>
        <v>-166.99449999999999</v>
      </c>
      <c r="Q12" s="19">
        <f t="shared" si="2"/>
        <v>3.0250000000132601E-5</v>
      </c>
      <c r="R12" s="19">
        <f t="shared" si="3"/>
        <v>27889</v>
      </c>
    </row>
    <row r="13" spans="2:18" x14ac:dyDescent="0.3">
      <c r="B13" s="20">
        <v>8</v>
      </c>
      <c r="C13" s="20">
        <v>-326</v>
      </c>
      <c r="O13" s="20">
        <f t="shared" si="0"/>
        <v>6</v>
      </c>
      <c r="P13" s="19">
        <f t="shared" si="1"/>
        <v>-229.99459999999999</v>
      </c>
      <c r="Q13" s="19">
        <f t="shared" si="2"/>
        <v>2.9160000000094301E-5</v>
      </c>
      <c r="R13" s="19">
        <f t="shared" si="3"/>
        <v>52900</v>
      </c>
    </row>
    <row r="14" spans="2:18" x14ac:dyDescent="0.3">
      <c r="B14" s="20">
        <v>9</v>
      </c>
      <c r="C14" s="20">
        <v>-347</v>
      </c>
      <c r="O14" s="20">
        <f t="shared" si="0"/>
        <v>7</v>
      </c>
      <c r="P14" s="19">
        <f t="shared" si="1"/>
        <v>-284.98950000000002</v>
      </c>
      <c r="Q14" s="19">
        <f t="shared" si="2"/>
        <v>1.10249999999561E-4</v>
      </c>
      <c r="R14" s="19">
        <f t="shared" si="3"/>
        <v>81225</v>
      </c>
    </row>
    <row r="15" spans="2:18" x14ac:dyDescent="0.3">
      <c r="B15" s="20">
        <v>10</v>
      </c>
      <c r="C15" s="20">
        <v>-342</v>
      </c>
      <c r="O15" s="20">
        <f t="shared" si="0"/>
        <v>8</v>
      </c>
      <c r="P15" s="19">
        <f t="shared" si="1"/>
        <v>-325.98099999999999</v>
      </c>
      <c r="Q15" s="19">
        <f t="shared" si="2"/>
        <v>3.6100000000020702E-4</v>
      </c>
      <c r="R15" s="19">
        <f t="shared" si="3"/>
        <v>106276</v>
      </c>
    </row>
    <row r="16" spans="2:18" x14ac:dyDescent="0.3">
      <c r="O16" s="20">
        <f t="shared" si="0"/>
        <v>9</v>
      </c>
      <c r="P16" s="19">
        <f t="shared" si="1"/>
        <v>-346.97089999999997</v>
      </c>
      <c r="Q16" s="19">
        <f t="shared" si="2"/>
        <v>8.4681000000163598E-4</v>
      </c>
      <c r="R16" s="19">
        <f t="shared" si="3"/>
        <v>120409</v>
      </c>
    </row>
    <row r="17" spans="15:18" x14ac:dyDescent="0.3">
      <c r="O17" s="20">
        <f t="shared" si="0"/>
        <v>10</v>
      </c>
      <c r="P17" s="19">
        <f t="shared" si="1"/>
        <v>-341.96100000000001</v>
      </c>
      <c r="Q17" s="19">
        <f t="shared" si="2"/>
        <v>1.5209999999990099E-3</v>
      </c>
      <c r="R17" s="19">
        <f t="shared" si="3"/>
        <v>116964</v>
      </c>
    </row>
    <row r="19" spans="15:18" x14ac:dyDescent="0.3">
      <c r="P19" s="19" t="s">
        <v>32</v>
      </c>
      <c r="Q19" s="19">
        <f>SUM(Q5:Q17)</f>
        <v>0.105807026562498</v>
      </c>
      <c r="R19" s="19">
        <f t="shared" ref="R19" si="4">SUM(R5:R17)</f>
        <v>557768.17610000004</v>
      </c>
    </row>
    <row r="21" spans="15:18" x14ac:dyDescent="0.3">
      <c r="Q21" s="21" t="s">
        <v>33</v>
      </c>
      <c r="R21" s="19">
        <f>1-(Q19/R19)</f>
        <v>0.999999810302862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D847-1242-4B6A-9447-48735B7B7E91}">
  <dimension ref="A1:S69"/>
  <sheetViews>
    <sheetView topLeftCell="J1" workbookViewId="0">
      <selection activeCell="V35" sqref="V35"/>
    </sheetView>
  </sheetViews>
  <sheetFormatPr defaultRowHeight="14.4" x14ac:dyDescent="0.3"/>
  <cols>
    <col min="1" max="12" width="8.88671875" style="16"/>
    <col min="13" max="13" width="12.44140625" style="16" customWidth="1"/>
    <col min="14" max="16384" width="8.88671875" style="16"/>
  </cols>
  <sheetData>
    <row r="1" spans="1:8" x14ac:dyDescent="0.3">
      <c r="A1" s="15" t="s">
        <v>18</v>
      </c>
      <c r="B1" s="15" t="s">
        <v>19</v>
      </c>
      <c r="C1" s="15" t="s">
        <v>20</v>
      </c>
      <c r="D1" s="15" t="s">
        <v>21</v>
      </c>
      <c r="E1" s="15" t="s">
        <v>22</v>
      </c>
      <c r="G1" s="15" t="s">
        <v>19</v>
      </c>
      <c r="H1" s="15" t="s">
        <v>22</v>
      </c>
    </row>
    <row r="2" spans="1:8" x14ac:dyDescent="0.3">
      <c r="A2" s="16">
        <v>0</v>
      </c>
      <c r="B2" s="16">
        <f>2000-3*A2</f>
        <v>2000</v>
      </c>
      <c r="C2" s="16">
        <f>5000+4*B2</f>
        <v>13000</v>
      </c>
      <c r="D2" s="16">
        <f>A2*B2</f>
        <v>0</v>
      </c>
      <c r="E2" s="16">
        <f>D2-C2</f>
        <v>-13000</v>
      </c>
      <c r="G2" s="16">
        <f>2000-3*A2</f>
        <v>2000</v>
      </c>
      <c r="H2" s="16">
        <f>D2-C2</f>
        <v>-13000</v>
      </c>
    </row>
    <row r="3" spans="1:8" x14ac:dyDescent="0.3">
      <c r="A3" s="16">
        <v>10</v>
      </c>
      <c r="B3" s="16">
        <f t="shared" ref="B3:B66" si="0">2000-3*A3</f>
        <v>1970</v>
      </c>
      <c r="C3" s="16">
        <f t="shared" ref="C3:C66" si="1">5000+4*B3</f>
        <v>12880</v>
      </c>
      <c r="D3" s="16">
        <f t="shared" ref="D3:D66" si="2">A3*B3</f>
        <v>19700</v>
      </c>
      <c r="E3" s="16">
        <f t="shared" ref="E3:E66" si="3">D3-C3</f>
        <v>6820</v>
      </c>
      <c r="G3" s="16">
        <f t="shared" ref="G3:G66" si="4">2000-3*A3</f>
        <v>1970</v>
      </c>
      <c r="H3" s="16">
        <f t="shared" ref="H3:H66" si="5">D3-C3</f>
        <v>6820</v>
      </c>
    </row>
    <row r="4" spans="1:8" x14ac:dyDescent="0.3">
      <c r="A4" s="16">
        <v>20</v>
      </c>
      <c r="B4" s="16">
        <f t="shared" si="0"/>
        <v>1940</v>
      </c>
      <c r="C4" s="16">
        <f t="shared" si="1"/>
        <v>12760</v>
      </c>
      <c r="D4" s="16">
        <f t="shared" si="2"/>
        <v>38800</v>
      </c>
      <c r="E4" s="16">
        <f t="shared" si="3"/>
        <v>26040</v>
      </c>
      <c r="G4" s="16">
        <f t="shared" si="4"/>
        <v>1940</v>
      </c>
      <c r="H4" s="16">
        <f t="shared" si="5"/>
        <v>26040</v>
      </c>
    </row>
    <row r="5" spans="1:8" x14ac:dyDescent="0.3">
      <c r="A5" s="16">
        <f>A4+10</f>
        <v>30</v>
      </c>
      <c r="B5" s="16">
        <f t="shared" si="0"/>
        <v>1910</v>
      </c>
      <c r="C5" s="16">
        <f t="shared" si="1"/>
        <v>12640</v>
      </c>
      <c r="D5" s="16">
        <f t="shared" si="2"/>
        <v>57300</v>
      </c>
      <c r="E5" s="16">
        <f t="shared" si="3"/>
        <v>44660</v>
      </c>
      <c r="G5" s="16">
        <f t="shared" si="4"/>
        <v>1910</v>
      </c>
      <c r="H5" s="16">
        <f t="shared" si="5"/>
        <v>44660</v>
      </c>
    </row>
    <row r="6" spans="1:8" x14ac:dyDescent="0.3">
      <c r="A6" s="16">
        <f t="shared" ref="A6:A69" si="6">A5+10</f>
        <v>40</v>
      </c>
      <c r="B6" s="16">
        <f t="shared" si="0"/>
        <v>1880</v>
      </c>
      <c r="C6" s="16">
        <f t="shared" si="1"/>
        <v>12520</v>
      </c>
      <c r="D6" s="16">
        <f t="shared" si="2"/>
        <v>75200</v>
      </c>
      <c r="E6" s="16">
        <f t="shared" si="3"/>
        <v>62680</v>
      </c>
      <c r="G6" s="16">
        <f t="shared" si="4"/>
        <v>1880</v>
      </c>
      <c r="H6" s="16">
        <f t="shared" si="5"/>
        <v>62680</v>
      </c>
    </row>
    <row r="7" spans="1:8" x14ac:dyDescent="0.3">
      <c r="A7" s="16">
        <f t="shared" si="6"/>
        <v>50</v>
      </c>
      <c r="B7" s="16">
        <f t="shared" si="0"/>
        <v>1850</v>
      </c>
      <c r="C7" s="16">
        <f t="shared" si="1"/>
        <v>12400</v>
      </c>
      <c r="D7" s="16">
        <f t="shared" si="2"/>
        <v>92500</v>
      </c>
      <c r="E7" s="16">
        <f t="shared" si="3"/>
        <v>80100</v>
      </c>
      <c r="G7" s="16">
        <f t="shared" si="4"/>
        <v>1850</v>
      </c>
      <c r="H7" s="16">
        <f t="shared" si="5"/>
        <v>80100</v>
      </c>
    </row>
    <row r="8" spans="1:8" x14ac:dyDescent="0.3">
      <c r="A8" s="16">
        <f t="shared" si="6"/>
        <v>60</v>
      </c>
      <c r="B8" s="16">
        <f t="shared" si="0"/>
        <v>1820</v>
      </c>
      <c r="C8" s="16">
        <f t="shared" si="1"/>
        <v>12280</v>
      </c>
      <c r="D8" s="16">
        <f t="shared" si="2"/>
        <v>109200</v>
      </c>
      <c r="E8" s="16">
        <f t="shared" si="3"/>
        <v>96920</v>
      </c>
      <c r="G8" s="16">
        <f t="shared" si="4"/>
        <v>1820</v>
      </c>
      <c r="H8" s="16">
        <f t="shared" si="5"/>
        <v>96920</v>
      </c>
    </row>
    <row r="9" spans="1:8" x14ac:dyDescent="0.3">
      <c r="A9" s="16">
        <f t="shared" si="6"/>
        <v>70</v>
      </c>
      <c r="B9" s="16">
        <f t="shared" si="0"/>
        <v>1790</v>
      </c>
      <c r="C9" s="16">
        <f t="shared" si="1"/>
        <v>12160</v>
      </c>
      <c r="D9" s="16">
        <f t="shared" si="2"/>
        <v>125300</v>
      </c>
      <c r="E9" s="16">
        <f t="shared" si="3"/>
        <v>113140</v>
      </c>
      <c r="G9" s="16">
        <f t="shared" si="4"/>
        <v>1790</v>
      </c>
      <c r="H9" s="16">
        <f t="shared" si="5"/>
        <v>113140</v>
      </c>
    </row>
    <row r="10" spans="1:8" x14ac:dyDescent="0.3">
      <c r="A10" s="16">
        <f t="shared" si="6"/>
        <v>80</v>
      </c>
      <c r="B10" s="16">
        <f t="shared" si="0"/>
        <v>1760</v>
      </c>
      <c r="C10" s="16">
        <f t="shared" si="1"/>
        <v>12040</v>
      </c>
      <c r="D10" s="16">
        <f t="shared" si="2"/>
        <v>140800</v>
      </c>
      <c r="E10" s="16">
        <f t="shared" si="3"/>
        <v>128760</v>
      </c>
      <c r="G10" s="16">
        <f t="shared" si="4"/>
        <v>1760</v>
      </c>
      <c r="H10" s="16">
        <f t="shared" si="5"/>
        <v>128760</v>
      </c>
    </row>
    <row r="11" spans="1:8" x14ac:dyDescent="0.3">
      <c r="A11" s="16">
        <f t="shared" si="6"/>
        <v>90</v>
      </c>
      <c r="B11" s="16">
        <f t="shared" si="0"/>
        <v>1730</v>
      </c>
      <c r="C11" s="16">
        <f t="shared" si="1"/>
        <v>11920</v>
      </c>
      <c r="D11" s="16">
        <f t="shared" si="2"/>
        <v>155700</v>
      </c>
      <c r="E11" s="16">
        <f t="shared" si="3"/>
        <v>143780</v>
      </c>
      <c r="G11" s="16">
        <f t="shared" si="4"/>
        <v>1730</v>
      </c>
      <c r="H11" s="16">
        <f t="shared" si="5"/>
        <v>143780</v>
      </c>
    </row>
    <row r="12" spans="1:8" x14ac:dyDescent="0.3">
      <c r="A12" s="16">
        <f t="shared" si="6"/>
        <v>100</v>
      </c>
      <c r="B12" s="16">
        <f t="shared" si="0"/>
        <v>1700</v>
      </c>
      <c r="C12" s="16">
        <f t="shared" si="1"/>
        <v>11800</v>
      </c>
      <c r="D12" s="16">
        <f t="shared" si="2"/>
        <v>170000</v>
      </c>
      <c r="E12" s="16">
        <f t="shared" si="3"/>
        <v>158200</v>
      </c>
      <c r="G12" s="16">
        <f t="shared" si="4"/>
        <v>1700</v>
      </c>
      <c r="H12" s="16">
        <f t="shared" si="5"/>
        <v>158200</v>
      </c>
    </row>
    <row r="13" spans="1:8" x14ac:dyDescent="0.3">
      <c r="A13" s="16">
        <f t="shared" si="6"/>
        <v>110</v>
      </c>
      <c r="B13" s="16">
        <f t="shared" si="0"/>
        <v>1670</v>
      </c>
      <c r="C13" s="16">
        <f t="shared" si="1"/>
        <v>11680</v>
      </c>
      <c r="D13" s="16">
        <f t="shared" si="2"/>
        <v>183700</v>
      </c>
      <c r="E13" s="16">
        <f t="shared" si="3"/>
        <v>172020</v>
      </c>
      <c r="G13" s="16">
        <f t="shared" si="4"/>
        <v>1670</v>
      </c>
      <c r="H13" s="16">
        <f t="shared" si="5"/>
        <v>172020</v>
      </c>
    </row>
    <row r="14" spans="1:8" x14ac:dyDescent="0.3">
      <c r="A14" s="16">
        <f t="shared" si="6"/>
        <v>120</v>
      </c>
      <c r="B14" s="16">
        <f t="shared" si="0"/>
        <v>1640</v>
      </c>
      <c r="C14" s="16">
        <f t="shared" si="1"/>
        <v>11560</v>
      </c>
      <c r="D14" s="16">
        <f t="shared" si="2"/>
        <v>196800</v>
      </c>
      <c r="E14" s="16">
        <f t="shared" si="3"/>
        <v>185240</v>
      </c>
      <c r="G14" s="16">
        <f t="shared" si="4"/>
        <v>1640</v>
      </c>
      <c r="H14" s="16">
        <f t="shared" si="5"/>
        <v>185240</v>
      </c>
    </row>
    <row r="15" spans="1:8" x14ac:dyDescent="0.3">
      <c r="A15" s="16">
        <f t="shared" si="6"/>
        <v>130</v>
      </c>
      <c r="B15" s="16">
        <f t="shared" si="0"/>
        <v>1610</v>
      </c>
      <c r="C15" s="16">
        <f t="shared" si="1"/>
        <v>11440</v>
      </c>
      <c r="D15" s="16">
        <f t="shared" si="2"/>
        <v>209300</v>
      </c>
      <c r="E15" s="16">
        <f t="shared" si="3"/>
        <v>197860</v>
      </c>
      <c r="G15" s="16">
        <f t="shared" si="4"/>
        <v>1610</v>
      </c>
      <c r="H15" s="16">
        <f t="shared" si="5"/>
        <v>197860</v>
      </c>
    </row>
    <row r="16" spans="1:8" x14ac:dyDescent="0.3">
      <c r="A16" s="16">
        <f t="shared" si="6"/>
        <v>140</v>
      </c>
      <c r="B16" s="16">
        <f t="shared" si="0"/>
        <v>1580</v>
      </c>
      <c r="C16" s="16">
        <f t="shared" si="1"/>
        <v>11320</v>
      </c>
      <c r="D16" s="16">
        <f t="shared" si="2"/>
        <v>221200</v>
      </c>
      <c r="E16" s="16">
        <f t="shared" si="3"/>
        <v>209880</v>
      </c>
      <c r="G16" s="16">
        <f t="shared" si="4"/>
        <v>1580</v>
      </c>
      <c r="H16" s="16">
        <f t="shared" si="5"/>
        <v>209880</v>
      </c>
    </row>
    <row r="17" spans="1:19" x14ac:dyDescent="0.3">
      <c r="A17" s="16">
        <f t="shared" si="6"/>
        <v>150</v>
      </c>
      <c r="B17" s="16">
        <f t="shared" si="0"/>
        <v>1550</v>
      </c>
      <c r="C17" s="16">
        <f t="shared" si="1"/>
        <v>11200</v>
      </c>
      <c r="D17" s="16">
        <f t="shared" si="2"/>
        <v>232500</v>
      </c>
      <c r="E17" s="16">
        <f t="shared" si="3"/>
        <v>221300</v>
      </c>
      <c r="G17" s="16">
        <f t="shared" si="4"/>
        <v>1550</v>
      </c>
      <c r="H17" s="16">
        <f t="shared" si="5"/>
        <v>221300</v>
      </c>
    </row>
    <row r="18" spans="1:19" x14ac:dyDescent="0.3">
      <c r="A18" s="16">
        <f t="shared" si="6"/>
        <v>160</v>
      </c>
      <c r="B18" s="16">
        <f t="shared" si="0"/>
        <v>1520</v>
      </c>
      <c r="C18" s="16">
        <f t="shared" si="1"/>
        <v>11080</v>
      </c>
      <c r="D18" s="16">
        <f t="shared" si="2"/>
        <v>243200</v>
      </c>
      <c r="E18" s="16">
        <f t="shared" si="3"/>
        <v>232120</v>
      </c>
      <c r="G18" s="16">
        <f t="shared" si="4"/>
        <v>1520</v>
      </c>
      <c r="H18" s="16">
        <f t="shared" si="5"/>
        <v>232120</v>
      </c>
    </row>
    <row r="19" spans="1:19" x14ac:dyDescent="0.3">
      <c r="A19" s="16">
        <f t="shared" si="6"/>
        <v>170</v>
      </c>
      <c r="B19" s="16">
        <f t="shared" si="0"/>
        <v>1490</v>
      </c>
      <c r="C19" s="16">
        <f t="shared" si="1"/>
        <v>10960</v>
      </c>
      <c r="D19" s="16">
        <f t="shared" si="2"/>
        <v>253300</v>
      </c>
      <c r="E19" s="16">
        <f t="shared" si="3"/>
        <v>242340</v>
      </c>
      <c r="G19" s="16">
        <f t="shared" si="4"/>
        <v>1490</v>
      </c>
      <c r="H19" s="16">
        <f t="shared" si="5"/>
        <v>242340</v>
      </c>
      <c r="M19" s="16" t="s">
        <v>23</v>
      </c>
      <c r="N19" s="16">
        <v>900</v>
      </c>
      <c r="R19" s="17" t="s">
        <v>27</v>
      </c>
      <c r="S19" s="16" t="s">
        <v>26</v>
      </c>
    </row>
    <row r="20" spans="1:19" x14ac:dyDescent="0.3">
      <c r="A20" s="16">
        <f t="shared" si="6"/>
        <v>180</v>
      </c>
      <c r="B20" s="16">
        <f t="shared" si="0"/>
        <v>1460</v>
      </c>
      <c r="C20" s="16">
        <f t="shared" si="1"/>
        <v>10840</v>
      </c>
      <c r="D20" s="16">
        <f t="shared" si="2"/>
        <v>262800</v>
      </c>
      <c r="E20" s="16">
        <f t="shared" si="3"/>
        <v>251960</v>
      </c>
      <c r="G20" s="16">
        <f t="shared" si="4"/>
        <v>1460</v>
      </c>
      <c r="H20" s="16">
        <f t="shared" si="5"/>
        <v>251960</v>
      </c>
      <c r="M20" s="16" t="s">
        <v>24</v>
      </c>
      <c r="N20" s="16">
        <v>994.10437528479304</v>
      </c>
      <c r="R20" s="17" t="s">
        <v>28</v>
      </c>
      <c r="S20" s="16">
        <f xml:space="preserve"> -662.67/-0.6666</f>
        <v>994.10441044104402</v>
      </c>
    </row>
    <row r="21" spans="1:19" x14ac:dyDescent="0.3">
      <c r="A21" s="16">
        <f t="shared" si="6"/>
        <v>190</v>
      </c>
      <c r="B21" s="16">
        <f t="shared" si="0"/>
        <v>1430</v>
      </c>
      <c r="C21" s="16">
        <f t="shared" si="1"/>
        <v>10720</v>
      </c>
      <c r="D21" s="16">
        <f t="shared" si="2"/>
        <v>271700</v>
      </c>
      <c r="E21" s="16">
        <f t="shared" si="3"/>
        <v>260980</v>
      </c>
      <c r="G21" s="16">
        <f t="shared" si="4"/>
        <v>1430</v>
      </c>
      <c r="H21" s="16">
        <f t="shared" si="5"/>
        <v>260980</v>
      </c>
      <c r="M21" s="16" t="s">
        <v>25</v>
      </c>
      <c r="N21" s="16">
        <f>-0.3333*N20^2+662.67*N20-5000</f>
        <v>324381.58483348298</v>
      </c>
    </row>
    <row r="22" spans="1:19" x14ac:dyDescent="0.3">
      <c r="A22" s="16">
        <f t="shared" si="6"/>
        <v>200</v>
      </c>
      <c r="B22" s="16">
        <f t="shared" si="0"/>
        <v>1400</v>
      </c>
      <c r="C22" s="16">
        <f t="shared" si="1"/>
        <v>10600</v>
      </c>
      <c r="D22" s="16">
        <f t="shared" si="2"/>
        <v>280000</v>
      </c>
      <c r="E22" s="16">
        <f t="shared" si="3"/>
        <v>269400</v>
      </c>
      <c r="G22" s="16">
        <f t="shared" si="4"/>
        <v>1400</v>
      </c>
      <c r="H22" s="16">
        <f t="shared" si="5"/>
        <v>269400</v>
      </c>
    </row>
    <row r="23" spans="1:19" x14ac:dyDescent="0.3">
      <c r="A23" s="16">
        <f t="shared" si="6"/>
        <v>210</v>
      </c>
      <c r="B23" s="16">
        <f t="shared" si="0"/>
        <v>1370</v>
      </c>
      <c r="C23" s="16">
        <f t="shared" si="1"/>
        <v>10480</v>
      </c>
      <c r="D23" s="16">
        <f t="shared" si="2"/>
        <v>287700</v>
      </c>
      <c r="E23" s="16">
        <f t="shared" si="3"/>
        <v>277220</v>
      </c>
      <c r="G23" s="16">
        <f t="shared" si="4"/>
        <v>1370</v>
      </c>
      <c r="H23" s="16">
        <f t="shared" si="5"/>
        <v>277220</v>
      </c>
    </row>
    <row r="24" spans="1:19" x14ac:dyDescent="0.3">
      <c r="A24" s="16">
        <f t="shared" si="6"/>
        <v>220</v>
      </c>
      <c r="B24" s="16">
        <f t="shared" si="0"/>
        <v>1340</v>
      </c>
      <c r="C24" s="16">
        <f t="shared" si="1"/>
        <v>10360</v>
      </c>
      <c r="D24" s="16">
        <f t="shared" si="2"/>
        <v>294800</v>
      </c>
      <c r="E24" s="16">
        <f t="shared" si="3"/>
        <v>284440</v>
      </c>
      <c r="G24" s="16">
        <f t="shared" si="4"/>
        <v>1340</v>
      </c>
      <c r="H24" s="16">
        <f t="shared" si="5"/>
        <v>284440</v>
      </c>
    </row>
    <row r="25" spans="1:19" x14ac:dyDescent="0.3">
      <c r="A25" s="16">
        <f t="shared" si="6"/>
        <v>230</v>
      </c>
      <c r="B25" s="16">
        <f t="shared" si="0"/>
        <v>1310</v>
      </c>
      <c r="C25" s="16">
        <f t="shared" si="1"/>
        <v>10240</v>
      </c>
      <c r="D25" s="16">
        <f t="shared" si="2"/>
        <v>301300</v>
      </c>
      <c r="E25" s="16">
        <f t="shared" si="3"/>
        <v>291060</v>
      </c>
      <c r="G25" s="16">
        <f t="shared" si="4"/>
        <v>1310</v>
      </c>
      <c r="H25" s="16">
        <f t="shared" si="5"/>
        <v>291060</v>
      </c>
    </row>
    <row r="26" spans="1:19" x14ac:dyDescent="0.3">
      <c r="A26" s="16">
        <f t="shared" si="6"/>
        <v>240</v>
      </c>
      <c r="B26" s="16">
        <f t="shared" si="0"/>
        <v>1280</v>
      </c>
      <c r="C26" s="16">
        <f t="shared" si="1"/>
        <v>10120</v>
      </c>
      <c r="D26" s="16">
        <f t="shared" si="2"/>
        <v>307200</v>
      </c>
      <c r="E26" s="16">
        <f t="shared" si="3"/>
        <v>297080</v>
      </c>
      <c r="G26" s="16">
        <f t="shared" si="4"/>
        <v>1280</v>
      </c>
      <c r="H26" s="16">
        <f t="shared" si="5"/>
        <v>297080</v>
      </c>
    </row>
    <row r="27" spans="1:19" x14ac:dyDescent="0.3">
      <c r="A27" s="16">
        <f t="shared" si="6"/>
        <v>250</v>
      </c>
      <c r="B27" s="16">
        <f t="shared" si="0"/>
        <v>1250</v>
      </c>
      <c r="C27" s="16">
        <f t="shared" si="1"/>
        <v>10000</v>
      </c>
      <c r="D27" s="16">
        <f t="shared" si="2"/>
        <v>312500</v>
      </c>
      <c r="E27" s="16">
        <f t="shared" si="3"/>
        <v>302500</v>
      </c>
      <c r="G27" s="16">
        <f t="shared" si="4"/>
        <v>1250</v>
      </c>
      <c r="H27" s="16">
        <f t="shared" si="5"/>
        <v>302500</v>
      </c>
    </row>
    <row r="28" spans="1:19" x14ac:dyDescent="0.3">
      <c r="A28" s="16">
        <f t="shared" si="6"/>
        <v>260</v>
      </c>
      <c r="B28" s="16">
        <f t="shared" si="0"/>
        <v>1220</v>
      </c>
      <c r="C28" s="16">
        <f t="shared" si="1"/>
        <v>9880</v>
      </c>
      <c r="D28" s="16">
        <f t="shared" si="2"/>
        <v>317200</v>
      </c>
      <c r="E28" s="16">
        <f t="shared" si="3"/>
        <v>307320</v>
      </c>
      <c r="G28" s="16">
        <f t="shared" si="4"/>
        <v>1220</v>
      </c>
      <c r="H28" s="16">
        <f t="shared" si="5"/>
        <v>307320</v>
      </c>
    </row>
    <row r="29" spans="1:19" x14ac:dyDescent="0.3">
      <c r="A29" s="16">
        <f t="shared" si="6"/>
        <v>270</v>
      </c>
      <c r="B29" s="16">
        <f t="shared" si="0"/>
        <v>1190</v>
      </c>
      <c r="C29" s="16">
        <f t="shared" si="1"/>
        <v>9760</v>
      </c>
      <c r="D29" s="16">
        <f t="shared" si="2"/>
        <v>321300</v>
      </c>
      <c r="E29" s="16">
        <f t="shared" si="3"/>
        <v>311540</v>
      </c>
      <c r="G29" s="16">
        <f t="shared" si="4"/>
        <v>1190</v>
      </c>
      <c r="H29" s="16">
        <f t="shared" si="5"/>
        <v>311540</v>
      </c>
    </row>
    <row r="30" spans="1:19" x14ac:dyDescent="0.3">
      <c r="A30" s="16">
        <f t="shared" si="6"/>
        <v>280</v>
      </c>
      <c r="B30" s="16">
        <f t="shared" si="0"/>
        <v>1160</v>
      </c>
      <c r="C30" s="16">
        <f t="shared" si="1"/>
        <v>9640</v>
      </c>
      <c r="D30" s="16">
        <f t="shared" si="2"/>
        <v>324800</v>
      </c>
      <c r="E30" s="16">
        <f t="shared" si="3"/>
        <v>315160</v>
      </c>
      <c r="G30" s="16">
        <f t="shared" si="4"/>
        <v>1160</v>
      </c>
      <c r="H30" s="16">
        <f t="shared" si="5"/>
        <v>315160</v>
      </c>
    </row>
    <row r="31" spans="1:19" x14ac:dyDescent="0.3">
      <c r="A31" s="16">
        <f t="shared" si="6"/>
        <v>290</v>
      </c>
      <c r="B31" s="16">
        <f t="shared" si="0"/>
        <v>1130</v>
      </c>
      <c r="C31" s="16">
        <f t="shared" si="1"/>
        <v>9520</v>
      </c>
      <c r="D31" s="16">
        <f t="shared" si="2"/>
        <v>327700</v>
      </c>
      <c r="E31" s="16">
        <f t="shared" si="3"/>
        <v>318180</v>
      </c>
      <c r="G31" s="16">
        <f t="shared" si="4"/>
        <v>1130</v>
      </c>
      <c r="H31" s="16">
        <f t="shared" si="5"/>
        <v>318180</v>
      </c>
    </row>
    <row r="32" spans="1:19" x14ac:dyDescent="0.3">
      <c r="A32" s="16">
        <f t="shared" si="6"/>
        <v>300</v>
      </c>
      <c r="B32" s="16">
        <f t="shared" si="0"/>
        <v>1100</v>
      </c>
      <c r="C32" s="16">
        <f t="shared" si="1"/>
        <v>9400</v>
      </c>
      <c r="D32" s="16">
        <f t="shared" si="2"/>
        <v>330000</v>
      </c>
      <c r="E32" s="16">
        <f t="shared" si="3"/>
        <v>320600</v>
      </c>
      <c r="G32" s="16">
        <f t="shared" si="4"/>
        <v>1100</v>
      </c>
      <c r="H32" s="16">
        <f t="shared" si="5"/>
        <v>320600</v>
      </c>
    </row>
    <row r="33" spans="1:8" x14ac:dyDescent="0.3">
      <c r="A33" s="16">
        <f t="shared" si="6"/>
        <v>310</v>
      </c>
      <c r="B33" s="16">
        <f t="shared" si="0"/>
        <v>1070</v>
      </c>
      <c r="C33" s="16">
        <f t="shared" si="1"/>
        <v>9280</v>
      </c>
      <c r="D33" s="16">
        <f t="shared" si="2"/>
        <v>331700</v>
      </c>
      <c r="E33" s="16">
        <f t="shared" si="3"/>
        <v>322420</v>
      </c>
      <c r="G33" s="16">
        <f t="shared" si="4"/>
        <v>1070</v>
      </c>
      <c r="H33" s="16">
        <f t="shared" si="5"/>
        <v>322420</v>
      </c>
    </row>
    <row r="34" spans="1:8" x14ac:dyDescent="0.3">
      <c r="A34" s="16">
        <f t="shared" si="6"/>
        <v>320</v>
      </c>
      <c r="B34" s="16">
        <f t="shared" si="0"/>
        <v>1040</v>
      </c>
      <c r="C34" s="16">
        <f t="shared" si="1"/>
        <v>9160</v>
      </c>
      <c r="D34" s="16">
        <f t="shared" si="2"/>
        <v>332800</v>
      </c>
      <c r="E34" s="16">
        <f t="shared" si="3"/>
        <v>323640</v>
      </c>
      <c r="G34" s="16">
        <f t="shared" si="4"/>
        <v>1040</v>
      </c>
      <c r="H34" s="16">
        <f t="shared" si="5"/>
        <v>323640</v>
      </c>
    </row>
    <row r="35" spans="1:8" x14ac:dyDescent="0.3">
      <c r="A35" s="16">
        <f t="shared" si="6"/>
        <v>330</v>
      </c>
      <c r="B35" s="16">
        <f t="shared" si="0"/>
        <v>1010</v>
      </c>
      <c r="C35" s="16">
        <f t="shared" si="1"/>
        <v>9040</v>
      </c>
      <c r="D35" s="16">
        <f t="shared" si="2"/>
        <v>333300</v>
      </c>
      <c r="E35" s="16">
        <f t="shared" si="3"/>
        <v>324260</v>
      </c>
      <c r="G35" s="16">
        <f t="shared" si="4"/>
        <v>1010</v>
      </c>
      <c r="H35" s="16">
        <f t="shared" si="5"/>
        <v>324260</v>
      </c>
    </row>
    <row r="36" spans="1:8" x14ac:dyDescent="0.3">
      <c r="A36" s="16">
        <f t="shared" si="6"/>
        <v>340</v>
      </c>
      <c r="B36" s="16">
        <f t="shared" si="0"/>
        <v>980</v>
      </c>
      <c r="C36" s="16">
        <f t="shared" si="1"/>
        <v>8920</v>
      </c>
      <c r="D36" s="16">
        <f t="shared" si="2"/>
        <v>333200</v>
      </c>
      <c r="E36" s="16">
        <f t="shared" si="3"/>
        <v>324280</v>
      </c>
      <c r="G36" s="16">
        <f t="shared" si="4"/>
        <v>980</v>
      </c>
      <c r="H36" s="16">
        <f t="shared" si="5"/>
        <v>324280</v>
      </c>
    </row>
    <row r="37" spans="1:8" x14ac:dyDescent="0.3">
      <c r="A37" s="16">
        <f t="shared" si="6"/>
        <v>350</v>
      </c>
      <c r="B37" s="16">
        <f t="shared" si="0"/>
        <v>950</v>
      </c>
      <c r="C37" s="16">
        <f t="shared" si="1"/>
        <v>8800</v>
      </c>
      <c r="D37" s="16">
        <f t="shared" si="2"/>
        <v>332500</v>
      </c>
      <c r="E37" s="16">
        <f t="shared" si="3"/>
        <v>323700</v>
      </c>
      <c r="G37" s="16">
        <f t="shared" si="4"/>
        <v>950</v>
      </c>
      <c r="H37" s="16">
        <f t="shared" si="5"/>
        <v>323700</v>
      </c>
    </row>
    <row r="38" spans="1:8" x14ac:dyDescent="0.3">
      <c r="A38" s="16">
        <f t="shared" si="6"/>
        <v>360</v>
      </c>
      <c r="B38" s="16">
        <f t="shared" si="0"/>
        <v>920</v>
      </c>
      <c r="C38" s="16">
        <f t="shared" si="1"/>
        <v>8680</v>
      </c>
      <c r="D38" s="16">
        <f t="shared" si="2"/>
        <v>331200</v>
      </c>
      <c r="E38" s="16">
        <f t="shared" si="3"/>
        <v>322520</v>
      </c>
      <c r="G38" s="16">
        <f t="shared" si="4"/>
        <v>920</v>
      </c>
      <c r="H38" s="16">
        <f t="shared" si="5"/>
        <v>322520</v>
      </c>
    </row>
    <row r="39" spans="1:8" x14ac:dyDescent="0.3">
      <c r="A39" s="16">
        <f t="shared" si="6"/>
        <v>370</v>
      </c>
      <c r="B39" s="16">
        <f t="shared" si="0"/>
        <v>890</v>
      </c>
      <c r="C39" s="16">
        <f t="shared" si="1"/>
        <v>8560</v>
      </c>
      <c r="D39" s="16">
        <f t="shared" si="2"/>
        <v>329300</v>
      </c>
      <c r="E39" s="16">
        <f t="shared" si="3"/>
        <v>320740</v>
      </c>
      <c r="G39" s="16">
        <f t="shared" si="4"/>
        <v>890</v>
      </c>
      <c r="H39" s="16">
        <f t="shared" si="5"/>
        <v>320740</v>
      </c>
    </row>
    <row r="40" spans="1:8" x14ac:dyDescent="0.3">
      <c r="A40" s="16">
        <f t="shared" si="6"/>
        <v>380</v>
      </c>
      <c r="B40" s="16">
        <f t="shared" si="0"/>
        <v>860</v>
      </c>
      <c r="C40" s="16">
        <f t="shared" si="1"/>
        <v>8440</v>
      </c>
      <c r="D40" s="16">
        <f t="shared" si="2"/>
        <v>326800</v>
      </c>
      <c r="E40" s="16">
        <f t="shared" si="3"/>
        <v>318360</v>
      </c>
      <c r="G40" s="16">
        <f t="shared" si="4"/>
        <v>860</v>
      </c>
      <c r="H40" s="16">
        <f t="shared" si="5"/>
        <v>318360</v>
      </c>
    </row>
    <row r="41" spans="1:8" x14ac:dyDescent="0.3">
      <c r="A41" s="16">
        <f t="shared" si="6"/>
        <v>390</v>
      </c>
      <c r="B41" s="16">
        <f t="shared" si="0"/>
        <v>830</v>
      </c>
      <c r="C41" s="16">
        <f t="shared" si="1"/>
        <v>8320</v>
      </c>
      <c r="D41" s="16">
        <f t="shared" si="2"/>
        <v>323700</v>
      </c>
      <c r="E41" s="16">
        <f t="shared" si="3"/>
        <v>315380</v>
      </c>
      <c r="G41" s="16">
        <f t="shared" si="4"/>
        <v>830</v>
      </c>
      <c r="H41" s="16">
        <f t="shared" si="5"/>
        <v>315380</v>
      </c>
    </row>
    <row r="42" spans="1:8" x14ac:dyDescent="0.3">
      <c r="A42" s="16">
        <f t="shared" si="6"/>
        <v>400</v>
      </c>
      <c r="B42" s="16">
        <f t="shared" si="0"/>
        <v>800</v>
      </c>
      <c r="C42" s="16">
        <f t="shared" si="1"/>
        <v>8200</v>
      </c>
      <c r="D42" s="16">
        <f t="shared" si="2"/>
        <v>320000</v>
      </c>
      <c r="E42" s="16">
        <f t="shared" si="3"/>
        <v>311800</v>
      </c>
      <c r="G42" s="16">
        <f t="shared" si="4"/>
        <v>800</v>
      </c>
      <c r="H42" s="16">
        <f t="shared" si="5"/>
        <v>311800</v>
      </c>
    </row>
    <row r="43" spans="1:8" x14ac:dyDescent="0.3">
      <c r="A43" s="16">
        <f t="shared" si="6"/>
        <v>410</v>
      </c>
      <c r="B43" s="16">
        <f t="shared" si="0"/>
        <v>770</v>
      </c>
      <c r="C43" s="16">
        <f t="shared" si="1"/>
        <v>8080</v>
      </c>
      <c r="D43" s="16">
        <f t="shared" si="2"/>
        <v>315700</v>
      </c>
      <c r="E43" s="16">
        <f t="shared" si="3"/>
        <v>307620</v>
      </c>
      <c r="G43" s="16">
        <f t="shared" si="4"/>
        <v>770</v>
      </c>
      <c r="H43" s="16">
        <f t="shared" si="5"/>
        <v>307620</v>
      </c>
    </row>
    <row r="44" spans="1:8" x14ac:dyDescent="0.3">
      <c r="A44" s="16">
        <f t="shared" si="6"/>
        <v>420</v>
      </c>
      <c r="B44" s="16">
        <f t="shared" si="0"/>
        <v>740</v>
      </c>
      <c r="C44" s="16">
        <f t="shared" si="1"/>
        <v>7960</v>
      </c>
      <c r="D44" s="16">
        <f t="shared" si="2"/>
        <v>310800</v>
      </c>
      <c r="E44" s="16">
        <f t="shared" si="3"/>
        <v>302840</v>
      </c>
      <c r="G44" s="16">
        <f t="shared" si="4"/>
        <v>740</v>
      </c>
      <c r="H44" s="16">
        <f t="shared" si="5"/>
        <v>302840</v>
      </c>
    </row>
    <row r="45" spans="1:8" x14ac:dyDescent="0.3">
      <c r="A45" s="16">
        <f t="shared" si="6"/>
        <v>430</v>
      </c>
      <c r="B45" s="16">
        <f t="shared" si="0"/>
        <v>710</v>
      </c>
      <c r="C45" s="16">
        <f t="shared" si="1"/>
        <v>7840</v>
      </c>
      <c r="D45" s="16">
        <f t="shared" si="2"/>
        <v>305300</v>
      </c>
      <c r="E45" s="16">
        <f t="shared" si="3"/>
        <v>297460</v>
      </c>
      <c r="G45" s="16">
        <f t="shared" si="4"/>
        <v>710</v>
      </c>
      <c r="H45" s="16">
        <f t="shared" si="5"/>
        <v>297460</v>
      </c>
    </row>
    <row r="46" spans="1:8" x14ac:dyDescent="0.3">
      <c r="A46" s="16">
        <f t="shared" si="6"/>
        <v>440</v>
      </c>
      <c r="B46" s="16">
        <f t="shared" si="0"/>
        <v>680</v>
      </c>
      <c r="C46" s="16">
        <f t="shared" si="1"/>
        <v>7720</v>
      </c>
      <c r="D46" s="16">
        <f t="shared" si="2"/>
        <v>299200</v>
      </c>
      <c r="E46" s="16">
        <f t="shared" si="3"/>
        <v>291480</v>
      </c>
      <c r="G46" s="16">
        <f t="shared" si="4"/>
        <v>680</v>
      </c>
      <c r="H46" s="16">
        <f t="shared" si="5"/>
        <v>291480</v>
      </c>
    </row>
    <row r="47" spans="1:8" x14ac:dyDescent="0.3">
      <c r="A47" s="16">
        <f t="shared" si="6"/>
        <v>450</v>
      </c>
      <c r="B47" s="16">
        <f t="shared" si="0"/>
        <v>650</v>
      </c>
      <c r="C47" s="16">
        <f t="shared" si="1"/>
        <v>7600</v>
      </c>
      <c r="D47" s="16">
        <f t="shared" si="2"/>
        <v>292500</v>
      </c>
      <c r="E47" s="16">
        <f t="shared" si="3"/>
        <v>284900</v>
      </c>
      <c r="G47" s="16">
        <f t="shared" si="4"/>
        <v>650</v>
      </c>
      <c r="H47" s="16">
        <f t="shared" si="5"/>
        <v>284900</v>
      </c>
    </row>
    <row r="48" spans="1:8" x14ac:dyDescent="0.3">
      <c r="A48" s="16">
        <f t="shared" si="6"/>
        <v>460</v>
      </c>
      <c r="B48" s="16">
        <f t="shared" si="0"/>
        <v>620</v>
      </c>
      <c r="C48" s="16">
        <f t="shared" si="1"/>
        <v>7480</v>
      </c>
      <c r="D48" s="16">
        <f t="shared" si="2"/>
        <v>285200</v>
      </c>
      <c r="E48" s="16">
        <f t="shared" si="3"/>
        <v>277720</v>
      </c>
      <c r="G48" s="16">
        <f t="shared" si="4"/>
        <v>620</v>
      </c>
      <c r="H48" s="16">
        <f t="shared" si="5"/>
        <v>277720</v>
      </c>
    </row>
    <row r="49" spans="1:8" x14ac:dyDescent="0.3">
      <c r="A49" s="16">
        <f t="shared" si="6"/>
        <v>470</v>
      </c>
      <c r="B49" s="16">
        <f t="shared" si="0"/>
        <v>590</v>
      </c>
      <c r="C49" s="16">
        <f t="shared" si="1"/>
        <v>7360</v>
      </c>
      <c r="D49" s="16">
        <f t="shared" si="2"/>
        <v>277300</v>
      </c>
      <c r="E49" s="16">
        <f t="shared" si="3"/>
        <v>269940</v>
      </c>
      <c r="G49" s="16">
        <f t="shared" si="4"/>
        <v>590</v>
      </c>
      <c r="H49" s="16">
        <f t="shared" si="5"/>
        <v>269940</v>
      </c>
    </row>
    <row r="50" spans="1:8" x14ac:dyDescent="0.3">
      <c r="A50" s="16">
        <f t="shared" si="6"/>
        <v>480</v>
      </c>
      <c r="B50" s="16">
        <f t="shared" si="0"/>
        <v>560</v>
      </c>
      <c r="C50" s="16">
        <f t="shared" si="1"/>
        <v>7240</v>
      </c>
      <c r="D50" s="16">
        <f t="shared" si="2"/>
        <v>268800</v>
      </c>
      <c r="E50" s="16">
        <f t="shared" si="3"/>
        <v>261560</v>
      </c>
      <c r="G50" s="16">
        <f t="shared" si="4"/>
        <v>560</v>
      </c>
      <c r="H50" s="16">
        <f t="shared" si="5"/>
        <v>261560</v>
      </c>
    </row>
    <row r="51" spans="1:8" x14ac:dyDescent="0.3">
      <c r="A51" s="16">
        <f t="shared" si="6"/>
        <v>490</v>
      </c>
      <c r="B51" s="16">
        <f t="shared" si="0"/>
        <v>530</v>
      </c>
      <c r="C51" s="16">
        <f t="shared" si="1"/>
        <v>7120</v>
      </c>
      <c r="D51" s="16">
        <f t="shared" si="2"/>
        <v>259700</v>
      </c>
      <c r="E51" s="16">
        <f t="shared" si="3"/>
        <v>252580</v>
      </c>
      <c r="G51" s="16">
        <f t="shared" si="4"/>
        <v>530</v>
      </c>
      <c r="H51" s="16">
        <f t="shared" si="5"/>
        <v>252580</v>
      </c>
    </row>
    <row r="52" spans="1:8" x14ac:dyDescent="0.3">
      <c r="A52" s="16">
        <f t="shared" si="6"/>
        <v>500</v>
      </c>
      <c r="B52" s="16">
        <f t="shared" si="0"/>
        <v>500</v>
      </c>
      <c r="C52" s="16">
        <f t="shared" si="1"/>
        <v>7000</v>
      </c>
      <c r="D52" s="16">
        <f t="shared" si="2"/>
        <v>250000</v>
      </c>
      <c r="E52" s="16">
        <f t="shared" si="3"/>
        <v>243000</v>
      </c>
      <c r="G52" s="16">
        <f t="shared" si="4"/>
        <v>500</v>
      </c>
      <c r="H52" s="16">
        <f t="shared" si="5"/>
        <v>243000</v>
      </c>
    </row>
    <row r="53" spans="1:8" x14ac:dyDescent="0.3">
      <c r="A53" s="16">
        <f t="shared" si="6"/>
        <v>510</v>
      </c>
      <c r="B53" s="16">
        <f t="shared" si="0"/>
        <v>470</v>
      </c>
      <c r="C53" s="16">
        <f t="shared" si="1"/>
        <v>6880</v>
      </c>
      <c r="D53" s="16">
        <f t="shared" si="2"/>
        <v>239700</v>
      </c>
      <c r="E53" s="16">
        <f t="shared" si="3"/>
        <v>232820</v>
      </c>
      <c r="G53" s="16">
        <f t="shared" si="4"/>
        <v>470</v>
      </c>
      <c r="H53" s="16">
        <f t="shared" si="5"/>
        <v>232820</v>
      </c>
    </row>
    <row r="54" spans="1:8" x14ac:dyDescent="0.3">
      <c r="A54" s="16">
        <f t="shared" si="6"/>
        <v>520</v>
      </c>
      <c r="B54" s="16">
        <f t="shared" si="0"/>
        <v>440</v>
      </c>
      <c r="C54" s="16">
        <f t="shared" si="1"/>
        <v>6760</v>
      </c>
      <c r="D54" s="16">
        <f t="shared" si="2"/>
        <v>228800</v>
      </c>
      <c r="E54" s="16">
        <f t="shared" si="3"/>
        <v>222040</v>
      </c>
      <c r="G54" s="16">
        <f t="shared" si="4"/>
        <v>440</v>
      </c>
      <c r="H54" s="16">
        <f t="shared" si="5"/>
        <v>222040</v>
      </c>
    </row>
    <row r="55" spans="1:8" x14ac:dyDescent="0.3">
      <c r="A55" s="16">
        <f t="shared" si="6"/>
        <v>530</v>
      </c>
      <c r="B55" s="16">
        <f t="shared" si="0"/>
        <v>410</v>
      </c>
      <c r="C55" s="16">
        <f t="shared" si="1"/>
        <v>6640</v>
      </c>
      <c r="D55" s="16">
        <f t="shared" si="2"/>
        <v>217300</v>
      </c>
      <c r="E55" s="16">
        <f t="shared" si="3"/>
        <v>210660</v>
      </c>
      <c r="G55" s="16">
        <f t="shared" si="4"/>
        <v>410</v>
      </c>
      <c r="H55" s="16">
        <f t="shared" si="5"/>
        <v>210660</v>
      </c>
    </row>
    <row r="56" spans="1:8" x14ac:dyDescent="0.3">
      <c r="A56" s="16">
        <f t="shared" si="6"/>
        <v>540</v>
      </c>
      <c r="B56" s="16">
        <f t="shared" si="0"/>
        <v>380</v>
      </c>
      <c r="C56" s="16">
        <f t="shared" si="1"/>
        <v>6520</v>
      </c>
      <c r="D56" s="16">
        <f t="shared" si="2"/>
        <v>205200</v>
      </c>
      <c r="E56" s="16">
        <f t="shared" si="3"/>
        <v>198680</v>
      </c>
      <c r="G56" s="16">
        <f t="shared" si="4"/>
        <v>380</v>
      </c>
      <c r="H56" s="16">
        <f t="shared" si="5"/>
        <v>198680</v>
      </c>
    </row>
    <row r="57" spans="1:8" x14ac:dyDescent="0.3">
      <c r="A57" s="16">
        <f t="shared" si="6"/>
        <v>550</v>
      </c>
      <c r="B57" s="16">
        <f t="shared" si="0"/>
        <v>350</v>
      </c>
      <c r="C57" s="16">
        <f t="shared" si="1"/>
        <v>6400</v>
      </c>
      <c r="D57" s="16">
        <f t="shared" si="2"/>
        <v>192500</v>
      </c>
      <c r="E57" s="16">
        <f t="shared" si="3"/>
        <v>186100</v>
      </c>
      <c r="G57" s="16">
        <f t="shared" si="4"/>
        <v>350</v>
      </c>
      <c r="H57" s="16">
        <f t="shared" si="5"/>
        <v>186100</v>
      </c>
    </row>
    <row r="58" spans="1:8" x14ac:dyDescent="0.3">
      <c r="A58" s="16">
        <f t="shared" si="6"/>
        <v>560</v>
      </c>
      <c r="B58" s="16">
        <f t="shared" si="0"/>
        <v>320</v>
      </c>
      <c r="C58" s="16">
        <f t="shared" si="1"/>
        <v>6280</v>
      </c>
      <c r="D58" s="16">
        <f t="shared" si="2"/>
        <v>179200</v>
      </c>
      <c r="E58" s="16">
        <f t="shared" si="3"/>
        <v>172920</v>
      </c>
      <c r="G58" s="16">
        <f t="shared" si="4"/>
        <v>320</v>
      </c>
      <c r="H58" s="16">
        <f t="shared" si="5"/>
        <v>172920</v>
      </c>
    </row>
    <row r="59" spans="1:8" x14ac:dyDescent="0.3">
      <c r="A59" s="16">
        <f t="shared" si="6"/>
        <v>570</v>
      </c>
      <c r="B59" s="16">
        <f t="shared" si="0"/>
        <v>290</v>
      </c>
      <c r="C59" s="16">
        <f t="shared" si="1"/>
        <v>6160</v>
      </c>
      <c r="D59" s="16">
        <f t="shared" si="2"/>
        <v>165300</v>
      </c>
      <c r="E59" s="16">
        <f t="shared" si="3"/>
        <v>159140</v>
      </c>
      <c r="G59" s="16">
        <f t="shared" si="4"/>
        <v>290</v>
      </c>
      <c r="H59" s="16">
        <f t="shared" si="5"/>
        <v>159140</v>
      </c>
    </row>
    <row r="60" spans="1:8" x14ac:dyDescent="0.3">
      <c r="A60" s="16">
        <f t="shared" si="6"/>
        <v>580</v>
      </c>
      <c r="B60" s="16">
        <f t="shared" si="0"/>
        <v>260</v>
      </c>
      <c r="C60" s="16">
        <f t="shared" si="1"/>
        <v>6040</v>
      </c>
      <c r="D60" s="16">
        <f t="shared" si="2"/>
        <v>150800</v>
      </c>
      <c r="E60" s="16">
        <f t="shared" si="3"/>
        <v>144760</v>
      </c>
      <c r="G60" s="16">
        <f t="shared" si="4"/>
        <v>260</v>
      </c>
      <c r="H60" s="16">
        <f t="shared" si="5"/>
        <v>144760</v>
      </c>
    </row>
    <row r="61" spans="1:8" x14ac:dyDescent="0.3">
      <c r="A61" s="16">
        <f t="shared" si="6"/>
        <v>590</v>
      </c>
      <c r="B61" s="16">
        <f t="shared" si="0"/>
        <v>230</v>
      </c>
      <c r="C61" s="16">
        <f t="shared" si="1"/>
        <v>5920</v>
      </c>
      <c r="D61" s="16">
        <f t="shared" si="2"/>
        <v>135700</v>
      </c>
      <c r="E61" s="16">
        <f t="shared" si="3"/>
        <v>129780</v>
      </c>
      <c r="G61" s="16">
        <f t="shared" si="4"/>
        <v>230</v>
      </c>
      <c r="H61" s="16">
        <f t="shared" si="5"/>
        <v>129780</v>
      </c>
    </row>
    <row r="62" spans="1:8" x14ac:dyDescent="0.3">
      <c r="A62" s="16">
        <f t="shared" si="6"/>
        <v>600</v>
      </c>
      <c r="B62" s="16">
        <f t="shared" si="0"/>
        <v>200</v>
      </c>
      <c r="C62" s="16">
        <f t="shared" si="1"/>
        <v>5800</v>
      </c>
      <c r="D62" s="16">
        <f t="shared" si="2"/>
        <v>120000</v>
      </c>
      <c r="E62" s="16">
        <f t="shared" si="3"/>
        <v>114200</v>
      </c>
      <c r="G62" s="16">
        <f t="shared" si="4"/>
        <v>200</v>
      </c>
      <c r="H62" s="16">
        <f t="shared" si="5"/>
        <v>114200</v>
      </c>
    </row>
    <row r="63" spans="1:8" x14ac:dyDescent="0.3">
      <c r="A63" s="16">
        <f t="shared" si="6"/>
        <v>610</v>
      </c>
      <c r="B63" s="16">
        <f t="shared" si="0"/>
        <v>170</v>
      </c>
      <c r="C63" s="16">
        <f t="shared" si="1"/>
        <v>5680</v>
      </c>
      <c r="D63" s="16">
        <f t="shared" si="2"/>
        <v>103700</v>
      </c>
      <c r="E63" s="16">
        <f t="shared" si="3"/>
        <v>98020</v>
      </c>
      <c r="G63" s="16">
        <f t="shared" si="4"/>
        <v>170</v>
      </c>
      <c r="H63" s="16">
        <f t="shared" si="5"/>
        <v>98020</v>
      </c>
    </row>
    <row r="64" spans="1:8" x14ac:dyDescent="0.3">
      <c r="A64" s="16">
        <f t="shared" si="6"/>
        <v>620</v>
      </c>
      <c r="B64" s="16">
        <f t="shared" si="0"/>
        <v>140</v>
      </c>
      <c r="C64" s="16">
        <f t="shared" si="1"/>
        <v>5560</v>
      </c>
      <c r="D64" s="16">
        <f t="shared" si="2"/>
        <v>86800</v>
      </c>
      <c r="E64" s="16">
        <f t="shared" si="3"/>
        <v>81240</v>
      </c>
      <c r="G64" s="16">
        <f t="shared" si="4"/>
        <v>140</v>
      </c>
      <c r="H64" s="16">
        <f t="shared" si="5"/>
        <v>81240</v>
      </c>
    </row>
    <row r="65" spans="1:8" x14ac:dyDescent="0.3">
      <c r="A65" s="16">
        <f t="shared" si="6"/>
        <v>630</v>
      </c>
      <c r="B65" s="16">
        <f t="shared" si="0"/>
        <v>110</v>
      </c>
      <c r="C65" s="16">
        <f t="shared" si="1"/>
        <v>5440</v>
      </c>
      <c r="D65" s="16">
        <f t="shared" si="2"/>
        <v>69300</v>
      </c>
      <c r="E65" s="16">
        <f t="shared" si="3"/>
        <v>63860</v>
      </c>
      <c r="G65" s="16">
        <f t="shared" si="4"/>
        <v>110</v>
      </c>
      <c r="H65" s="16">
        <f t="shared" si="5"/>
        <v>63860</v>
      </c>
    </row>
    <row r="66" spans="1:8" x14ac:dyDescent="0.3">
      <c r="A66" s="16">
        <f t="shared" si="6"/>
        <v>640</v>
      </c>
      <c r="B66" s="16">
        <f t="shared" si="0"/>
        <v>80</v>
      </c>
      <c r="C66" s="16">
        <f t="shared" si="1"/>
        <v>5320</v>
      </c>
      <c r="D66" s="16">
        <f t="shared" si="2"/>
        <v>51200</v>
      </c>
      <c r="E66" s="16">
        <f t="shared" si="3"/>
        <v>45880</v>
      </c>
      <c r="G66" s="16">
        <f t="shared" si="4"/>
        <v>80</v>
      </c>
      <c r="H66" s="16">
        <f t="shared" si="5"/>
        <v>45880</v>
      </c>
    </row>
    <row r="67" spans="1:8" x14ac:dyDescent="0.3">
      <c r="A67" s="16">
        <f t="shared" si="6"/>
        <v>650</v>
      </c>
      <c r="B67" s="16">
        <f t="shared" ref="B67:B69" si="7">2000-3*A67</f>
        <v>50</v>
      </c>
      <c r="C67" s="16">
        <f t="shared" ref="C67:C69" si="8">5000+4*B67</f>
        <v>5200</v>
      </c>
      <c r="D67" s="16">
        <f t="shared" ref="D67:D69" si="9">A67*B67</f>
        <v>32500</v>
      </c>
      <c r="E67" s="16">
        <f t="shared" ref="E67:E69" si="10">D67-C67</f>
        <v>27300</v>
      </c>
      <c r="G67" s="16">
        <f t="shared" ref="G67:G69" si="11">2000-3*A67</f>
        <v>50</v>
      </c>
      <c r="H67" s="16">
        <f t="shared" ref="H67:H69" si="12">D67-C67</f>
        <v>27300</v>
      </c>
    </row>
    <row r="68" spans="1:8" x14ac:dyDescent="0.3">
      <c r="A68" s="16">
        <f t="shared" si="6"/>
        <v>660</v>
      </c>
      <c r="B68" s="16">
        <f t="shared" si="7"/>
        <v>20</v>
      </c>
      <c r="C68" s="16">
        <f t="shared" si="8"/>
        <v>5080</v>
      </c>
      <c r="D68" s="16">
        <f t="shared" si="9"/>
        <v>13200</v>
      </c>
      <c r="E68" s="16">
        <f t="shared" si="10"/>
        <v>8120</v>
      </c>
      <c r="G68" s="16">
        <f t="shared" si="11"/>
        <v>20</v>
      </c>
      <c r="H68" s="16">
        <f t="shared" si="12"/>
        <v>8120</v>
      </c>
    </row>
    <row r="69" spans="1:8" x14ac:dyDescent="0.3">
      <c r="A69" s="16">
        <f t="shared" si="6"/>
        <v>670</v>
      </c>
      <c r="B69" s="16">
        <f t="shared" si="7"/>
        <v>-10</v>
      </c>
      <c r="C69" s="16">
        <f t="shared" si="8"/>
        <v>4960</v>
      </c>
      <c r="D69" s="16">
        <f t="shared" si="9"/>
        <v>-6700</v>
      </c>
      <c r="E69" s="16">
        <f t="shared" si="10"/>
        <v>-11660</v>
      </c>
      <c r="G69" s="16">
        <f t="shared" si="11"/>
        <v>-10</v>
      </c>
      <c r="H69" s="16">
        <f t="shared" si="12"/>
        <v>-11660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Peiffer</dc:creator>
  <cp:lastModifiedBy>Avery Peiffer</cp:lastModifiedBy>
  <dcterms:created xsi:type="dcterms:W3CDTF">2017-09-25T01:28:05Z</dcterms:created>
  <dcterms:modified xsi:type="dcterms:W3CDTF">2017-10-02T14:43:08Z</dcterms:modified>
</cp:coreProperties>
</file>