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ry Peiffer\Desktop\ENGR11\"/>
    </mc:Choice>
  </mc:AlternateContent>
  <bookViews>
    <workbookView xWindow="0" yWindow="0" windowWidth="23040" windowHeight="8184" activeTab="2" xr2:uid="{2D4F2EBC-4677-4EC2-89AF-0A34B630A1B2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Sheet1!$B$2:$C$15</definedName>
    <definedName name="_xlnm._FilterDatabase" localSheetId="1" hidden="1">Sheet2!$B$2:$C$15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9" i="3" l="1" a="1"/>
  <c r="K29" i="3" s="1"/>
  <c r="G32" i="3" a="1"/>
  <c r="G32" i="3" s="1"/>
  <c r="G29" i="3" a="1"/>
  <c r="G29" i="3" s="1"/>
  <c r="H26" i="3"/>
  <c r="L26" i="3"/>
  <c r="L27" i="3"/>
  <c r="G27" i="3"/>
  <c r="H27" i="3"/>
  <c r="G26" i="3"/>
  <c r="V20" i="3"/>
  <c r="U20" i="3"/>
  <c r="V17" i="3"/>
  <c r="V16" i="3"/>
  <c r="V15" i="3"/>
  <c r="V14" i="3"/>
  <c r="V13" i="3"/>
  <c r="V12" i="3"/>
  <c r="V11" i="3"/>
  <c r="V10" i="3"/>
  <c r="V9" i="3"/>
  <c r="V8" i="3"/>
  <c r="V7" i="3"/>
  <c r="V6" i="3"/>
  <c r="V5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G47" i="2" a="1"/>
  <c r="G47" i="2" s="1"/>
  <c r="T32" i="1"/>
  <c r="T31" i="1"/>
  <c r="I40" i="1"/>
  <c r="D41" i="1"/>
  <c r="U34" i="1"/>
  <c r="U32" i="1"/>
  <c r="U31" i="1"/>
  <c r="U30" i="1"/>
  <c r="U29" i="1"/>
  <c r="U28" i="1"/>
  <c r="U27" i="1"/>
  <c r="U26" i="1"/>
  <c r="U25" i="1"/>
  <c r="U24" i="1"/>
  <c r="U23" i="1"/>
  <c r="U22" i="1"/>
  <c r="K43" i="2" a="1"/>
  <c r="K43" i="2" s="1"/>
  <c r="G41" i="2"/>
  <c r="G43" i="2" s="1" a="1"/>
  <c r="G43" i="2" s="1"/>
  <c r="F30" i="2"/>
  <c r="F29" i="2"/>
  <c r="F28" i="2"/>
  <c r="F27" i="2"/>
  <c r="F26" i="2"/>
  <c r="F25" i="2"/>
  <c r="F24" i="2"/>
  <c r="F23" i="2"/>
  <c r="F22" i="2"/>
  <c r="F21" i="2"/>
  <c r="F20" i="2"/>
  <c r="F19" i="2"/>
  <c r="L41" i="2"/>
  <c r="E30" i="2"/>
  <c r="E29" i="2"/>
  <c r="E28" i="2"/>
  <c r="E27" i="2"/>
  <c r="E26" i="2"/>
  <c r="E25" i="2"/>
  <c r="E24" i="2"/>
  <c r="E23" i="2"/>
  <c r="E22" i="2"/>
  <c r="E21" i="2"/>
  <c r="E20" i="2"/>
  <c r="E19" i="2"/>
  <c r="L40" i="2"/>
  <c r="G40" i="2"/>
  <c r="K30" i="3" l="1"/>
  <c r="H33" i="3"/>
  <c r="G33" i="3"/>
  <c r="H32" i="3"/>
  <c r="G30" i="3"/>
  <c r="H29" i="3"/>
  <c r="H30" i="3"/>
  <c r="H48" i="2"/>
  <c r="G48" i="2"/>
  <c r="H47" i="2"/>
  <c r="K44" i="2"/>
  <c r="H44" i="2"/>
  <c r="G44" i="2"/>
  <c r="H43" i="2"/>
  <c r="H41" i="2"/>
  <c r="E41" i="1"/>
  <c r="T34" i="1"/>
  <c r="I41" i="1" s="1"/>
  <c r="T30" i="1"/>
  <c r="T29" i="1"/>
  <c r="T28" i="1"/>
  <c r="T27" i="1"/>
  <c r="T26" i="1"/>
  <c r="T25" i="1"/>
  <c r="T24" i="1"/>
  <c r="T23" i="1"/>
  <c r="T22" i="1"/>
  <c r="D43" i="1" a="1"/>
  <c r="D43" i="1" s="1"/>
  <c r="E40" i="1"/>
  <c r="R17" i="4"/>
  <c r="P17" i="4"/>
  <c r="Q17" i="4" s="1"/>
  <c r="O17" i="4"/>
  <c r="R16" i="4"/>
  <c r="P16" i="4"/>
  <c r="Q16" i="4" s="1"/>
  <c r="O16" i="4"/>
  <c r="R15" i="4"/>
  <c r="P15" i="4"/>
  <c r="Q15" i="4" s="1"/>
  <c r="O15" i="4"/>
  <c r="R14" i="4"/>
  <c r="P14" i="4"/>
  <c r="Q14" i="4" s="1"/>
  <c r="O14" i="4"/>
  <c r="R13" i="4"/>
  <c r="P13" i="4"/>
  <c r="Q13" i="4" s="1"/>
  <c r="O13" i="4"/>
  <c r="R12" i="4"/>
  <c r="P12" i="4"/>
  <c r="Q12" i="4" s="1"/>
  <c r="O12" i="4"/>
  <c r="R11" i="4"/>
  <c r="P11" i="4"/>
  <c r="Q11" i="4" s="1"/>
  <c r="O11" i="4"/>
  <c r="R10" i="4"/>
  <c r="P10" i="4"/>
  <c r="Q10" i="4" s="1"/>
  <c r="O10" i="4"/>
  <c r="R9" i="4"/>
  <c r="P9" i="4"/>
  <c r="Q9" i="4" s="1"/>
  <c r="O9" i="4"/>
  <c r="R8" i="4"/>
  <c r="P8" i="4"/>
  <c r="Q8" i="4" s="1"/>
  <c r="O8" i="4"/>
  <c r="R7" i="4"/>
  <c r="P7" i="4"/>
  <c r="Q7" i="4" s="1"/>
  <c r="O7" i="4"/>
  <c r="R6" i="4"/>
  <c r="P6" i="4"/>
  <c r="Q6" i="4" s="1"/>
  <c r="O6" i="4"/>
  <c r="R5" i="4"/>
  <c r="R19" i="4" s="1"/>
  <c r="P5" i="4"/>
  <c r="Q5" i="4" s="1"/>
  <c r="Q19" i="4" s="1"/>
  <c r="R21" i="4" s="1"/>
  <c r="O5" i="4"/>
  <c r="L2" i="4"/>
  <c r="P17" i="3"/>
  <c r="Q17" i="3" s="1"/>
  <c r="R17" i="3" s="1"/>
  <c r="P16" i="3"/>
  <c r="Q16" i="3" s="1"/>
  <c r="R16" i="3" s="1"/>
  <c r="P15" i="3"/>
  <c r="Q15" i="3" s="1"/>
  <c r="R15" i="3" s="1"/>
  <c r="P14" i="3"/>
  <c r="Q14" i="3" s="1"/>
  <c r="R14" i="3" s="1"/>
  <c r="P13" i="3"/>
  <c r="Q13" i="3" s="1"/>
  <c r="R13" i="3" s="1"/>
  <c r="P12" i="3"/>
  <c r="Q12" i="3" s="1"/>
  <c r="R12" i="3" s="1"/>
  <c r="P11" i="3"/>
  <c r="Q11" i="3" s="1"/>
  <c r="R11" i="3" s="1"/>
  <c r="P10" i="3"/>
  <c r="Q10" i="3" s="1"/>
  <c r="R10" i="3" s="1"/>
  <c r="P9" i="3"/>
  <c r="Q9" i="3" s="1"/>
  <c r="R9" i="3" s="1"/>
  <c r="P8" i="3"/>
  <c r="Q8" i="3" s="1"/>
  <c r="R8" i="3" s="1"/>
  <c r="P7" i="3"/>
  <c r="Q7" i="3" s="1"/>
  <c r="R7" i="3" s="1"/>
  <c r="P6" i="3"/>
  <c r="Q6" i="3" s="1"/>
  <c r="R6" i="3" s="1"/>
  <c r="P5" i="3"/>
  <c r="Q5" i="3" s="1"/>
  <c r="R5" i="3" s="1"/>
  <c r="M3" i="3"/>
  <c r="S15" i="3" s="1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Q17" i="2"/>
  <c r="R17" i="2" s="1"/>
  <c r="S17" i="2" s="1"/>
  <c r="Q16" i="2"/>
  <c r="R16" i="2" s="1"/>
  <c r="Q15" i="2"/>
  <c r="R15" i="2" s="1"/>
  <c r="S15" i="2" s="1"/>
  <c r="Q14" i="2"/>
  <c r="R14" i="2" s="1"/>
  <c r="Q13" i="2"/>
  <c r="R13" i="2" s="1"/>
  <c r="S13" i="2" s="1"/>
  <c r="Q12" i="2"/>
  <c r="R12" i="2" s="1"/>
  <c r="Q11" i="2"/>
  <c r="R11" i="2" s="1"/>
  <c r="S11" i="2" s="1"/>
  <c r="Q10" i="2"/>
  <c r="R10" i="2" s="1"/>
  <c r="Q9" i="2"/>
  <c r="R9" i="2" s="1"/>
  <c r="S9" i="2" s="1"/>
  <c r="Q8" i="2"/>
  <c r="R8" i="2" s="1"/>
  <c r="Q7" i="2"/>
  <c r="R7" i="2" s="1"/>
  <c r="S7" i="2" s="1"/>
  <c r="Q6" i="2"/>
  <c r="R6" i="2" s="1"/>
  <c r="S6" i="2" s="1"/>
  <c r="P32" i="1"/>
  <c r="P31" i="1"/>
  <c r="P30" i="1"/>
  <c r="P29" i="1"/>
  <c r="P28" i="1"/>
  <c r="P27" i="1"/>
  <c r="P26" i="1"/>
  <c r="P25" i="1"/>
  <c r="P24" i="1"/>
  <c r="P23" i="1"/>
  <c r="P22" i="1"/>
  <c r="P14" i="1"/>
  <c r="Q32" i="1" s="1"/>
  <c r="O14" i="1"/>
  <c r="P13" i="1"/>
  <c r="O13" i="1"/>
  <c r="P11" i="1"/>
  <c r="O11" i="1"/>
  <c r="P10" i="1"/>
  <c r="O10" i="1"/>
  <c r="P9" i="1"/>
  <c r="Q28" i="1" s="1"/>
  <c r="O9" i="1"/>
  <c r="P8" i="1"/>
  <c r="O8" i="1"/>
  <c r="P7" i="1"/>
  <c r="O7" i="1"/>
  <c r="P6" i="1"/>
  <c r="O6" i="1"/>
  <c r="P5" i="1"/>
  <c r="Q24" i="1" s="1"/>
  <c r="O5" i="1"/>
  <c r="P4" i="1"/>
  <c r="O4" i="1"/>
  <c r="P3" i="1"/>
  <c r="U17" i="1" s="1"/>
  <c r="O3" i="1"/>
  <c r="D44" i="1" l="1"/>
  <c r="E44" i="1"/>
  <c r="E43" i="1"/>
  <c r="H46" i="1" s="1" a="1"/>
  <c r="R20" i="3"/>
  <c r="S5" i="3"/>
  <c r="S8" i="3"/>
  <c r="S10" i="3"/>
  <c r="S13" i="3"/>
  <c r="S17" i="3"/>
  <c r="S7" i="3"/>
  <c r="S11" i="3"/>
  <c r="S14" i="3"/>
  <c r="S16" i="3"/>
  <c r="S6" i="3"/>
  <c r="S9" i="3"/>
  <c r="S12" i="3"/>
  <c r="T12" i="2"/>
  <c r="T7" i="2"/>
  <c r="S8" i="2"/>
  <c r="S10" i="2"/>
  <c r="S12" i="2"/>
  <c r="S19" i="2" s="1"/>
  <c r="S14" i="2"/>
  <c r="S16" i="2"/>
  <c r="O4" i="2"/>
  <c r="T10" i="2" s="1"/>
  <c r="R30" i="1"/>
  <c r="R26" i="1"/>
  <c r="R25" i="1"/>
  <c r="R29" i="1"/>
  <c r="R23" i="1"/>
  <c r="R27" i="1"/>
  <c r="R31" i="1"/>
  <c r="Q23" i="1"/>
  <c r="R24" i="1"/>
  <c r="Q27" i="1"/>
  <c r="R28" i="1"/>
  <c r="Q31" i="1"/>
  <c r="R32" i="1"/>
  <c r="Q22" i="1"/>
  <c r="Q26" i="1"/>
  <c r="Q30" i="1"/>
  <c r="R22" i="1"/>
  <c r="R34" i="1" s="1"/>
  <c r="Q25" i="1"/>
  <c r="Q29" i="1"/>
  <c r="H46" i="1" l="1"/>
  <c r="H47" i="1"/>
  <c r="D46" i="1" a="1"/>
  <c r="S20" i="3"/>
  <c r="S22" i="3" s="1"/>
  <c r="T17" i="2"/>
  <c r="T15" i="2"/>
  <c r="T13" i="2"/>
  <c r="T11" i="2"/>
  <c r="T9" i="2"/>
  <c r="T16" i="2"/>
  <c r="T8" i="2"/>
  <c r="T14" i="2"/>
  <c r="T6" i="2"/>
  <c r="Q34" i="1"/>
  <c r="R36" i="1" s="1"/>
  <c r="D46" i="1" l="1"/>
  <c r="E46" i="1"/>
  <c r="E47" i="1"/>
  <c r="D47" i="1"/>
  <c r="T19" i="2"/>
  <c r="T21" i="2" s="1"/>
</calcChain>
</file>

<file path=xl/sharedStrings.xml><?xml version="1.0" encoding="utf-8"?>
<sst xmlns="http://schemas.openxmlformats.org/spreadsheetml/2006/main" count="72" uniqueCount="42">
  <si>
    <t>x</t>
  </si>
  <si>
    <t>Data Set 1</t>
  </si>
  <si>
    <t>ln(Data Set 2)</t>
  </si>
  <si>
    <t>mean (y)</t>
  </si>
  <si>
    <t>R squared Calculation</t>
  </si>
  <si>
    <t>f(x_i)</t>
  </si>
  <si>
    <t>(y-f(x_i))^2</t>
  </si>
  <si>
    <t>(y_i - mean(y))^2</t>
  </si>
  <si>
    <t>Sum</t>
  </si>
  <si>
    <t>R-squared</t>
  </si>
  <si>
    <t>Data Set 2</t>
  </si>
  <si>
    <t>R-squared calculation</t>
  </si>
  <si>
    <t>mean</t>
  </si>
  <si>
    <t>f(x)</t>
  </si>
  <si>
    <t>(y-f(x))^2</t>
  </si>
  <si>
    <t>(y-mean(y))^2</t>
  </si>
  <si>
    <t>ln(x)</t>
  </si>
  <si>
    <t>sum</t>
  </si>
  <si>
    <t>Data Set 3</t>
  </si>
  <si>
    <t>R-squared value:</t>
  </si>
  <si>
    <t>Data Set 4</t>
  </si>
  <si>
    <t>Sum:</t>
  </si>
  <si>
    <t>R-squared calculation:</t>
  </si>
  <si>
    <t>a</t>
  </si>
  <si>
    <t>b</t>
  </si>
  <si>
    <t>x_i*y_i values</t>
  </si>
  <si>
    <t>Inverse</t>
  </si>
  <si>
    <t>A*Inverse</t>
  </si>
  <si>
    <t>x_i*y_i</t>
  </si>
  <si>
    <t>x^2_i</t>
  </si>
  <si>
    <t>a =</t>
  </si>
  <si>
    <t>b =</t>
  </si>
  <si>
    <t>coefficient calculation is on rows 40-44</t>
  </si>
  <si>
    <t>x_i^2 values</t>
  </si>
  <si>
    <t xml:space="preserve">b = </t>
  </si>
  <si>
    <t>A</t>
  </si>
  <si>
    <t>A Inverse</t>
  </si>
  <si>
    <t>A * Inverse</t>
  </si>
  <si>
    <t>x^2 values</t>
  </si>
  <si>
    <t xml:space="preserve">a = </t>
  </si>
  <si>
    <t>coefficient calculation is on rows 40-47</t>
  </si>
  <si>
    <t>coefficient calculation is on rows 26-33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</si>
</sst>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2" fontId="1" fillId="0" borderId="0" xfId="0" applyNumberFormat="1" applyFont="1"/>
    <xf numFmtId="2" fontId="2" fillId="0" borderId="0" xfId="0" applyNumberFormat="1" applyFont="1"/>
    <xf numFmtId="0" fontId="0" fillId="0" borderId="0" xfId="0" applyFont="1"/>
    <xf numFmtId="165" fontId="1" fillId="0" borderId="0" xfId="0" applyNumberFormat="1" applyFont="1"/>
    <xf numFmtId="2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2" fontId="6" fillId="0" borderId="0" xfId="0" applyNumberFormat="1" applyFont="1"/>
    <xf numFmtId="2" fontId="5" fillId="0" borderId="0" xfId="0" applyNumberFormat="1" applyFont="1"/>
    <xf numFmtId="164" fontId="6" fillId="0" borderId="0" xfId="0" applyNumberFormat="1" applyFont="1"/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Data Set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4.1416885389326336E-2"/>
                  <c:y val="-0.368642096821230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Sheet1!$B$3:$B$14</c:f>
              <c:numCache>
                <c:formatCode>0.00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8</c:v>
                </c:pt>
                <c:pt idx="10">
                  <c:v>9</c:v>
                </c:pt>
              </c:numCache>
            </c:numRef>
          </c:xVal>
          <c:yVal>
            <c:numRef>
              <c:f>Sheet1!$C$3:$C$14</c:f>
              <c:numCache>
                <c:formatCode>0.00</c:formatCode>
                <c:ptCount val="11"/>
                <c:pt idx="0">
                  <c:v>2</c:v>
                </c:pt>
                <c:pt idx="1">
                  <c:v>1.6</c:v>
                </c:pt>
                <c:pt idx="2">
                  <c:v>1.5</c:v>
                </c:pt>
                <c:pt idx="3">
                  <c:v>0.9</c:v>
                </c:pt>
                <c:pt idx="4">
                  <c:v>0.7</c:v>
                </c:pt>
                <c:pt idx="5">
                  <c:v>0.4</c:v>
                </c:pt>
                <c:pt idx="6">
                  <c:v>0.27</c:v>
                </c:pt>
                <c:pt idx="7">
                  <c:v>0.18</c:v>
                </c:pt>
                <c:pt idx="8">
                  <c:v>0.1</c:v>
                </c:pt>
                <c:pt idx="9">
                  <c:v>0.04</c:v>
                </c:pt>
                <c:pt idx="10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AE-4437-BF5B-FFE06DB30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545576"/>
        <c:axId val="526544264"/>
      </c:scatterChart>
      <c:valAx>
        <c:axId val="526545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544264"/>
        <c:crosses val="autoZero"/>
        <c:crossBetween val="midCat"/>
      </c:valAx>
      <c:valAx>
        <c:axId val="52654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545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Set</a:t>
            </a:r>
            <a:r>
              <a:rPr lang="en-US" baseline="0"/>
              <a:t> 2 - semi-log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Sheet1!$P$2</c:f>
              <c:strCache>
                <c:ptCount val="1"/>
                <c:pt idx="0">
                  <c:v>ln(Data Set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13503937007874"/>
                  <c:y val="-3.39402887139107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Sheet1!$O$3:$O$14</c:f>
              <c:numCache>
                <c:formatCode>0.00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8</c:v>
                </c:pt>
                <c:pt idx="10">
                  <c:v>9</c:v>
                </c:pt>
              </c:numCache>
            </c:numRef>
          </c:xVal>
          <c:yVal>
            <c:numRef>
              <c:f>Sheet1!$P$3:$P$14</c:f>
              <c:numCache>
                <c:formatCode>General</c:formatCode>
                <c:ptCount val="11"/>
                <c:pt idx="0">
                  <c:v>0.69314718055994529</c:v>
                </c:pt>
                <c:pt idx="1">
                  <c:v>0.47000362924573563</c:v>
                </c:pt>
                <c:pt idx="2">
                  <c:v>0.40546510810816438</c:v>
                </c:pt>
                <c:pt idx="3">
                  <c:v>-0.10536051565782628</c:v>
                </c:pt>
                <c:pt idx="4">
                  <c:v>-0.35667494393873245</c:v>
                </c:pt>
                <c:pt idx="5">
                  <c:v>-0.916290731874155</c:v>
                </c:pt>
                <c:pt idx="6">
                  <c:v>-1.3093333199837622</c:v>
                </c:pt>
                <c:pt idx="7">
                  <c:v>-1.7147984280919266</c:v>
                </c:pt>
                <c:pt idx="8">
                  <c:v>-2.3025850929940455</c:v>
                </c:pt>
                <c:pt idx="9">
                  <c:v>-3.2188758248682006</c:v>
                </c:pt>
                <c:pt idx="10">
                  <c:v>-3.912023005428146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69-4C85-9C95-6209979DA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522584"/>
        <c:axId val="493525864"/>
      </c:scatterChart>
      <c:valAx>
        <c:axId val="493522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525864"/>
        <c:crosses val="autoZero"/>
        <c:crossBetween val="midCat"/>
      </c:valAx>
      <c:valAx>
        <c:axId val="493525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522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Sheet2!$C$2</c:f>
              <c:strCache>
                <c:ptCount val="1"/>
                <c:pt idx="0">
                  <c:v>Data Set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Sheet2!$B$3:$B$15</c:f>
              <c:numCache>
                <c:formatCode>0.00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numCache>
            </c:numRef>
          </c:xVal>
          <c:yVal>
            <c:numRef>
              <c:f>Sheet2!$C$3:$C$15</c:f>
              <c:numCache>
                <c:formatCode>0.00</c:formatCode>
                <c:ptCount val="12"/>
                <c:pt idx="0">
                  <c:v>0.9</c:v>
                </c:pt>
                <c:pt idx="1">
                  <c:v>3</c:v>
                </c:pt>
                <c:pt idx="2">
                  <c:v>6</c:v>
                </c:pt>
                <c:pt idx="3">
                  <c:v>10.4</c:v>
                </c:pt>
                <c:pt idx="4">
                  <c:v>20</c:v>
                </c:pt>
                <c:pt idx="5">
                  <c:v>40</c:v>
                </c:pt>
                <c:pt idx="6">
                  <c:v>55</c:v>
                </c:pt>
                <c:pt idx="7">
                  <c:v>65</c:v>
                </c:pt>
                <c:pt idx="8">
                  <c:v>100</c:v>
                </c:pt>
                <c:pt idx="9">
                  <c:v>120</c:v>
                </c:pt>
                <c:pt idx="10">
                  <c:v>160</c:v>
                </c:pt>
                <c:pt idx="11">
                  <c:v>190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E9-4FCD-9CAF-CF8924A56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248464"/>
        <c:axId val="504249120"/>
      </c:scatterChart>
      <c:valAx>
        <c:axId val="50424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249120"/>
        <c:crosses val="autoZero"/>
        <c:crossBetween val="midCat"/>
      </c:valAx>
      <c:valAx>
        <c:axId val="50424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24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Set 2 - log log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Sheet2!$C$18</c:f>
              <c:strCache>
                <c:ptCount val="1"/>
                <c:pt idx="0">
                  <c:v>ln(Data Set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Sheet2!$B$19:$B$30</c:f>
              <c:numCache>
                <c:formatCode>General</c:formatCode>
                <c:ptCount val="12"/>
                <c:pt idx="0">
                  <c:v>-0.69314718055994529</c:v>
                </c:pt>
                <c:pt idx="1">
                  <c:v>0</c:v>
                </c:pt>
                <c:pt idx="2">
                  <c:v>0.40546510810816438</c:v>
                </c:pt>
                <c:pt idx="3">
                  <c:v>0.69314718055994529</c:v>
                </c:pt>
                <c:pt idx="4">
                  <c:v>1.0986122886681098</c:v>
                </c:pt>
                <c:pt idx="5">
                  <c:v>1.3862943611198906</c:v>
                </c:pt>
                <c:pt idx="6">
                  <c:v>1.6094379124341003</c:v>
                </c:pt>
                <c:pt idx="7">
                  <c:v>1.791759469228055</c:v>
                </c:pt>
                <c:pt idx="8">
                  <c:v>1.9459101490553132</c:v>
                </c:pt>
                <c:pt idx="9">
                  <c:v>2.0794415416798357</c:v>
                </c:pt>
                <c:pt idx="10">
                  <c:v>2.1972245773362196</c:v>
                </c:pt>
                <c:pt idx="11">
                  <c:v>2.3025850929940459</c:v>
                </c:pt>
              </c:numCache>
            </c:numRef>
          </c:xVal>
          <c:yVal>
            <c:numRef>
              <c:f>Sheet2!$C$19:$C$30</c:f>
              <c:numCache>
                <c:formatCode>General</c:formatCode>
                <c:ptCount val="12"/>
                <c:pt idx="0">
                  <c:v>-0.10536051565782628</c:v>
                </c:pt>
                <c:pt idx="1">
                  <c:v>1.0986122886681098</c:v>
                </c:pt>
                <c:pt idx="2">
                  <c:v>1.791759469228055</c:v>
                </c:pt>
                <c:pt idx="3">
                  <c:v>2.341805806147327</c:v>
                </c:pt>
                <c:pt idx="4">
                  <c:v>2.9957322735539909</c:v>
                </c:pt>
                <c:pt idx="5">
                  <c:v>3.6888794541139363</c:v>
                </c:pt>
                <c:pt idx="6">
                  <c:v>4.0073331852324712</c:v>
                </c:pt>
                <c:pt idx="7">
                  <c:v>4.1743872698956368</c:v>
                </c:pt>
                <c:pt idx="8">
                  <c:v>4.6051701859880918</c:v>
                </c:pt>
                <c:pt idx="9">
                  <c:v>4.7874917427820458</c:v>
                </c:pt>
                <c:pt idx="10">
                  <c:v>5.0751738152338266</c:v>
                </c:pt>
                <c:pt idx="11">
                  <c:v>5.2470240721604862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0C-45CC-9FF2-A94F84DE8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938600"/>
        <c:axId val="533931712"/>
      </c:scatterChart>
      <c:valAx>
        <c:axId val="533938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931712"/>
        <c:crosses val="autoZero"/>
        <c:crossBetween val="midCat"/>
      </c:valAx>
      <c:valAx>
        <c:axId val="53393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938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Sheet3!$C$2</c:f>
              <c:strCache>
                <c:ptCount val="1"/>
                <c:pt idx="0">
                  <c:v>Data Set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Sheet3!$B$3:$B$15</c:f>
              <c:numCache>
                <c:formatCode>0.00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Sheet3!$C$3:$C$15</c:f>
              <c:numCache>
                <c:formatCode>0.00</c:formatCode>
                <c:ptCount val="13"/>
                <c:pt idx="0">
                  <c:v>-8</c:v>
                </c:pt>
                <c:pt idx="1">
                  <c:v>1</c:v>
                </c:pt>
                <c:pt idx="2">
                  <c:v>-6</c:v>
                </c:pt>
                <c:pt idx="3">
                  <c:v>-1</c:v>
                </c:pt>
                <c:pt idx="4">
                  <c:v>1</c:v>
                </c:pt>
                <c:pt idx="5">
                  <c:v>2.1</c:v>
                </c:pt>
                <c:pt idx="6">
                  <c:v>3.9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14</c:v>
                </c:pt>
                <c:pt idx="12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B3-46E8-8D9F-67CF60FBF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159704"/>
        <c:axId val="502158064"/>
      </c:scatterChart>
      <c:valAx>
        <c:axId val="502159704"/>
        <c:scaling>
          <c:orientation val="minMax"/>
          <c:max val="1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158064"/>
        <c:crosses val="autoZero"/>
        <c:crossBetween val="midCat"/>
      </c:valAx>
      <c:valAx>
        <c:axId val="50215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159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Sheet4!$C$2</c:f>
              <c:strCache>
                <c:ptCount val="1"/>
                <c:pt idx="0">
                  <c:v>Data Set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36861329833770778"/>
                  <c:y val="0.126876275882181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Sheet4!$B$3:$B$15</c:f>
              <c:numCache>
                <c:formatCode>0.00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Sheet4!$C$3:$C$15</c:f>
              <c:numCache>
                <c:formatCode>0.00</c:formatCode>
                <c:ptCount val="13"/>
                <c:pt idx="0">
                  <c:v>58</c:v>
                </c:pt>
                <c:pt idx="1">
                  <c:v>55</c:v>
                </c:pt>
                <c:pt idx="2">
                  <c:v>45</c:v>
                </c:pt>
                <c:pt idx="3">
                  <c:v>30</c:v>
                </c:pt>
                <c:pt idx="4">
                  <c:v>10</c:v>
                </c:pt>
                <c:pt idx="5">
                  <c:v>-41</c:v>
                </c:pt>
                <c:pt idx="6">
                  <c:v>-102</c:v>
                </c:pt>
                <c:pt idx="7">
                  <c:v>-167</c:v>
                </c:pt>
                <c:pt idx="8">
                  <c:v>-230</c:v>
                </c:pt>
                <c:pt idx="9">
                  <c:v>-285</c:v>
                </c:pt>
                <c:pt idx="10">
                  <c:v>-326</c:v>
                </c:pt>
                <c:pt idx="11">
                  <c:v>-347</c:v>
                </c:pt>
                <c:pt idx="12">
                  <c:v>-342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42-4073-A11F-5E013C320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415480"/>
        <c:axId val="533413840"/>
      </c:scatterChart>
      <c:valAx>
        <c:axId val="533415480"/>
        <c:scaling>
          <c:orientation val="minMax"/>
          <c:max val="1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840"/>
        <c:crosses val="autoZero"/>
        <c:crossBetween val="midCat"/>
      </c:valAx>
      <c:valAx>
        <c:axId val="53341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5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2</xdr:row>
      <xdr:rowOff>64770</xdr:rowOff>
    </xdr:from>
    <xdr:to>
      <xdr:col>12</xdr:col>
      <xdr:colOff>297180</xdr:colOff>
      <xdr:row>19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656786-B18E-4F0F-ADAC-0EC91CFADD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518160</xdr:colOff>
      <xdr:row>20</xdr:row>
      <xdr:rowOff>125730</xdr:rowOff>
    </xdr:from>
    <xdr:to>
      <xdr:col>12</xdr:col>
      <xdr:colOff>213360</xdr:colOff>
      <xdr:row>35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1E7E20-C93C-424B-BAA1-638A7F39AD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</xdr:colOff>
      <xdr:row>5</xdr:row>
      <xdr:rowOff>72390</xdr:rowOff>
    </xdr:from>
    <xdr:to>
      <xdr:col>14</xdr:col>
      <xdr:colOff>403860</xdr:colOff>
      <xdr:row>20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750909-4B92-4233-BC6B-7E2676175E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99060</xdr:colOff>
      <xdr:row>21</xdr:row>
      <xdr:rowOff>95250</xdr:rowOff>
    </xdr:from>
    <xdr:to>
      <xdr:col>14</xdr:col>
      <xdr:colOff>403860</xdr:colOff>
      <xdr:row>34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537475-05B4-44BA-B043-1B3AFDE77A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7</xdr:row>
      <xdr:rowOff>19050</xdr:rowOff>
    </xdr:from>
    <xdr:to>
      <xdr:col>13</xdr:col>
      <xdr:colOff>91440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36C7E5-F7CF-421F-9501-FE9276CD98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7</xdr:row>
      <xdr:rowOff>19050</xdr:rowOff>
    </xdr:from>
    <xdr:to>
      <xdr:col>13</xdr:col>
      <xdr:colOff>91440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1BE43F-1D8F-47A3-8A37-91DD754B6D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0064-888E-44C4-B306-00F2F0AE2B28}">
  <sheetPr filterMode="1"/>
  <dimension ref="B2:U47"/>
  <sheetViews>
    <sheetView topLeftCell="B1" workbookViewId="0">
      <selection activeCell="C23" sqref="C23"/>
    </sheetView>
  </sheetViews>
  <sheetFormatPr defaultRowHeight="14.4" x14ac:dyDescent="0.3"/>
  <cols>
    <col min="1" max="3" width="8.88671875" style="14"/>
    <col min="4" max="4" width="9" style="14" bestFit="1" customWidth="1"/>
    <col min="5" max="5" width="12" style="14" bestFit="1" customWidth="1"/>
    <col min="6" max="15" width="8.88671875" style="14"/>
    <col min="16" max="16" width="13.33203125" style="14" customWidth="1"/>
    <col min="17" max="17" width="14.21875" style="14" customWidth="1"/>
    <col min="18" max="18" width="16.21875" style="14" customWidth="1"/>
    <col min="19" max="16384" width="8.88671875" style="14"/>
  </cols>
  <sheetData>
    <row r="2" spans="2:16" x14ac:dyDescent="0.3">
      <c r="B2" s="13" t="s">
        <v>0</v>
      </c>
      <c r="C2" s="13" t="s">
        <v>1</v>
      </c>
      <c r="O2" s="13" t="s">
        <v>0</v>
      </c>
      <c r="P2" s="13" t="s">
        <v>2</v>
      </c>
    </row>
    <row r="3" spans="2:16" x14ac:dyDescent="0.3">
      <c r="B3" s="15">
        <v>0</v>
      </c>
      <c r="C3" s="15">
        <v>2</v>
      </c>
      <c r="O3" s="15">
        <f>B3</f>
        <v>0</v>
      </c>
      <c r="P3" s="14">
        <f>LN(C3)</f>
        <v>0.69314718055994529</v>
      </c>
    </row>
    <row r="4" spans="2:16" x14ac:dyDescent="0.3">
      <c r="B4" s="15">
        <v>0.5</v>
      </c>
      <c r="C4" s="15">
        <v>1.6</v>
      </c>
      <c r="O4" s="15">
        <f t="shared" ref="O4:O11" si="0">B4</f>
        <v>0.5</v>
      </c>
      <c r="P4" s="14">
        <f t="shared" ref="P4:P11" si="1">LN(C4)</f>
        <v>0.47000362924573563</v>
      </c>
    </row>
    <row r="5" spans="2:16" x14ac:dyDescent="0.3">
      <c r="B5" s="15">
        <v>1</v>
      </c>
      <c r="C5" s="15">
        <v>1.5</v>
      </c>
      <c r="O5" s="15">
        <f t="shared" si="0"/>
        <v>1</v>
      </c>
      <c r="P5" s="14">
        <f t="shared" si="1"/>
        <v>0.40546510810816438</v>
      </c>
    </row>
    <row r="6" spans="2:16" x14ac:dyDescent="0.3">
      <c r="B6" s="15">
        <v>1.5</v>
      </c>
      <c r="C6" s="15">
        <v>0.9</v>
      </c>
      <c r="O6" s="15">
        <f t="shared" si="0"/>
        <v>1.5</v>
      </c>
      <c r="P6" s="14">
        <f t="shared" si="1"/>
        <v>-0.10536051565782628</v>
      </c>
    </row>
    <row r="7" spans="2:16" x14ac:dyDescent="0.3">
      <c r="B7" s="15">
        <v>2</v>
      </c>
      <c r="C7" s="15">
        <v>0.7</v>
      </c>
      <c r="O7" s="15">
        <f t="shared" si="0"/>
        <v>2</v>
      </c>
      <c r="P7" s="14">
        <f t="shared" si="1"/>
        <v>-0.35667494393873245</v>
      </c>
    </row>
    <row r="8" spans="2:16" x14ac:dyDescent="0.3">
      <c r="B8" s="15">
        <v>3</v>
      </c>
      <c r="C8" s="15">
        <v>0.4</v>
      </c>
      <c r="O8" s="15">
        <f t="shared" si="0"/>
        <v>3</v>
      </c>
      <c r="P8" s="14">
        <f t="shared" si="1"/>
        <v>-0.916290731874155</v>
      </c>
    </row>
    <row r="9" spans="2:16" x14ac:dyDescent="0.3">
      <c r="B9" s="15">
        <v>4</v>
      </c>
      <c r="C9" s="15">
        <v>0.27</v>
      </c>
      <c r="O9" s="15">
        <f t="shared" si="0"/>
        <v>4</v>
      </c>
      <c r="P9" s="14">
        <f t="shared" si="1"/>
        <v>-1.3093333199837622</v>
      </c>
    </row>
    <row r="10" spans="2:16" x14ac:dyDescent="0.3">
      <c r="B10" s="15">
        <v>5</v>
      </c>
      <c r="C10" s="15">
        <v>0.18</v>
      </c>
      <c r="O10" s="15">
        <f t="shared" si="0"/>
        <v>5</v>
      </c>
      <c r="P10" s="14">
        <f t="shared" si="1"/>
        <v>-1.7147984280919266</v>
      </c>
    </row>
    <row r="11" spans="2:16" x14ac:dyDescent="0.3">
      <c r="B11" s="15">
        <v>6</v>
      </c>
      <c r="C11" s="15">
        <v>0.1</v>
      </c>
      <c r="O11" s="15">
        <f t="shared" si="0"/>
        <v>6</v>
      </c>
      <c r="P11" s="14">
        <f t="shared" si="1"/>
        <v>-2.3025850929940455</v>
      </c>
    </row>
    <row r="12" spans="2:16" hidden="1" x14ac:dyDescent="0.3">
      <c r="B12" s="15">
        <v>7</v>
      </c>
      <c r="C12" s="15">
        <v>0</v>
      </c>
    </row>
    <row r="13" spans="2:16" x14ac:dyDescent="0.3">
      <c r="B13" s="15">
        <v>8</v>
      </c>
      <c r="C13" s="15">
        <v>0.04</v>
      </c>
      <c r="O13" s="15">
        <f t="shared" ref="O13:O14" si="2">B13</f>
        <v>8</v>
      </c>
      <c r="P13" s="14">
        <f t="shared" ref="P13:P14" si="3">LN(C13)</f>
        <v>-3.2188758248682006</v>
      </c>
    </row>
    <row r="14" spans="2:16" x14ac:dyDescent="0.3">
      <c r="B14" s="15">
        <v>9</v>
      </c>
      <c r="C14" s="15">
        <v>0.02</v>
      </c>
      <c r="O14" s="15">
        <f t="shared" si="2"/>
        <v>9</v>
      </c>
      <c r="P14" s="14">
        <f t="shared" si="3"/>
        <v>-3.912023005428146</v>
      </c>
    </row>
    <row r="15" spans="2:16" hidden="1" x14ac:dyDescent="0.3">
      <c r="B15" s="15">
        <v>10</v>
      </c>
      <c r="C15" s="15">
        <v>0</v>
      </c>
    </row>
    <row r="17" spans="2:21" x14ac:dyDescent="0.3">
      <c r="T17" s="14" t="s">
        <v>3</v>
      </c>
      <c r="U17" s="14">
        <f xml:space="preserve"> (SUM(P3:P11)+SUM(P13:P14))/11</f>
        <v>-1.1152114495384498</v>
      </c>
    </row>
    <row r="18" spans="2:21" x14ac:dyDescent="0.3">
      <c r="B18" s="13"/>
      <c r="C18" s="13"/>
    </row>
    <row r="19" spans="2:21" x14ac:dyDescent="0.3">
      <c r="B19" s="16"/>
      <c r="C19" s="13"/>
      <c r="O19" s="13" t="s">
        <v>4</v>
      </c>
    </row>
    <row r="20" spans="2:21" x14ac:dyDescent="0.3">
      <c r="B20" s="4" t="s">
        <v>40</v>
      </c>
      <c r="C20" s="15"/>
    </row>
    <row r="21" spans="2:21" x14ac:dyDescent="0.3">
      <c r="B21" s="15"/>
      <c r="C21" s="15"/>
      <c r="O21" s="13" t="s">
        <v>0</v>
      </c>
      <c r="P21" s="13" t="s">
        <v>5</v>
      </c>
      <c r="Q21" s="13" t="s">
        <v>6</v>
      </c>
      <c r="R21" s="13" t="s">
        <v>7</v>
      </c>
      <c r="T21" s="13" t="s">
        <v>25</v>
      </c>
      <c r="U21" s="1" t="s">
        <v>33</v>
      </c>
    </row>
    <row r="22" spans="2:21" x14ac:dyDescent="0.3">
      <c r="B22" s="15"/>
      <c r="C22" s="15"/>
      <c r="O22" s="15">
        <v>0</v>
      </c>
      <c r="P22" s="17">
        <f>-0.5047*O22+0.72</f>
        <v>0.72</v>
      </c>
      <c r="Q22" s="17">
        <f>(P3-P22)^2</f>
        <v>7.2107391188017892E-4</v>
      </c>
      <c r="R22" s="17">
        <f>(P3- $U$17)^2</f>
        <v>3.2701609350513436</v>
      </c>
      <c r="T22" s="14">
        <f>O22*P3</f>
        <v>0</v>
      </c>
      <c r="U22" s="14">
        <f>(O22)^2</f>
        <v>0</v>
      </c>
    </row>
    <row r="23" spans="2:21" x14ac:dyDescent="0.3">
      <c r="B23" s="15"/>
      <c r="C23" s="15"/>
      <c r="O23" s="15">
        <v>0.5</v>
      </c>
      <c r="P23" s="17">
        <f t="shared" ref="P23:P32" si="4">-0.5047*O23+0.72</f>
        <v>0.46764999999999995</v>
      </c>
      <c r="Q23" s="17">
        <f t="shared" ref="Q23:Q30" si="5">(P4-P23)^2</f>
        <v>5.5395706263822959E-6</v>
      </c>
      <c r="R23" s="17">
        <f t="shared" ref="R23:R30" si="6">(P4- $U$17)^2</f>
        <v>2.5129068460047512</v>
      </c>
      <c r="T23" s="14">
        <f t="shared" ref="T23:T32" si="7">O23*P4</f>
        <v>0.23500181462286782</v>
      </c>
      <c r="U23" s="14">
        <f t="shared" ref="U23:U32" si="8">(O23)^2</f>
        <v>0.25</v>
      </c>
    </row>
    <row r="24" spans="2:21" x14ac:dyDescent="0.3">
      <c r="B24" s="15"/>
      <c r="C24" s="15"/>
      <c r="O24" s="15">
        <v>1</v>
      </c>
      <c r="P24" s="17">
        <f t="shared" si="4"/>
        <v>0.21529999999999994</v>
      </c>
      <c r="Q24" s="17">
        <f t="shared" si="5"/>
        <v>3.6162768341789872E-2</v>
      </c>
      <c r="R24" s="17">
        <f t="shared" si="6"/>
        <v>2.3124571929759563</v>
      </c>
      <c r="T24" s="14">
        <f t="shared" si="7"/>
        <v>0.40546510810816438</v>
      </c>
      <c r="U24" s="14">
        <f t="shared" si="8"/>
        <v>1</v>
      </c>
    </row>
    <row r="25" spans="2:21" x14ac:dyDescent="0.3">
      <c r="B25" s="15"/>
      <c r="C25" s="15"/>
      <c r="O25" s="15">
        <v>1.5</v>
      </c>
      <c r="P25" s="17">
        <f t="shared" si="4"/>
        <v>-3.7050000000000027E-2</v>
      </c>
      <c r="Q25" s="17">
        <f t="shared" si="5"/>
        <v>4.6663265494381262E-3</v>
      </c>
      <c r="R25" s="17">
        <f t="shared" si="6"/>
        <v>1.0197989086595673</v>
      </c>
      <c r="T25" s="14">
        <f t="shared" si="7"/>
        <v>-0.15804077348673942</v>
      </c>
      <c r="U25" s="14">
        <f t="shared" si="8"/>
        <v>2.25</v>
      </c>
    </row>
    <row r="26" spans="2:21" x14ac:dyDescent="0.3">
      <c r="B26" s="15"/>
      <c r="C26" s="15"/>
      <c r="O26" s="15">
        <v>2</v>
      </c>
      <c r="P26" s="17">
        <f t="shared" si="4"/>
        <v>-0.2894000000000001</v>
      </c>
      <c r="Q26" s="17">
        <f t="shared" si="5"/>
        <v>4.52591808195958E-3</v>
      </c>
      <c r="R26" s="17">
        <f t="shared" si="6"/>
        <v>0.57537763032742995</v>
      </c>
      <c r="T26" s="14">
        <f t="shared" si="7"/>
        <v>-0.71334988787746489</v>
      </c>
      <c r="U26" s="14">
        <f t="shared" si="8"/>
        <v>4</v>
      </c>
    </row>
    <row r="27" spans="2:21" x14ac:dyDescent="0.3">
      <c r="B27" s="15"/>
      <c r="C27" s="15"/>
      <c r="O27" s="15">
        <v>3</v>
      </c>
      <c r="P27" s="17">
        <f t="shared" si="4"/>
        <v>-0.79410000000000003</v>
      </c>
      <c r="Q27" s="17">
        <f t="shared" si="5"/>
        <v>1.493057495594163E-2</v>
      </c>
      <c r="R27" s="17">
        <f t="shared" si="6"/>
        <v>3.9569451916078066E-2</v>
      </c>
      <c r="T27" s="14">
        <f t="shared" si="7"/>
        <v>-2.7488721956224649</v>
      </c>
      <c r="U27" s="14">
        <f t="shared" si="8"/>
        <v>9</v>
      </c>
    </row>
    <row r="28" spans="2:21" x14ac:dyDescent="0.3">
      <c r="B28" s="15"/>
      <c r="C28" s="15"/>
      <c r="O28" s="15">
        <v>4</v>
      </c>
      <c r="P28" s="17">
        <f t="shared" si="4"/>
        <v>-1.2988000000000002</v>
      </c>
      <c r="Q28" s="17">
        <f t="shared" si="5"/>
        <v>1.1095082988032111E-4</v>
      </c>
      <c r="R28" s="17">
        <f t="shared" si="6"/>
        <v>3.7683300585186687E-2</v>
      </c>
      <c r="T28" s="14">
        <f t="shared" si="7"/>
        <v>-5.2373332799350489</v>
      </c>
      <c r="U28" s="14">
        <f t="shared" si="8"/>
        <v>16</v>
      </c>
    </row>
    <row r="29" spans="2:21" x14ac:dyDescent="0.3">
      <c r="B29" s="15"/>
      <c r="C29" s="15"/>
      <c r="O29" s="15">
        <v>5</v>
      </c>
      <c r="P29" s="17">
        <f t="shared" si="4"/>
        <v>-1.8035000000000003</v>
      </c>
      <c r="Q29" s="17">
        <f t="shared" si="5"/>
        <v>7.8679688589631709E-3</v>
      </c>
      <c r="R29" s="17">
        <f t="shared" si="6"/>
        <v>0.35950454485088751</v>
      </c>
      <c r="T29" s="14">
        <f t="shared" si="7"/>
        <v>-8.5739921404596338</v>
      </c>
      <c r="U29" s="14">
        <f t="shared" si="8"/>
        <v>25</v>
      </c>
    </row>
    <row r="30" spans="2:21" x14ac:dyDescent="0.3">
      <c r="B30" s="15"/>
      <c r="C30" s="15"/>
      <c r="O30" s="15">
        <v>6</v>
      </c>
      <c r="P30" s="17">
        <f t="shared" si="4"/>
        <v>-2.3082000000000003</v>
      </c>
      <c r="Q30" s="17">
        <f t="shared" si="5"/>
        <v>3.1527180685520235E-5</v>
      </c>
      <c r="R30" s="17">
        <f t="shared" si="6"/>
        <v>1.409856169173016</v>
      </c>
      <c r="T30" s="14">
        <f t="shared" si="7"/>
        <v>-13.815510557964274</v>
      </c>
      <c r="U30" s="14">
        <f t="shared" si="8"/>
        <v>36</v>
      </c>
    </row>
    <row r="31" spans="2:21" x14ac:dyDescent="0.3">
      <c r="O31" s="15">
        <v>8</v>
      </c>
      <c r="P31" s="17">
        <f t="shared" si="4"/>
        <v>-3.3176000000000005</v>
      </c>
      <c r="Q31" s="17">
        <f>(P13-P31)^2</f>
        <v>9.7464627554543146E-3</v>
      </c>
      <c r="R31" s="17">
        <f>(P13- $U$17)^2</f>
        <v>4.42540380403151</v>
      </c>
      <c r="T31" s="14">
        <f>O31*P13</f>
        <v>-25.751006598945605</v>
      </c>
      <c r="U31" s="14">
        <f t="shared" si="8"/>
        <v>64</v>
      </c>
    </row>
    <row r="32" spans="2:21" x14ac:dyDescent="0.3">
      <c r="O32" s="15">
        <v>9</v>
      </c>
      <c r="P32" s="17">
        <f t="shared" si="4"/>
        <v>-3.8223000000000003</v>
      </c>
      <c r="Q32" s="17">
        <f>(P14-P32)^2</f>
        <v>8.0502177030590642E-3</v>
      </c>
      <c r="R32" s="17">
        <f>(P14- $U$17)^2</f>
        <v>7.8221548791581421</v>
      </c>
      <c r="T32" s="14">
        <f>O32*P14</f>
        <v>-35.208207048853311</v>
      </c>
      <c r="U32" s="14">
        <f t="shared" si="8"/>
        <v>81</v>
      </c>
    </row>
    <row r="33" spans="3:21" x14ac:dyDescent="0.3">
      <c r="O33" s="15"/>
      <c r="P33" s="15"/>
      <c r="Q33" s="15"/>
    </row>
    <row r="34" spans="3:21" x14ac:dyDescent="0.3">
      <c r="O34" s="15"/>
      <c r="P34" s="16" t="s">
        <v>8</v>
      </c>
      <c r="Q34" s="17">
        <f>SUM(Q22:Q32)</f>
        <v>8.6819328739678167E-2</v>
      </c>
      <c r="R34" s="17">
        <f>SUM(R22:R32)</f>
        <v>23.784873662733869</v>
      </c>
      <c r="T34" s="14">
        <f>SUM(T22:T32)</f>
        <v>-91.565845560413507</v>
      </c>
      <c r="U34" s="14">
        <f>SUM(U22:U32)</f>
        <v>238.5</v>
      </c>
    </row>
    <row r="36" spans="3:21" x14ac:dyDescent="0.3">
      <c r="Q36" s="18" t="s">
        <v>9</v>
      </c>
      <c r="R36" s="14">
        <f xml:space="preserve"> 1 - Q34/R34</f>
        <v>0.99634980912781945</v>
      </c>
    </row>
    <row r="40" spans="3:21" x14ac:dyDescent="0.3">
      <c r="D40" s="15">
        <v>40</v>
      </c>
      <c r="E40" s="14">
        <f>COUNT(O22:O32)</f>
        <v>11</v>
      </c>
      <c r="G40" s="14" t="s">
        <v>23</v>
      </c>
      <c r="I40" s="14">
        <f>SUM(P3:P11)+SUM(P13:P14)</f>
        <v>-12.267325944922948</v>
      </c>
    </row>
    <row r="41" spans="3:21" x14ac:dyDescent="0.3">
      <c r="D41" s="14">
        <f>U34</f>
        <v>238.5</v>
      </c>
      <c r="E41" s="15">
        <f>D40</f>
        <v>40</v>
      </c>
      <c r="G41" s="14" t="s">
        <v>24</v>
      </c>
      <c r="I41" s="14">
        <f>T34</f>
        <v>-91.565845560413507</v>
      </c>
    </row>
    <row r="43" spans="3:21" x14ac:dyDescent="0.3">
      <c r="C43" s="14" t="s">
        <v>26</v>
      </c>
      <c r="D43" s="14">
        <f t="array" ref="D43:E44">MINVERSE(D40:E41)</f>
        <v>-3.9081582804103572E-2</v>
      </c>
      <c r="E43" s="14">
        <v>1.074743527112848E-2</v>
      </c>
    </row>
    <row r="44" spans="3:21" x14ac:dyDescent="0.3">
      <c r="D44" s="14">
        <v>0.23302393746946753</v>
      </c>
      <c r="E44" s="14">
        <v>-3.9081582804103572E-2</v>
      </c>
    </row>
    <row r="46" spans="3:21" x14ac:dyDescent="0.3">
      <c r="C46" s="14" t="s">
        <v>27</v>
      </c>
      <c r="D46" s="14">
        <f t="array" ref="D46:E47">MMULT(D40:E41, D43:E44)</f>
        <v>1.0000000000000002</v>
      </c>
      <c r="E46" s="14">
        <v>-5.5511151231257827E-17</v>
      </c>
      <c r="G46" s="19" t="s">
        <v>30</v>
      </c>
      <c r="H46" s="1">
        <f t="array" ref="H46:H47">MMULT(D43:E44, I40:I41)</f>
        <v>-0.50467148350525703</v>
      </c>
    </row>
    <row r="47" spans="3:21" x14ac:dyDescent="0.3">
      <c r="D47" s="14">
        <v>0</v>
      </c>
      <c r="E47" s="14">
        <v>0.99999999999999978</v>
      </c>
      <c r="G47" s="19" t="s">
        <v>34</v>
      </c>
      <c r="H47" s="1">
        <v>0.71995758138975807</v>
      </c>
    </row>
  </sheetData>
  <autoFilter ref="B2:C15" xr:uid="{6F9FAAEE-E7BF-48BA-8A18-15DF03246053}">
    <filterColumn colId="1">
      <filters>
        <filter val="0.02"/>
        <filter val="0.04"/>
        <filter val="0.10"/>
        <filter val="0.18"/>
        <filter val="0.27"/>
        <filter val="0.40"/>
        <filter val="0.70"/>
        <filter val="0.90"/>
        <filter val="1.50"/>
        <filter val="1.60"/>
        <filter val="2.00"/>
      </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A23F-6BFC-4C6A-922B-08A6BC1018EE}">
  <sheetPr filterMode="1"/>
  <dimension ref="B2:T48"/>
  <sheetViews>
    <sheetView topLeftCell="A16" workbookViewId="0">
      <selection activeCell="I50" sqref="I50"/>
    </sheetView>
  </sheetViews>
  <sheetFormatPr defaultRowHeight="14.4" x14ac:dyDescent="0.3"/>
  <cols>
    <col min="1" max="3" width="8.88671875" style="2"/>
    <col min="4" max="4" width="12" style="2" customWidth="1"/>
    <col min="5" max="16" width="8.88671875" style="2"/>
    <col min="17" max="17" width="14.44140625" style="2" customWidth="1"/>
    <col min="18" max="18" width="13.33203125" style="2" bestFit="1" customWidth="1"/>
    <col min="19" max="19" width="10.33203125" style="2" customWidth="1"/>
    <col min="20" max="20" width="13.6640625" style="2" bestFit="1" customWidth="1"/>
    <col min="21" max="16384" width="8.88671875" style="2"/>
  </cols>
  <sheetData>
    <row r="2" spans="2:20" x14ac:dyDescent="0.3">
      <c r="B2" s="1" t="s">
        <v>0</v>
      </c>
      <c r="C2" s="1" t="s">
        <v>10</v>
      </c>
      <c r="H2" s="1" t="s">
        <v>32</v>
      </c>
      <c r="O2" s="1"/>
      <c r="Q2" s="1" t="s">
        <v>11</v>
      </c>
    </row>
    <row r="3" spans="2:20" hidden="1" x14ac:dyDescent="0.3">
      <c r="B3" s="3">
        <v>0</v>
      </c>
      <c r="C3" s="3">
        <v>0</v>
      </c>
    </row>
    <row r="4" spans="2:20" x14ac:dyDescent="0.3">
      <c r="B4" s="3">
        <v>0.5</v>
      </c>
      <c r="C4" s="3">
        <v>0.9</v>
      </c>
      <c r="N4" s="5" t="s">
        <v>12</v>
      </c>
      <c r="O4" s="3">
        <f>AVERAGE(C19:C30)</f>
        <v>3.309000753945512</v>
      </c>
    </row>
    <row r="5" spans="2:20" x14ac:dyDescent="0.3">
      <c r="B5" s="3">
        <v>1</v>
      </c>
      <c r="C5" s="3">
        <v>3</v>
      </c>
      <c r="Q5" s="1" t="s">
        <v>0</v>
      </c>
      <c r="R5" s="1" t="s">
        <v>13</v>
      </c>
      <c r="S5" s="1" t="s">
        <v>14</v>
      </c>
      <c r="T5" s="1" t="s">
        <v>15</v>
      </c>
    </row>
    <row r="6" spans="2:20" x14ac:dyDescent="0.3">
      <c r="B6" s="3">
        <v>1.5</v>
      </c>
      <c r="C6" s="3">
        <v>6</v>
      </c>
      <c r="Q6" s="6">
        <f>LN(B4)</f>
        <v>-0.69314718055994529</v>
      </c>
      <c r="R6" s="6">
        <f>1.7877*Q6+1.1017</f>
        <v>-0.13743921468701426</v>
      </c>
      <c r="S6" s="6">
        <f>(C19-R6)^2</f>
        <v>1.0290429314052255E-3</v>
      </c>
      <c r="T6" s="6">
        <f>(C19 - $O$4)^2</f>
        <v>11.65786287936732</v>
      </c>
    </row>
    <row r="7" spans="2:20" x14ac:dyDescent="0.3">
      <c r="B7" s="3">
        <v>2</v>
      </c>
      <c r="C7" s="3">
        <v>10.4</v>
      </c>
      <c r="Q7" s="6">
        <f t="shared" ref="Q7:Q17" si="0">LN(B5)</f>
        <v>0</v>
      </c>
      <c r="R7" s="6">
        <f t="shared" ref="R7:R17" si="1">1.7877*Q7+1.1017</f>
        <v>1.1016999999999999</v>
      </c>
      <c r="S7" s="6">
        <f t="shared" ref="S7:S17" si="2">(C20-R7)^2</f>
        <v>9.5339612690826557E-6</v>
      </c>
      <c r="T7" s="6">
        <f t="shared" ref="T7:T17" si="3">(C20 - $O$4)^2</f>
        <v>4.8858171674313899</v>
      </c>
    </row>
    <row r="8" spans="2:20" x14ac:dyDescent="0.3">
      <c r="B8" s="3">
        <v>3</v>
      </c>
      <c r="C8" s="3">
        <v>20</v>
      </c>
      <c r="Q8" s="6">
        <f t="shared" si="0"/>
        <v>0.40546510810816438</v>
      </c>
      <c r="R8" s="6">
        <f t="shared" si="1"/>
        <v>1.8265499737649655</v>
      </c>
      <c r="S8" s="6">
        <f t="shared" si="2"/>
        <v>1.210379205932795E-3</v>
      </c>
      <c r="T8" s="6">
        <f t="shared" si="3"/>
        <v>2.3020211160510793</v>
      </c>
    </row>
    <row r="9" spans="2:20" x14ac:dyDescent="0.3">
      <c r="B9" s="3">
        <v>4</v>
      </c>
      <c r="C9" s="3">
        <v>40</v>
      </c>
      <c r="Q9" s="6">
        <f t="shared" si="0"/>
        <v>0.69314718055994529</v>
      </c>
      <c r="R9" s="6">
        <f t="shared" si="1"/>
        <v>2.3408392146870138</v>
      </c>
      <c r="S9" s="6">
        <f t="shared" si="2"/>
        <v>9.3429905115039117E-7</v>
      </c>
      <c r="T9" s="6">
        <f t="shared" si="3"/>
        <v>0.93546606704633373</v>
      </c>
    </row>
    <row r="10" spans="2:20" x14ac:dyDescent="0.3">
      <c r="B10" s="3">
        <v>5</v>
      </c>
      <c r="C10" s="3">
        <v>55</v>
      </c>
      <c r="Q10" s="6">
        <f t="shared" si="0"/>
        <v>1.0986122886681098</v>
      </c>
      <c r="R10" s="6">
        <f t="shared" si="1"/>
        <v>3.0656891884519801</v>
      </c>
      <c r="S10" s="6">
        <f t="shared" si="2"/>
        <v>4.8939699420445142E-3</v>
      </c>
      <c r="T10" s="6">
        <f t="shared" si="3"/>
        <v>9.813714080681285E-2</v>
      </c>
    </row>
    <row r="11" spans="2:20" x14ac:dyDescent="0.3">
      <c r="B11" s="3">
        <v>6</v>
      </c>
      <c r="C11" s="3">
        <v>65</v>
      </c>
      <c r="Q11" s="6">
        <f t="shared" si="0"/>
        <v>1.3862943611198906</v>
      </c>
      <c r="R11" s="6">
        <f t="shared" si="1"/>
        <v>3.5799784293740284</v>
      </c>
      <c r="S11" s="6">
        <f t="shared" si="2"/>
        <v>1.1859433189402014E-2</v>
      </c>
      <c r="T11" s="6">
        <f t="shared" si="3"/>
        <v>0.14430782684165161</v>
      </c>
    </row>
    <row r="12" spans="2:20" x14ac:dyDescent="0.3">
      <c r="B12" s="3">
        <v>7</v>
      </c>
      <c r="C12" s="3">
        <v>100</v>
      </c>
      <c r="Q12" s="6">
        <f t="shared" si="0"/>
        <v>1.6094379124341003</v>
      </c>
      <c r="R12" s="6">
        <f t="shared" si="1"/>
        <v>3.9788921560584409</v>
      </c>
      <c r="S12" s="6">
        <f t="shared" si="2"/>
        <v>8.0889214047803932E-4</v>
      </c>
      <c r="T12" s="6">
        <f t="shared" si="3"/>
        <v>0.48766818458715561</v>
      </c>
    </row>
    <row r="13" spans="2:20" x14ac:dyDescent="0.3">
      <c r="B13" s="3">
        <v>8</v>
      </c>
      <c r="C13" s="3">
        <v>120</v>
      </c>
      <c r="Q13" s="6">
        <f t="shared" si="0"/>
        <v>1.791759469228055</v>
      </c>
      <c r="R13" s="6">
        <f t="shared" si="1"/>
        <v>4.3048284031389938</v>
      </c>
      <c r="S13" s="6">
        <f t="shared" si="2"/>
        <v>1.7014889241811226E-2</v>
      </c>
      <c r="T13" s="6">
        <f t="shared" si="3"/>
        <v>0.74889382198829568</v>
      </c>
    </row>
    <row r="14" spans="2:20" x14ac:dyDescent="0.3">
      <c r="B14" s="3">
        <v>9</v>
      </c>
      <c r="C14" s="3">
        <v>160</v>
      </c>
      <c r="Q14" s="6">
        <f t="shared" si="0"/>
        <v>1.9459101490553132</v>
      </c>
      <c r="R14" s="6">
        <f t="shared" si="1"/>
        <v>4.5804035734661834</v>
      </c>
      <c r="S14" s="6">
        <f t="shared" si="2"/>
        <v>6.1338509581034852E-4</v>
      </c>
      <c r="T14" s="6">
        <f t="shared" si="3"/>
        <v>1.680055196561584</v>
      </c>
    </row>
    <row r="15" spans="2:20" x14ac:dyDescent="0.3">
      <c r="B15" s="3">
        <v>10</v>
      </c>
      <c r="C15" s="3">
        <v>190</v>
      </c>
      <c r="Q15" s="6">
        <f t="shared" si="0"/>
        <v>2.0794415416798357</v>
      </c>
      <c r="R15" s="6">
        <f t="shared" si="1"/>
        <v>4.8191176440610421</v>
      </c>
      <c r="S15" s="6">
        <f t="shared" si="2"/>
        <v>1.0001976317088222E-3</v>
      </c>
      <c r="T15" s="6">
        <f t="shared" si="3"/>
        <v>2.1859356040708318</v>
      </c>
    </row>
    <row r="16" spans="2:20" x14ac:dyDescent="0.3">
      <c r="Q16" s="6">
        <f t="shared" si="0"/>
        <v>2.1972245773362196</v>
      </c>
      <c r="R16" s="6">
        <f t="shared" si="1"/>
        <v>5.0296783769039601</v>
      </c>
      <c r="S16" s="6">
        <f t="shared" si="2"/>
        <v>2.0698349088266827E-3</v>
      </c>
      <c r="T16" s="6">
        <f t="shared" si="3"/>
        <v>3.1193672824205367</v>
      </c>
    </row>
    <row r="17" spans="2:20" x14ac:dyDescent="0.3">
      <c r="Q17" s="6">
        <f t="shared" si="0"/>
        <v>2.3025850929940459</v>
      </c>
      <c r="R17" s="6">
        <f t="shared" si="1"/>
        <v>5.2180313707454564</v>
      </c>
      <c r="S17" s="6">
        <f t="shared" si="2"/>
        <v>8.4057673534106766E-4</v>
      </c>
      <c r="T17" s="6">
        <f t="shared" si="3"/>
        <v>3.7559343819449791</v>
      </c>
    </row>
    <row r="18" spans="2:20" x14ac:dyDescent="0.3">
      <c r="B18" s="1" t="s">
        <v>16</v>
      </c>
      <c r="C18" s="1" t="s">
        <v>2</v>
      </c>
      <c r="E18" s="1" t="s">
        <v>28</v>
      </c>
      <c r="F18" s="1" t="s">
        <v>29</v>
      </c>
    </row>
    <row r="19" spans="2:20" x14ac:dyDescent="0.3">
      <c r="B19" s="2">
        <f>LN(B4)</f>
        <v>-0.69314718055994529</v>
      </c>
      <c r="C19" s="2">
        <f>LN(C4)</f>
        <v>-0.10536051565782628</v>
      </c>
      <c r="E19" s="2">
        <f>B19*C19</f>
        <v>7.3030344370564257E-2</v>
      </c>
      <c r="F19" s="2">
        <f>(B19)^2</f>
        <v>0.48045301391820139</v>
      </c>
      <c r="R19" s="5" t="s">
        <v>17</v>
      </c>
      <c r="S19" s="5">
        <f>SUM(S6:S17)</f>
        <v>4.1351069283080966E-2</v>
      </c>
      <c r="T19" s="5">
        <f>SUM(T6:T17)</f>
        <v>32.001466669117974</v>
      </c>
    </row>
    <row r="20" spans="2:20" x14ac:dyDescent="0.3">
      <c r="B20" s="2">
        <f t="shared" ref="B20:C30" si="4">LN(B5)</f>
        <v>0</v>
      </c>
      <c r="C20" s="2">
        <f t="shared" si="4"/>
        <v>1.0986122886681098</v>
      </c>
      <c r="E20" s="2">
        <f t="shared" ref="E20:E30" si="5">B20*C20</f>
        <v>0</v>
      </c>
      <c r="F20" s="2">
        <f t="shared" ref="F20:F30" si="6">(B20)^2</f>
        <v>0</v>
      </c>
    </row>
    <row r="21" spans="2:20" x14ac:dyDescent="0.3">
      <c r="B21" s="2">
        <f t="shared" si="4"/>
        <v>0.40546510810816438</v>
      </c>
      <c r="C21" s="2">
        <f t="shared" si="4"/>
        <v>1.791759469228055</v>
      </c>
      <c r="E21" s="2">
        <f t="shared" si="5"/>
        <v>0.72649594689438057</v>
      </c>
      <c r="F21" s="2">
        <f t="shared" si="6"/>
        <v>0.16440195389316542</v>
      </c>
      <c r="S21" s="5" t="s">
        <v>9</v>
      </c>
      <c r="T21" s="2">
        <f>1-(S19/T19)</f>
        <v>0.99870783830908016</v>
      </c>
    </row>
    <row r="22" spans="2:20" x14ac:dyDescent="0.3">
      <c r="B22" s="2">
        <f t="shared" si="4"/>
        <v>0.69314718055994529</v>
      </c>
      <c r="C22" s="2">
        <f t="shared" si="4"/>
        <v>2.341805806147327</v>
      </c>
      <c r="E22" s="2">
        <f t="shared" si="5"/>
        <v>1.6232160919499294</v>
      </c>
      <c r="F22" s="2">
        <f t="shared" si="6"/>
        <v>0.48045301391820139</v>
      </c>
    </row>
    <row r="23" spans="2:20" x14ac:dyDescent="0.3">
      <c r="B23" s="2">
        <f t="shared" si="4"/>
        <v>1.0986122886681098</v>
      </c>
      <c r="C23" s="2">
        <f t="shared" si="4"/>
        <v>2.9957322735539909</v>
      </c>
      <c r="E23" s="2">
        <f t="shared" si="5"/>
        <v>3.29114828928607</v>
      </c>
      <c r="F23" s="2">
        <f t="shared" si="6"/>
        <v>1.2069489608125821</v>
      </c>
    </row>
    <row r="24" spans="2:20" x14ac:dyDescent="0.3">
      <c r="B24" s="2">
        <f t="shared" si="4"/>
        <v>1.3862943611198906</v>
      </c>
      <c r="C24" s="2">
        <f t="shared" si="4"/>
        <v>3.6888794541139363</v>
      </c>
      <c r="E24" s="2">
        <f t="shared" si="5"/>
        <v>5.1138727860891695</v>
      </c>
      <c r="F24" s="2">
        <f t="shared" si="6"/>
        <v>1.9218120556728056</v>
      </c>
    </row>
    <row r="25" spans="2:20" x14ac:dyDescent="0.3">
      <c r="B25" s="2">
        <f t="shared" si="4"/>
        <v>1.6094379124341003</v>
      </c>
      <c r="C25" s="2">
        <f t="shared" si="4"/>
        <v>4.0073331852324712</v>
      </c>
      <c r="E25" s="2">
        <f t="shared" si="5"/>
        <v>6.4495539560684421</v>
      </c>
      <c r="F25" s="2">
        <f t="shared" si="6"/>
        <v>2.5902903939802346</v>
      </c>
    </row>
    <row r="26" spans="2:20" x14ac:dyDescent="0.3">
      <c r="B26" s="2">
        <f t="shared" si="4"/>
        <v>1.791759469228055</v>
      </c>
      <c r="C26" s="2">
        <f t="shared" si="4"/>
        <v>4.1743872698956368</v>
      </c>
      <c r="E26" s="2">
        <f t="shared" si="5"/>
        <v>7.4794979190605559</v>
      </c>
      <c r="F26" s="2">
        <f t="shared" si="6"/>
        <v>3.2104019955684011</v>
      </c>
    </row>
    <row r="27" spans="2:20" x14ac:dyDescent="0.3">
      <c r="B27" s="2">
        <f t="shared" si="4"/>
        <v>1.9459101490553132</v>
      </c>
      <c r="C27" s="2">
        <f t="shared" si="4"/>
        <v>4.6051701859880918</v>
      </c>
      <c r="E27" s="2">
        <f t="shared" si="5"/>
        <v>8.9612474030411722</v>
      </c>
      <c r="F27" s="2">
        <f t="shared" si="6"/>
        <v>3.7865663081964716</v>
      </c>
    </row>
    <row r="28" spans="2:20" x14ac:dyDescent="0.3">
      <c r="B28" s="2">
        <f t="shared" si="4"/>
        <v>2.0794415416798357</v>
      </c>
      <c r="C28" s="2">
        <f t="shared" si="4"/>
        <v>4.7874917427820458</v>
      </c>
      <c r="E28" s="2">
        <f t="shared" si="5"/>
        <v>9.9553092103901815</v>
      </c>
      <c r="F28" s="2">
        <f t="shared" si="6"/>
        <v>4.3240771252638117</v>
      </c>
    </row>
    <row r="29" spans="2:20" x14ac:dyDescent="0.3">
      <c r="B29" s="2">
        <f t="shared" si="4"/>
        <v>2.1972245773362196</v>
      </c>
      <c r="C29" s="2">
        <f t="shared" si="4"/>
        <v>5.0751738152338266</v>
      </c>
      <c r="E29" s="2">
        <f t="shared" si="5"/>
        <v>11.151296641084993</v>
      </c>
      <c r="F29" s="2">
        <f t="shared" si="6"/>
        <v>4.8277958432503283</v>
      </c>
    </row>
    <row r="30" spans="2:20" x14ac:dyDescent="0.3">
      <c r="B30" s="2">
        <f t="shared" si="4"/>
        <v>2.3025850929940459</v>
      </c>
      <c r="C30" s="2">
        <f t="shared" si="4"/>
        <v>5.2470240721604862</v>
      </c>
      <c r="E30" s="2">
        <f t="shared" si="5"/>
        <v>12.08171941113765</v>
      </c>
      <c r="F30" s="2">
        <f t="shared" si="6"/>
        <v>5.3018981104783993</v>
      </c>
    </row>
    <row r="33" spans="2:12" x14ac:dyDescent="0.3">
      <c r="B33" s="1"/>
    </row>
    <row r="40" spans="2:12" x14ac:dyDescent="0.3">
      <c r="F40" s="5" t="s">
        <v>35</v>
      </c>
      <c r="G40" s="2">
        <f>SUM(B19:B30)</f>
        <v>14.816730500623734</v>
      </c>
      <c r="H40" s="2">
        <v>12</v>
      </c>
      <c r="J40" s="5" t="s">
        <v>23</v>
      </c>
      <c r="L40" s="2">
        <f>SUM(C19:C30)</f>
        <v>39.708009047346145</v>
      </c>
    </row>
    <row r="41" spans="2:12" x14ac:dyDescent="0.3">
      <c r="G41" s="2">
        <f>SUM(F19:F30)</f>
        <v>28.295098774952599</v>
      </c>
      <c r="H41" s="2">
        <f>G40</f>
        <v>14.816730500623734</v>
      </c>
      <c r="J41" s="5" t="s">
        <v>24</v>
      </c>
      <c r="L41" s="2">
        <f>SUM(E19:E30)</f>
        <v>66.906387999373109</v>
      </c>
    </row>
    <row r="43" spans="2:12" x14ac:dyDescent="0.3">
      <c r="F43" s="5" t="s">
        <v>36</v>
      </c>
      <c r="G43" s="2">
        <f t="array" ref="G43:H44">MINVERSE(G40:H41)</f>
        <v>-0.12346690742597442</v>
      </c>
      <c r="H43" s="2">
        <v>9.9995264748138774E-2</v>
      </c>
      <c r="J43" s="19" t="s">
        <v>30</v>
      </c>
      <c r="K43" s="1">
        <f t="array" ref="K43:K44">MMULT(G43:H44, L40:L41)</f>
        <v>1.7876969042205682</v>
      </c>
    </row>
    <row r="44" spans="2:12" x14ac:dyDescent="0.3">
      <c r="G44" s="2">
        <v>0.2357813244230102</v>
      </c>
      <c r="H44" s="2">
        <v>-0.12346690742597442</v>
      </c>
      <c r="J44" s="19" t="s">
        <v>31</v>
      </c>
      <c r="K44" s="1">
        <v>1.1016821500592204</v>
      </c>
    </row>
    <row r="47" spans="2:12" x14ac:dyDescent="0.3">
      <c r="F47" s="5" t="s">
        <v>37</v>
      </c>
      <c r="G47" s="2">
        <f t="array" ref="G47:H48">MMULT(G40:H41, G43:H44)</f>
        <v>0.99999999999999978</v>
      </c>
      <c r="H47" s="2">
        <v>0</v>
      </c>
    </row>
    <row r="48" spans="2:12" x14ac:dyDescent="0.3">
      <c r="G48" s="2">
        <v>0</v>
      </c>
      <c r="H48" s="2">
        <v>0.99999999999999978</v>
      </c>
    </row>
  </sheetData>
  <autoFilter ref="B2:C15" xr:uid="{2B908410-18FD-45D7-AE65-69B21EFAFE91}">
    <filterColumn colId="1">
      <filters>
        <filter val="0.90"/>
        <filter val="10.40"/>
        <filter val="100.00"/>
        <filter val="120.00"/>
        <filter val="160.00"/>
        <filter val="190.00"/>
        <filter val="20.00"/>
        <filter val="3.00"/>
        <filter val="40.00"/>
        <filter val="55.00"/>
        <filter val="6.00"/>
        <filter val="65.00"/>
      </filters>
    </filterColumn>
  </autoFilter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F4D6-3AD2-4B68-9BFC-C78B12DC01CD}">
  <dimension ref="B2:V33"/>
  <sheetViews>
    <sheetView tabSelected="1" topLeftCell="A13" workbookViewId="0">
      <selection activeCell="F4" sqref="F4"/>
    </sheetView>
  </sheetViews>
  <sheetFormatPr defaultRowHeight="14.4" x14ac:dyDescent="0.3"/>
  <sheetData>
    <row r="2" spans="2:22" x14ac:dyDescent="0.3">
      <c r="B2" s="1" t="s">
        <v>0</v>
      </c>
      <c r="C2" s="1" t="s">
        <v>18</v>
      </c>
      <c r="P2" s="1" t="s">
        <v>11</v>
      </c>
    </row>
    <row r="3" spans="2:22" x14ac:dyDescent="0.3">
      <c r="B3" s="7">
        <v>0</v>
      </c>
      <c r="C3" s="7">
        <v>-8</v>
      </c>
      <c r="F3" s="1" t="s">
        <v>41</v>
      </c>
      <c r="L3" t="s">
        <v>12</v>
      </c>
      <c r="M3" s="7">
        <f>AVERAGE(C3:C15)</f>
        <v>4.5384615384615383</v>
      </c>
    </row>
    <row r="4" spans="2:22" x14ac:dyDescent="0.3">
      <c r="B4" s="7">
        <v>0.5</v>
      </c>
      <c r="C4" s="7">
        <v>1</v>
      </c>
      <c r="P4" s="1" t="s">
        <v>0</v>
      </c>
      <c r="Q4" s="1" t="s">
        <v>13</v>
      </c>
      <c r="R4" s="1" t="s">
        <v>14</v>
      </c>
      <c r="S4" s="1" t="s">
        <v>15</v>
      </c>
      <c r="U4" s="1" t="s">
        <v>38</v>
      </c>
      <c r="V4" s="1" t="s">
        <v>25</v>
      </c>
    </row>
    <row r="5" spans="2:22" x14ac:dyDescent="0.3">
      <c r="B5" s="7">
        <v>1</v>
      </c>
      <c r="C5" s="7">
        <v>-6</v>
      </c>
      <c r="P5" s="7">
        <f>B3</f>
        <v>0</v>
      </c>
      <c r="Q5">
        <f>P5*2.0949-4.6468</f>
        <v>-4.6467999999999998</v>
      </c>
      <c r="R5">
        <f>(C3-Q5)^2</f>
        <v>11.243950240000002</v>
      </c>
      <c r="S5">
        <f>(C3-$M$3)^2</f>
        <v>157.2130177514793</v>
      </c>
      <c r="U5">
        <f>(P5)^2</f>
        <v>0</v>
      </c>
      <c r="V5">
        <f>P5*Q5</f>
        <v>0</v>
      </c>
    </row>
    <row r="6" spans="2:22" x14ac:dyDescent="0.3">
      <c r="B6" s="7">
        <v>1.5</v>
      </c>
      <c r="C6" s="7">
        <v>-1</v>
      </c>
      <c r="P6" s="7">
        <f t="shared" ref="P6:P17" si="0">B4</f>
        <v>0.5</v>
      </c>
      <c r="Q6">
        <f t="shared" ref="Q6:Q17" si="1">P6*2.0949-4.6468</f>
        <v>-3.5993499999999998</v>
      </c>
      <c r="R6">
        <f t="shared" ref="R6:R17" si="2">(C4-Q6)^2</f>
        <v>21.154020422499993</v>
      </c>
      <c r="S6">
        <f t="shared" ref="S6:S17" si="3">(C4-$M$3)^2</f>
        <v>12.520710059171597</v>
      </c>
      <c r="U6">
        <f t="shared" ref="U6:U17" si="4">(P6)^2</f>
        <v>0.25</v>
      </c>
      <c r="V6">
        <f t="shared" ref="V6:V17" si="5">P6*Q6</f>
        <v>-1.7996749999999999</v>
      </c>
    </row>
    <row r="7" spans="2:22" x14ac:dyDescent="0.3">
      <c r="B7" s="7">
        <v>2</v>
      </c>
      <c r="C7" s="7">
        <v>1</v>
      </c>
      <c r="P7" s="7">
        <f t="shared" si="0"/>
        <v>1</v>
      </c>
      <c r="Q7">
        <f t="shared" si="1"/>
        <v>-2.5518999999999998</v>
      </c>
      <c r="R7">
        <f t="shared" si="2"/>
        <v>11.889393610000001</v>
      </c>
      <c r="S7">
        <f t="shared" si="3"/>
        <v>111.05917159763314</v>
      </c>
      <c r="U7">
        <f t="shared" si="4"/>
        <v>1</v>
      </c>
      <c r="V7">
        <f t="shared" si="5"/>
        <v>-2.5518999999999998</v>
      </c>
    </row>
    <row r="8" spans="2:22" x14ac:dyDescent="0.3">
      <c r="B8" s="7">
        <v>3</v>
      </c>
      <c r="C8" s="7">
        <v>2.1</v>
      </c>
      <c r="P8" s="7">
        <f t="shared" si="0"/>
        <v>1.5</v>
      </c>
      <c r="Q8">
        <f t="shared" si="1"/>
        <v>-1.5044499999999998</v>
      </c>
      <c r="R8">
        <f t="shared" si="2"/>
        <v>0.25446980249999984</v>
      </c>
      <c r="S8">
        <f t="shared" si="3"/>
        <v>30.674556213017748</v>
      </c>
      <c r="U8">
        <f t="shared" si="4"/>
        <v>2.25</v>
      </c>
      <c r="V8">
        <f t="shared" si="5"/>
        <v>-2.2566749999999995</v>
      </c>
    </row>
    <row r="9" spans="2:22" x14ac:dyDescent="0.3">
      <c r="B9" s="7">
        <v>4</v>
      </c>
      <c r="C9" s="7">
        <v>3.9</v>
      </c>
      <c r="P9" s="7">
        <f t="shared" si="0"/>
        <v>2</v>
      </c>
      <c r="Q9">
        <f t="shared" si="1"/>
        <v>-0.45699999999999985</v>
      </c>
      <c r="R9">
        <f t="shared" si="2"/>
        <v>2.1228489999999995</v>
      </c>
      <c r="S9">
        <f t="shared" si="3"/>
        <v>12.520710059171597</v>
      </c>
      <c r="U9">
        <f t="shared" si="4"/>
        <v>4</v>
      </c>
      <c r="V9">
        <f t="shared" si="5"/>
        <v>-0.9139999999999997</v>
      </c>
    </row>
    <row r="10" spans="2:22" x14ac:dyDescent="0.3">
      <c r="B10" s="7">
        <v>5</v>
      </c>
      <c r="C10" s="7">
        <v>6</v>
      </c>
      <c r="P10" s="7">
        <f t="shared" si="0"/>
        <v>3</v>
      </c>
      <c r="Q10">
        <f t="shared" si="1"/>
        <v>1.6379000000000001</v>
      </c>
      <c r="R10">
        <f t="shared" si="2"/>
        <v>0.21353640999999995</v>
      </c>
      <c r="S10">
        <f t="shared" si="3"/>
        <v>5.9460946745562122</v>
      </c>
      <c r="U10">
        <f t="shared" si="4"/>
        <v>9</v>
      </c>
      <c r="V10">
        <f t="shared" si="5"/>
        <v>4.9137000000000004</v>
      </c>
    </row>
    <row r="11" spans="2:22" x14ac:dyDescent="0.3">
      <c r="B11" s="7">
        <v>6</v>
      </c>
      <c r="C11" s="7">
        <v>8</v>
      </c>
      <c r="P11" s="7">
        <f t="shared" si="0"/>
        <v>4</v>
      </c>
      <c r="Q11">
        <f t="shared" si="1"/>
        <v>3.7328000000000001</v>
      </c>
      <c r="R11">
        <f t="shared" si="2"/>
        <v>2.795583999999993E-2</v>
      </c>
      <c r="S11">
        <f t="shared" si="3"/>
        <v>0.4076331360946745</v>
      </c>
      <c r="U11">
        <f t="shared" si="4"/>
        <v>16</v>
      </c>
      <c r="V11">
        <f t="shared" si="5"/>
        <v>14.9312</v>
      </c>
    </row>
    <row r="12" spans="2:22" x14ac:dyDescent="0.3">
      <c r="B12" s="7">
        <v>7</v>
      </c>
      <c r="C12" s="7">
        <v>10</v>
      </c>
      <c r="P12" s="7">
        <f t="shared" si="0"/>
        <v>5</v>
      </c>
      <c r="Q12">
        <f t="shared" si="1"/>
        <v>5.8276999999999992</v>
      </c>
      <c r="R12">
        <f t="shared" si="2"/>
        <v>2.9687290000000272E-2</v>
      </c>
      <c r="S12">
        <f t="shared" si="3"/>
        <v>2.1360946745562135</v>
      </c>
      <c r="U12">
        <f t="shared" si="4"/>
        <v>25</v>
      </c>
      <c r="V12">
        <f t="shared" si="5"/>
        <v>29.138499999999997</v>
      </c>
    </row>
    <row r="13" spans="2:22" x14ac:dyDescent="0.3">
      <c r="B13" s="7">
        <v>8</v>
      </c>
      <c r="C13" s="7">
        <v>12</v>
      </c>
      <c r="P13" s="7">
        <f t="shared" si="0"/>
        <v>6</v>
      </c>
      <c r="Q13">
        <f t="shared" si="1"/>
        <v>7.9226000000000001</v>
      </c>
      <c r="R13">
        <f t="shared" si="2"/>
        <v>5.9907599999999865E-3</v>
      </c>
      <c r="S13">
        <f t="shared" si="3"/>
        <v>11.98224852071006</v>
      </c>
      <c r="U13">
        <f t="shared" si="4"/>
        <v>36</v>
      </c>
      <c r="V13">
        <f t="shared" si="5"/>
        <v>47.535600000000002</v>
      </c>
    </row>
    <row r="14" spans="2:22" x14ac:dyDescent="0.3">
      <c r="B14" s="7">
        <v>9</v>
      </c>
      <c r="C14" s="7">
        <v>14</v>
      </c>
      <c r="P14" s="7">
        <f t="shared" si="0"/>
        <v>7</v>
      </c>
      <c r="Q14">
        <f t="shared" si="1"/>
        <v>10.017500000000002</v>
      </c>
      <c r="R14">
        <f t="shared" si="2"/>
        <v>3.0625000000006466E-4</v>
      </c>
      <c r="S14">
        <f t="shared" si="3"/>
        <v>29.828402366863905</v>
      </c>
      <c r="U14">
        <f t="shared" si="4"/>
        <v>49</v>
      </c>
      <c r="V14">
        <f t="shared" si="5"/>
        <v>70.122500000000016</v>
      </c>
    </row>
    <row r="15" spans="2:22" x14ac:dyDescent="0.3">
      <c r="B15" s="7">
        <v>10</v>
      </c>
      <c r="C15" s="7">
        <v>16</v>
      </c>
      <c r="P15" s="7">
        <f t="shared" si="0"/>
        <v>8</v>
      </c>
      <c r="Q15">
        <f t="shared" si="1"/>
        <v>12.112400000000001</v>
      </c>
      <c r="R15">
        <f t="shared" si="2"/>
        <v>1.2633760000000212E-2</v>
      </c>
      <c r="S15">
        <f t="shared" si="3"/>
        <v>55.674556213017752</v>
      </c>
      <c r="U15">
        <f t="shared" si="4"/>
        <v>64</v>
      </c>
      <c r="V15">
        <f t="shared" si="5"/>
        <v>96.899200000000008</v>
      </c>
    </row>
    <row r="16" spans="2:22" x14ac:dyDescent="0.3">
      <c r="P16" s="7">
        <f t="shared" si="0"/>
        <v>9</v>
      </c>
      <c r="Q16">
        <f t="shared" si="1"/>
        <v>14.2073</v>
      </c>
      <c r="R16">
        <f t="shared" si="2"/>
        <v>4.2973290000000018E-2</v>
      </c>
      <c r="S16">
        <f t="shared" si="3"/>
        <v>89.520710059171606</v>
      </c>
      <c r="U16">
        <f t="shared" si="4"/>
        <v>81</v>
      </c>
      <c r="V16">
        <f t="shared" si="5"/>
        <v>127.8657</v>
      </c>
    </row>
    <row r="17" spans="6:22" x14ac:dyDescent="0.3">
      <c r="P17" s="7">
        <f t="shared" si="0"/>
        <v>10</v>
      </c>
      <c r="Q17">
        <f t="shared" si="1"/>
        <v>16.302199999999999</v>
      </c>
      <c r="R17">
        <f t="shared" si="2"/>
        <v>9.1324839999999477E-2</v>
      </c>
      <c r="S17">
        <f t="shared" si="3"/>
        <v>131.36686390532546</v>
      </c>
      <c r="U17">
        <f t="shared" si="4"/>
        <v>100</v>
      </c>
      <c r="V17">
        <f t="shared" si="5"/>
        <v>163.02199999999999</v>
      </c>
    </row>
    <row r="20" spans="6:22" x14ac:dyDescent="0.3">
      <c r="Q20" t="s">
        <v>8</v>
      </c>
      <c r="R20">
        <f>SUM(R5:R17)</f>
        <v>47.089091514999993</v>
      </c>
      <c r="S20">
        <f t="shared" ref="S20" si="6">SUM(S5:S17)</f>
        <v>650.85076923076917</v>
      </c>
      <c r="U20">
        <f>SUM(U5:U17)</f>
        <v>387.5</v>
      </c>
      <c r="V20">
        <f>SUM(V5:V17)</f>
        <v>546.90615000000003</v>
      </c>
    </row>
    <row r="22" spans="6:22" x14ac:dyDescent="0.3">
      <c r="R22" s="8" t="s">
        <v>19</v>
      </c>
      <c r="S22">
        <f>1-(R20/S20)</f>
        <v>0.92764994105998544</v>
      </c>
    </row>
    <row r="26" spans="6:22" x14ac:dyDescent="0.3">
      <c r="G26" s="7">
        <f>SUM(P5:P17)</f>
        <v>57</v>
      </c>
      <c r="H26">
        <f>COUNT(P5:P17)</f>
        <v>13</v>
      </c>
      <c r="J26" t="s">
        <v>23</v>
      </c>
      <c r="L26">
        <f>SUM(Q5:Q17)</f>
        <v>59.000900000000001</v>
      </c>
    </row>
    <row r="27" spans="6:22" x14ac:dyDescent="0.3">
      <c r="G27">
        <f>U20</f>
        <v>387.5</v>
      </c>
      <c r="H27" s="7">
        <f>SUM(P5:P17)</f>
        <v>57</v>
      </c>
      <c r="J27" t="s">
        <v>24</v>
      </c>
      <c r="L27">
        <f>V20</f>
        <v>546.90615000000003</v>
      </c>
    </row>
    <row r="29" spans="6:22" x14ac:dyDescent="0.3">
      <c r="F29" t="s">
        <v>26</v>
      </c>
      <c r="G29">
        <f t="array" ref="G29:H30">MINVERSE(G26:H27)</f>
        <v>-3.187028235951915E-2</v>
      </c>
      <c r="H29">
        <v>7.2686608890131397E-3</v>
      </c>
      <c r="J29" s="19" t="s">
        <v>39</v>
      </c>
      <c r="K29" s="1">
        <f t="array" ref="K29:K30">MMULT(G29:H30, L26:L27)</f>
        <v>2.0949000000000004</v>
      </c>
    </row>
    <row r="30" spans="6:22" x14ac:dyDescent="0.3">
      <c r="G30">
        <v>0.21666200726866089</v>
      </c>
      <c r="H30">
        <v>-3.187028235951915E-2</v>
      </c>
      <c r="J30" s="19" t="s">
        <v>34</v>
      </c>
      <c r="K30" s="1">
        <v>-4.6468000000000025</v>
      </c>
    </row>
    <row r="32" spans="6:22" x14ac:dyDescent="0.3">
      <c r="F32" t="s">
        <v>27</v>
      </c>
      <c r="G32">
        <f t="array" ref="G32:H33">MMULT(G26:H27, G29:H30)</f>
        <v>1.0000000000000002</v>
      </c>
      <c r="H32">
        <v>0</v>
      </c>
    </row>
    <row r="33" spans="7:8" x14ac:dyDescent="0.3">
      <c r="G33">
        <v>0</v>
      </c>
      <c r="H33">
        <v>1.0000000000000002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248F-A02D-4528-9886-19F3DC7BBFBD}">
  <dimension ref="B2:R21"/>
  <sheetViews>
    <sheetView workbookViewId="0">
      <selection activeCell="R22" sqref="R22"/>
    </sheetView>
  </sheetViews>
  <sheetFormatPr defaultRowHeight="14.4" x14ac:dyDescent="0.3"/>
  <cols>
    <col min="1" max="16384" width="8.88671875" style="10"/>
  </cols>
  <sheetData>
    <row r="2" spans="2:18" x14ac:dyDescent="0.3">
      <c r="B2" s="9" t="s">
        <v>0</v>
      </c>
      <c r="C2" s="9" t="s">
        <v>20</v>
      </c>
      <c r="K2" s="10" t="s">
        <v>12</v>
      </c>
      <c r="L2" s="11">
        <f>AVERAGE(C3:C15)</f>
        <v>-126.30769230769231</v>
      </c>
      <c r="O2" s="9" t="s">
        <v>11</v>
      </c>
    </row>
    <row r="3" spans="2:18" x14ac:dyDescent="0.3">
      <c r="B3" s="11">
        <v>0</v>
      </c>
      <c r="C3" s="11">
        <v>58</v>
      </c>
    </row>
    <row r="4" spans="2:18" x14ac:dyDescent="0.3">
      <c r="B4" s="11">
        <v>0.5</v>
      </c>
      <c r="C4" s="11">
        <v>55</v>
      </c>
      <c r="O4" s="9" t="s">
        <v>0</v>
      </c>
      <c r="P4" s="9" t="s">
        <v>13</v>
      </c>
      <c r="Q4" s="9" t="s">
        <v>14</v>
      </c>
      <c r="R4" s="9" t="s">
        <v>15</v>
      </c>
    </row>
    <row r="5" spans="2:18" x14ac:dyDescent="0.3">
      <c r="B5" s="11">
        <v>1</v>
      </c>
      <c r="C5" s="11">
        <v>45</v>
      </c>
      <c r="O5" s="11">
        <f>B3</f>
        <v>0</v>
      </c>
      <c r="P5" s="10">
        <f>O5^3*0.9997-13.992*O5^2-0.0608*O5+58.147</f>
        <v>58.146999999999998</v>
      </c>
      <c r="Q5" s="10">
        <f>(C3-P5)^2</f>
        <v>2.1608999999999549E-2</v>
      </c>
      <c r="R5" s="10">
        <f>(C3-L2)^2</f>
        <v>33969.325443786984</v>
      </c>
    </row>
    <row r="6" spans="2:18" x14ac:dyDescent="0.3">
      <c r="B6" s="11">
        <v>1.5</v>
      </c>
      <c r="C6" s="11">
        <v>30</v>
      </c>
      <c r="O6" s="11">
        <f t="shared" ref="O6:O17" si="0">B4</f>
        <v>0.5</v>
      </c>
      <c r="P6" s="10">
        <f t="shared" ref="P6:P17" si="1">O6^3*0.9997-13.992*O6^2-0.0608*O6+58.147</f>
        <v>54.743562499999996</v>
      </c>
      <c r="Q6" s="10">
        <f t="shared" ref="Q6:Q17" si="2">(C4-P6)^2</f>
        <v>6.5760191406252097E-2</v>
      </c>
      <c r="R6" s="10">
        <f t="shared" ref="R6:R17" si="3">(C4-L3)^2</f>
        <v>3025</v>
      </c>
    </row>
    <row r="7" spans="2:18" x14ac:dyDescent="0.3">
      <c r="B7" s="11">
        <v>2</v>
      </c>
      <c r="C7" s="11">
        <v>10</v>
      </c>
      <c r="O7" s="11">
        <f t="shared" si="0"/>
        <v>1</v>
      </c>
      <c r="P7" s="10">
        <f t="shared" si="1"/>
        <v>45.093899999999998</v>
      </c>
      <c r="Q7" s="10">
        <f t="shared" si="2"/>
        <v>8.8172099999996E-3</v>
      </c>
      <c r="R7" s="10">
        <f t="shared" si="3"/>
        <v>2025</v>
      </c>
    </row>
    <row r="8" spans="2:18" x14ac:dyDescent="0.3">
      <c r="B8" s="11">
        <v>3</v>
      </c>
      <c r="C8" s="11">
        <v>-41</v>
      </c>
      <c r="O8" s="11">
        <f t="shared" si="0"/>
        <v>1.5</v>
      </c>
      <c r="P8" s="10">
        <f t="shared" si="1"/>
        <v>29.947787499999997</v>
      </c>
      <c r="Q8" s="10">
        <f t="shared" si="2"/>
        <v>2.726145156250324E-3</v>
      </c>
      <c r="R8" s="10">
        <f t="shared" si="3"/>
        <v>900</v>
      </c>
    </row>
    <row r="9" spans="2:18" x14ac:dyDescent="0.3">
      <c r="B9" s="11">
        <v>4</v>
      </c>
      <c r="C9" s="11">
        <v>-102</v>
      </c>
      <c r="O9" s="11">
        <f t="shared" si="0"/>
        <v>2</v>
      </c>
      <c r="P9" s="10">
        <f t="shared" si="1"/>
        <v>10.054999999999993</v>
      </c>
      <c r="Q9" s="10">
        <f t="shared" si="2"/>
        <v>3.0249999999991872E-3</v>
      </c>
      <c r="R9" s="10">
        <f t="shared" si="3"/>
        <v>100</v>
      </c>
    </row>
    <row r="10" spans="2:18" x14ac:dyDescent="0.3">
      <c r="B10" s="11">
        <v>5</v>
      </c>
      <c r="C10" s="11">
        <v>-167</v>
      </c>
      <c r="O10" s="11">
        <f t="shared" si="0"/>
        <v>3</v>
      </c>
      <c r="P10" s="10">
        <f t="shared" si="1"/>
        <v>-40.971500000000013</v>
      </c>
      <c r="Q10" s="10">
        <f t="shared" si="2"/>
        <v>8.122499999992515E-4</v>
      </c>
      <c r="R10" s="10">
        <f t="shared" si="3"/>
        <v>1681</v>
      </c>
    </row>
    <row r="11" spans="2:18" x14ac:dyDescent="0.3">
      <c r="B11" s="11">
        <v>6</v>
      </c>
      <c r="C11" s="11">
        <v>-230</v>
      </c>
      <c r="O11" s="11">
        <f t="shared" si="0"/>
        <v>4</v>
      </c>
      <c r="P11" s="10">
        <f t="shared" si="1"/>
        <v>-101.98740000000004</v>
      </c>
      <c r="Q11" s="10">
        <f t="shared" si="2"/>
        <v>1.5875999999908093E-4</v>
      </c>
      <c r="R11" s="10">
        <f t="shared" si="3"/>
        <v>10404</v>
      </c>
    </row>
    <row r="12" spans="2:18" x14ac:dyDescent="0.3">
      <c r="B12" s="11">
        <v>7</v>
      </c>
      <c r="C12" s="11">
        <v>-285</v>
      </c>
      <c r="O12" s="11">
        <f t="shared" si="0"/>
        <v>5</v>
      </c>
      <c r="P12" s="10">
        <f t="shared" si="1"/>
        <v>-166.99450000000002</v>
      </c>
      <c r="Q12" s="10">
        <f t="shared" si="2"/>
        <v>3.0249999999819921E-5</v>
      </c>
      <c r="R12" s="10">
        <f t="shared" si="3"/>
        <v>27889</v>
      </c>
    </row>
    <row r="13" spans="2:18" x14ac:dyDescent="0.3">
      <c r="B13" s="11">
        <v>8</v>
      </c>
      <c r="C13" s="11">
        <v>-326</v>
      </c>
      <c r="O13" s="11">
        <f t="shared" si="0"/>
        <v>6</v>
      </c>
      <c r="P13" s="10">
        <f t="shared" si="1"/>
        <v>-229.99460000000005</v>
      </c>
      <c r="Q13" s="10">
        <f t="shared" si="2"/>
        <v>2.9159999999480388E-5</v>
      </c>
      <c r="R13" s="10">
        <f t="shared" si="3"/>
        <v>52900</v>
      </c>
    </row>
    <row r="14" spans="2:18" x14ac:dyDescent="0.3">
      <c r="B14" s="11">
        <v>9</v>
      </c>
      <c r="C14" s="11">
        <v>-347</v>
      </c>
      <c r="O14" s="11">
        <f t="shared" si="0"/>
        <v>7</v>
      </c>
      <c r="P14" s="10">
        <f t="shared" si="1"/>
        <v>-284.98950000000002</v>
      </c>
      <c r="Q14" s="10">
        <f t="shared" si="2"/>
        <v>1.1024999999956072E-4</v>
      </c>
      <c r="R14" s="10">
        <f t="shared" si="3"/>
        <v>81225</v>
      </c>
    </row>
    <row r="15" spans="2:18" x14ac:dyDescent="0.3">
      <c r="B15" s="11">
        <v>10</v>
      </c>
      <c r="C15" s="11">
        <v>-342</v>
      </c>
      <c r="O15" s="11">
        <f t="shared" si="0"/>
        <v>8</v>
      </c>
      <c r="P15" s="10">
        <f t="shared" si="1"/>
        <v>-325.98100000000005</v>
      </c>
      <c r="Q15" s="10">
        <f t="shared" si="2"/>
        <v>3.6099999999804729E-4</v>
      </c>
      <c r="R15" s="10">
        <f t="shared" si="3"/>
        <v>106276</v>
      </c>
    </row>
    <row r="16" spans="2:18" x14ac:dyDescent="0.3">
      <c r="O16" s="11">
        <f t="shared" si="0"/>
        <v>9</v>
      </c>
      <c r="P16" s="10">
        <f t="shared" si="1"/>
        <v>-346.97090000000009</v>
      </c>
      <c r="Q16" s="10">
        <f t="shared" si="2"/>
        <v>8.4680999999501899E-4</v>
      </c>
      <c r="R16" s="10">
        <f t="shared" si="3"/>
        <v>120409</v>
      </c>
    </row>
    <row r="17" spans="15:18" x14ac:dyDescent="0.3">
      <c r="O17" s="11">
        <f t="shared" si="0"/>
        <v>10</v>
      </c>
      <c r="P17" s="10">
        <f t="shared" si="1"/>
        <v>-341.96100000000001</v>
      </c>
      <c r="Q17" s="10">
        <f t="shared" si="2"/>
        <v>1.5209999999990069E-3</v>
      </c>
      <c r="R17" s="10">
        <f t="shared" si="3"/>
        <v>116964</v>
      </c>
    </row>
    <row r="19" spans="15:18" x14ac:dyDescent="0.3">
      <c r="P19" s="10" t="s">
        <v>21</v>
      </c>
      <c r="Q19" s="10">
        <f>SUM(Q5:Q17)</f>
        <v>0.10580702656249001</v>
      </c>
      <c r="R19" s="10">
        <f t="shared" ref="R19" si="4">SUM(R5:R17)</f>
        <v>557767.32544378703</v>
      </c>
    </row>
    <row r="21" spans="15:18" x14ac:dyDescent="0.3">
      <c r="Q21" s="12" t="s">
        <v>22</v>
      </c>
      <c r="R21" s="10">
        <f>1-(Q19/R19)</f>
        <v>0.9999998103025729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Peiffer</dc:creator>
  <cp:lastModifiedBy>Avery Peiffer</cp:lastModifiedBy>
  <dcterms:created xsi:type="dcterms:W3CDTF">2017-10-02T14:42:24Z</dcterms:created>
  <dcterms:modified xsi:type="dcterms:W3CDTF">2017-10-02T16:05:21Z</dcterms:modified>
</cp:coreProperties>
</file>