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8184" xr2:uid="{3BA04E16-0985-4500-9E5E-9E16D920F497}"/>
  </bookViews>
  <sheets>
    <sheet name="Part A" sheetId="3" r:id="rId1"/>
    <sheet name="PartB" sheetId="8" r:id="rId2"/>
    <sheet name="PartC" sheetId="2" r:id="rId3"/>
    <sheet name="PartD" sheetId="1" r:id="rId4"/>
  </sheets>
  <definedNames>
    <definedName name="total">PartD!$C$2:$C$79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N3" i="3"/>
  <c r="M3" i="3"/>
  <c r="H5" i="3"/>
  <c r="H3" i="3"/>
  <c r="G3" i="3"/>
  <c r="F13" i="3"/>
  <c r="F12" i="3"/>
  <c r="E13" i="3"/>
  <c r="G5" i="3"/>
  <c r="E12" i="3"/>
  <c r="H26" i="8"/>
  <c r="H25" i="8"/>
  <c r="H24" i="8"/>
  <c r="H23" i="8"/>
  <c r="H22" i="8"/>
  <c r="H21" i="8"/>
  <c r="H20" i="8"/>
  <c r="H19" i="8"/>
  <c r="H18" i="8"/>
  <c r="H17" i="8"/>
  <c r="J11" i="8"/>
  <c r="J10" i="8"/>
  <c r="J9" i="8"/>
  <c r="J8" i="8"/>
  <c r="J7" i="8"/>
  <c r="J6" i="8"/>
  <c r="J5" i="8"/>
  <c r="J4" i="8"/>
  <c r="J3" i="8"/>
  <c r="J2" i="8"/>
  <c r="H4" i="8"/>
  <c r="H5" i="8" s="1"/>
  <c r="H6" i="8" s="1"/>
  <c r="H7" i="8" s="1"/>
  <c r="H8" i="8" s="1"/>
  <c r="H9" i="8" s="1"/>
  <c r="H10" i="8" s="1"/>
  <c r="H11" i="8" s="1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N82" i="3" l="1"/>
  <c r="C79" i="3" l="1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28" i="2" l="1"/>
  <c r="G27" i="2"/>
  <c r="G26" i="2"/>
  <c r="G25" i="2"/>
  <c r="G24" i="2"/>
  <c r="G23" i="2"/>
  <c r="G22" i="2"/>
  <c r="G21" i="2"/>
  <c r="G20" i="2"/>
  <c r="G19" i="2"/>
  <c r="G18" i="2"/>
  <c r="I12" i="2"/>
  <c r="I11" i="2"/>
  <c r="I10" i="2"/>
  <c r="I9" i="2"/>
  <c r="I8" i="2"/>
  <c r="I7" i="2"/>
  <c r="I6" i="2"/>
  <c r="I5" i="2"/>
  <c r="I4" i="2"/>
  <c r="I3" i="2"/>
  <c r="I2" i="2"/>
  <c r="G5" i="2"/>
  <c r="G6" i="2" s="1"/>
  <c r="G7" i="2" s="1"/>
  <c r="G8" i="2" s="1"/>
  <c r="G9" i="2" s="1"/>
  <c r="G10" i="2" s="1"/>
  <c r="G11" i="2" s="1"/>
  <c r="G12" i="2" s="1"/>
  <c r="G4" i="2"/>
  <c r="G3" i="2"/>
  <c r="G2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2" i="1"/>
  <c r="C2" i="1"/>
  <c r="I14" i="1" s="1"/>
  <c r="C81" i="2" l="1"/>
  <c r="G20" i="1"/>
  <c r="G24" i="1"/>
  <c r="G28" i="1"/>
  <c r="G21" i="1"/>
  <c r="G25" i="1"/>
  <c r="G29" i="1"/>
  <c r="G22" i="1"/>
  <c r="G26" i="1"/>
  <c r="G30" i="1"/>
  <c r="C80" i="2"/>
  <c r="G19" i="1"/>
  <c r="G23" i="1"/>
  <c r="G27" i="1"/>
  <c r="G31" i="1"/>
  <c r="I5" i="1"/>
  <c r="I9" i="1"/>
  <c r="I13" i="1"/>
  <c r="I4" i="1"/>
  <c r="I8" i="1"/>
  <c r="I12" i="1"/>
  <c r="C80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I3" i="1"/>
  <c r="I7" i="1"/>
  <c r="I11" i="1"/>
  <c r="C81" i="1"/>
  <c r="C82" i="1" s="1"/>
  <c r="I6" i="1"/>
  <c r="I10" i="1"/>
  <c r="C82" i="2" l="1"/>
  <c r="M82" i="3" l="1"/>
</calcChain>
</file>

<file path=xl/sharedStrings.xml><?xml version="1.0" encoding="utf-8"?>
<sst xmlns="http://schemas.openxmlformats.org/spreadsheetml/2006/main" count="121" uniqueCount="50">
  <si>
    <t>Part 1</t>
  </si>
  <si>
    <t>Part 2</t>
  </si>
  <si>
    <t>Total Score</t>
  </si>
  <si>
    <t>Bin Number</t>
  </si>
  <si>
    <t>Bins (Plotting)</t>
  </si>
  <si>
    <t>Bins (Actual)</t>
  </si>
  <si>
    <t>Count</t>
  </si>
  <si>
    <t>0-90</t>
  </si>
  <si>
    <t>90-95</t>
  </si>
  <si>
    <t>95-100</t>
  </si>
  <si>
    <t>100-105</t>
  </si>
  <si>
    <t>105-110</t>
  </si>
  <si>
    <t>110-115</t>
  </si>
  <si>
    <t>115-120</t>
  </si>
  <si>
    <t>120-125</t>
  </si>
  <si>
    <t>125-130</t>
  </si>
  <si>
    <t>130-135</t>
  </si>
  <si>
    <t>135-140</t>
  </si>
  <si>
    <t>140-145</t>
  </si>
  <si>
    <t>145-150</t>
  </si>
  <si>
    <t>MIN</t>
  </si>
  <si>
    <t>MAX</t>
  </si>
  <si>
    <t>RANGE</t>
  </si>
  <si>
    <t>60-65</t>
  </si>
  <si>
    <t>65-70</t>
  </si>
  <si>
    <t>70-75</t>
  </si>
  <si>
    <t>75-80</t>
  </si>
  <si>
    <t>80-85</t>
  </si>
  <si>
    <t>85-90</t>
  </si>
  <si>
    <t>0-50</t>
  </si>
  <si>
    <t>50-55</t>
  </si>
  <si>
    <t>55-60</t>
  </si>
  <si>
    <t>More</t>
  </si>
  <si>
    <t>Frequency</t>
  </si>
  <si>
    <t>Bin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</si>
  <si>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</si>
  <si>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</si>
  <si>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</si>
  <si>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</si>
  <si>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</si>
  <si>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</si>
  <si>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</si>
  <si>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</si>
  <si>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</si>
  <si>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</si>
  <si>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Mean</t>
  </si>
  <si>
    <t>Median</t>
  </si>
  <si>
    <t>Standard Deviation</t>
  </si>
  <si>
    <t>Part 1 sum of square errors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</si>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</sst>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2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3" xfId="0" applyFill="1" applyBorder="1" applyAlignment="1"/>
    <xf numFmtId="0" fontId="5" fillId="0" borderId="1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Test 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PartB!$H$16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PartB!$G$17:$G$26</c:f>
              <c:strCache>
                <c:ptCount val="10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</c:strCache>
            </c:strRef>
          </c:cat>
          <c:val>
            <c:numRef>
              <c:f>PartB!$H$17:$H$26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21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6-4259-9612-C4874476E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685104"/>
        <c:axId val="531688384"/>
      </c:barChart>
      <c:catAx>
        <c:axId val="5316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88384"/>
        <c:crosses val="autoZero"/>
        <c:auto val="1"/>
        <c:lblAlgn val="ctr"/>
        <c:lblOffset val="100"/>
        <c:noMultiLvlLbl val="0"/>
      </c:catAx>
      <c:valAx>
        <c:axId val="5316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Test 1 Scores (Histogram</a:t>
            </a:r>
            <a:r>
              <a:rPr lang="en-US" baseline="0"/>
              <a:t> function)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PartB!$N$1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PartB!$M$2:$M$12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PartB!$N$2:$N$12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21</c:v>
                </c:pt>
                <c:pt idx="9">
                  <c:v>32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A-4696-AD2D-18B6B427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519232"/>
        <c:axId val="532515296"/>
      </c:barChart>
      <c:catAx>
        <c:axId val="5325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5296"/>
        <c:crosses val="autoZero"/>
        <c:auto val="1"/>
        <c:lblAlgn val="ctr"/>
        <c:lblOffset val="100"/>
        <c:noMultiLvlLbl val="0"/>
      </c:catAx>
      <c:valAx>
        <c:axId val="5325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Part 2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PartC!$G$17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PartC!$F$18:$F$28</c:f>
              <c:strCache>
                <c:ptCount val="11"/>
                <c:pt idx="0">
                  <c:v>0-50</c:v>
                </c:pt>
                <c:pt idx="1">
                  <c:v>50-55</c:v>
                </c:pt>
                <c:pt idx="2">
                  <c:v>55-60</c:v>
                </c:pt>
                <c:pt idx="3">
                  <c:v>60-65</c:v>
                </c:pt>
                <c:pt idx="4">
                  <c:v>65-70</c:v>
                </c:pt>
                <c:pt idx="5">
                  <c:v>70-75</c:v>
                </c:pt>
                <c:pt idx="6">
                  <c:v>75-80</c:v>
                </c:pt>
                <c:pt idx="7">
                  <c:v>80-85</c:v>
                </c:pt>
                <c:pt idx="8">
                  <c:v>85-90</c:v>
                </c:pt>
                <c:pt idx="9">
                  <c:v>90-95</c:v>
                </c:pt>
                <c:pt idx="10">
                  <c:v>95-100</c:v>
                </c:pt>
              </c:strCache>
            </c:strRef>
          </c:cat>
          <c:val>
            <c:numRef>
              <c:f>PartC!$G$18:$G$28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6-4D83-AE16-FD44DA26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746176"/>
        <c:axId val="561748472"/>
      </c:barChart>
      <c:catAx>
        <c:axId val="5617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Ranges (%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48472"/>
        <c:crosses val="autoZero"/>
        <c:auto val="1"/>
        <c:lblAlgn val="ctr"/>
        <c:lblOffset val="100"/>
        <c:noMultiLvlLbl val="0"/>
      </c:catAx>
      <c:valAx>
        <c:axId val="5617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(number of scores)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Part 2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PartC!$N$1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PartC!$M$2:$M$13</c:f>
              <c:strCache>
                <c:ptCount val="1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PartC!$N$2:$N$13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2-47D0-8E48-4C1E1239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34032"/>
        <c:axId val="533228128"/>
      </c:barChart>
      <c:catAx>
        <c:axId val="53323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8128"/>
        <c:crosses val="autoZero"/>
        <c:auto val="1"/>
        <c:lblAlgn val="ctr"/>
        <c:lblOffset val="100"/>
        <c:noMultiLvlLbl val="0"/>
      </c:catAx>
      <c:valAx>
        <c:axId val="5332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Combined Scores from Part 1 and Part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PartD!$G$18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PartD!$F$19:$F$31</c:f>
              <c:strCache>
                <c:ptCount val="13"/>
                <c:pt idx="0">
                  <c:v>0-90</c:v>
                </c:pt>
                <c:pt idx="1">
                  <c:v>90-95</c:v>
                </c:pt>
                <c:pt idx="2">
                  <c:v>95-100</c:v>
                </c:pt>
                <c:pt idx="3">
                  <c:v>100-105</c:v>
                </c:pt>
                <c:pt idx="4">
                  <c:v>105-110</c:v>
                </c:pt>
                <c:pt idx="5">
                  <c:v>110-115</c:v>
                </c:pt>
                <c:pt idx="6">
                  <c:v>115-120</c:v>
                </c:pt>
                <c:pt idx="7">
                  <c:v>120-125</c:v>
                </c:pt>
                <c:pt idx="8">
                  <c:v>125-130</c:v>
                </c:pt>
                <c:pt idx="9">
                  <c:v>130-135</c:v>
                </c:pt>
                <c:pt idx="10">
                  <c:v>135-140</c:v>
                </c:pt>
                <c:pt idx="11">
                  <c:v>140-145</c:v>
                </c:pt>
                <c:pt idx="12">
                  <c:v>145-150</c:v>
                </c:pt>
              </c:strCache>
            </c:strRef>
          </c:cat>
          <c:val>
            <c:numRef>
              <c:f>PartD!$G$19:$G$31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2-41DB-87F3-288651B6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316712"/>
        <c:axId val="571313104"/>
      </c:barChart>
      <c:catAx>
        <c:axId val="57131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3104"/>
        <c:crosses val="autoZero"/>
        <c:auto val="1"/>
        <c:lblAlgn val="ctr"/>
        <c:lblOffset val="100"/>
        <c:noMultiLvlLbl val="0"/>
      </c:catAx>
      <c:valAx>
        <c:axId val="5713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Total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PartD!$Q$1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PartD!$P$2:$P$15</c:f>
              <c:strCache>
                <c:ptCount val="14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More</c:v>
                </c:pt>
              </c:strCache>
            </c:strRef>
          </c:cat>
          <c:val>
            <c:numRef>
              <c:f>PartD!$Q$2:$Q$15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6-41F6-B382-CC19C946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02464"/>
        <c:axId val="540905744"/>
      </c:barChart>
      <c:catAx>
        <c:axId val="54090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5744"/>
        <c:crosses val="autoZero"/>
        <c:auto val="1"/>
        <c:lblAlgn val="ctr"/>
        <c:lblOffset val="100"/>
        <c:noMultiLvlLbl val="0"/>
      </c:catAx>
      <c:valAx>
        <c:axId val="5409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14</xdr:row>
      <xdr:rowOff>64770</xdr:rowOff>
    </xdr:from>
    <xdr:to>
      <xdr:col>10</xdr:col>
      <xdr:colOff>160020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EC29A-5F50-44D3-A99E-1F28EC7DD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12</xdr:row>
      <xdr:rowOff>34290</xdr:rowOff>
    </xdr:from>
    <xdr:to>
      <xdr:col>17</xdr:col>
      <xdr:colOff>525780</xdr:colOff>
      <xdr:row>26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DDF56-7548-4AFF-9B22-160AA3F0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15</xdr:row>
      <xdr:rowOff>80010</xdr:rowOff>
    </xdr:from>
    <xdr:to>
      <xdr:col>12</xdr:col>
      <xdr:colOff>457200</xdr:colOff>
      <xdr:row>32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6498A-0A04-420D-B3A3-2352EC5B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13</xdr:row>
      <xdr:rowOff>41910</xdr:rowOff>
    </xdr:from>
    <xdr:to>
      <xdr:col>20</xdr:col>
      <xdr:colOff>274320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403EA-56E0-4158-BE56-A6D6ABE9E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13</xdr:row>
      <xdr:rowOff>194310</xdr:rowOff>
    </xdr:from>
    <xdr:to>
      <xdr:col>13</xdr:col>
      <xdr:colOff>411480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F10E1-E9B0-41EE-86CC-98ECC7F03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16</xdr:row>
      <xdr:rowOff>26670</xdr:rowOff>
    </xdr:from>
    <xdr:to>
      <xdr:col>20</xdr:col>
      <xdr:colOff>434340</xdr:colOff>
      <xdr:row>29</xdr:row>
      <xdr:rowOff>194310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EFA80-72CC-4C7E-9662-01A320AF4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0F30-C740-4D6C-807F-EE09F4D7B574}">
  <dimension ref="A1:N82"/>
  <sheetViews>
    <sheetView tabSelected="1" workbookViewId="0">
      <selection activeCell="J12" sqref="J12"/>
    </sheetView>
  </sheetViews>
  <sheetFormatPr defaultRowHeight="14.4" x14ac:dyDescent="0.3"/>
  <cols>
    <col min="3" max="3" width="11" customWidth="1"/>
    <col min="13" max="13" width="24.33203125" customWidth="1"/>
  </cols>
  <sheetData>
    <row r="1" spans="1:14" x14ac:dyDescent="0.3">
      <c r="A1" s="16" t="s">
        <v>0</v>
      </c>
      <c r="B1" s="16" t="s">
        <v>1</v>
      </c>
      <c r="C1" s="16" t="s">
        <v>2</v>
      </c>
    </row>
    <row r="2" spans="1:14" x14ac:dyDescent="0.3">
      <c r="A2" s="18">
        <v>41</v>
      </c>
      <c r="B2" s="18">
        <v>83</v>
      </c>
      <c r="C2" s="19">
        <f>SUM(A2:B2)</f>
        <v>124</v>
      </c>
      <c r="G2" s="37" t="s">
        <v>0</v>
      </c>
      <c r="H2" s="37" t="s">
        <v>1</v>
      </c>
      <c r="J2" s="37"/>
      <c r="M2" s="37" t="s">
        <v>48</v>
      </c>
      <c r="N2" s="37" t="s">
        <v>1</v>
      </c>
    </row>
    <row r="3" spans="1:14" x14ac:dyDescent="0.3">
      <c r="A3" s="18">
        <v>49</v>
      </c>
      <c r="B3" s="18">
        <v>88</v>
      </c>
      <c r="C3" s="23">
        <f t="shared" ref="C3:C66" si="0">SUM(A3:B3)</f>
        <v>137</v>
      </c>
      <c r="E3" s="37" t="s">
        <v>45</v>
      </c>
      <c r="G3">
        <f>(SUM(A2:A79))/COUNT(A2:A79)</f>
        <v>41.807692307692307</v>
      </c>
      <c r="H3">
        <f>(SUM(B2:B79))/COUNT(B2:B79)</f>
        <v>84.628205128205124</v>
      </c>
      <c r="M3">
        <f>(A2-$G$3)^2</f>
        <v>0.65236686390532372</v>
      </c>
      <c r="N3">
        <f>(B2-$H$3)^2</f>
        <v>2.6510519395134651</v>
      </c>
    </row>
    <row r="4" spans="1:14" x14ac:dyDescent="0.3">
      <c r="A4" s="18">
        <v>50</v>
      </c>
      <c r="B4" s="18">
        <v>95</v>
      </c>
      <c r="C4" s="23">
        <f t="shared" si="0"/>
        <v>145</v>
      </c>
      <c r="M4">
        <f t="shared" ref="M4:M67" si="1">(A3-$G$3)^2</f>
        <v>51.729289940828416</v>
      </c>
      <c r="N4">
        <f t="shared" ref="N4:N67" si="2">(B3-$H$3)^2</f>
        <v>11.369000657462223</v>
      </c>
    </row>
    <row r="5" spans="1:14" x14ac:dyDescent="0.3">
      <c r="A5" s="18">
        <v>37</v>
      </c>
      <c r="B5" s="18">
        <v>91</v>
      </c>
      <c r="C5" s="23">
        <f t="shared" si="0"/>
        <v>128</v>
      </c>
      <c r="E5" s="37" t="s">
        <v>46</v>
      </c>
      <c r="G5">
        <f>MEDIAN(A2:A79)</f>
        <v>45</v>
      </c>
      <c r="H5">
        <f t="shared" ref="H5" si="3">MEDIAN(B2:B79)</f>
        <v>86</v>
      </c>
      <c r="M5">
        <f t="shared" si="1"/>
        <v>67.11390532544381</v>
      </c>
      <c r="N5">
        <f t="shared" si="2"/>
        <v>107.57412886259048</v>
      </c>
    </row>
    <row r="6" spans="1:14" x14ac:dyDescent="0.3">
      <c r="A6" s="18">
        <v>50</v>
      </c>
      <c r="B6" s="18">
        <v>86</v>
      </c>
      <c r="C6" s="23">
        <f t="shared" si="0"/>
        <v>136</v>
      </c>
      <c r="M6">
        <f t="shared" si="1"/>
        <v>23.113905325443778</v>
      </c>
      <c r="N6">
        <f t="shared" si="2"/>
        <v>40.599769888231478</v>
      </c>
    </row>
    <row r="7" spans="1:14" x14ac:dyDescent="0.3">
      <c r="A7" s="18">
        <v>30</v>
      </c>
      <c r="B7" s="18">
        <v>97</v>
      </c>
      <c r="C7" s="23">
        <f t="shared" si="0"/>
        <v>127</v>
      </c>
      <c r="E7" s="37" t="s">
        <v>47</v>
      </c>
      <c r="G7">
        <f>SQRT(M82/(COUNT(A2:A79)-1))</f>
        <v>8.5128744246013035</v>
      </c>
      <c r="H7">
        <f t="shared" ref="H7" si="4">SQRT(N82/(COUNT(B2:B79)-1))</f>
        <v>9.6646483591193277</v>
      </c>
      <c r="M7">
        <f t="shared" si="1"/>
        <v>67.11390532544381</v>
      </c>
      <c r="N7">
        <f t="shared" si="2"/>
        <v>1.8818211702827197</v>
      </c>
    </row>
    <row r="8" spans="1:14" x14ac:dyDescent="0.3">
      <c r="A8" s="18">
        <v>46</v>
      </c>
      <c r="B8" s="18">
        <v>80</v>
      </c>
      <c r="C8" s="23">
        <f t="shared" si="0"/>
        <v>126</v>
      </c>
      <c r="M8">
        <f t="shared" si="1"/>
        <v>139.42159763313606</v>
      </c>
      <c r="N8">
        <f t="shared" si="2"/>
        <v>153.06130834976997</v>
      </c>
    </row>
    <row r="9" spans="1:14" x14ac:dyDescent="0.3">
      <c r="A9" s="18">
        <v>46</v>
      </c>
      <c r="B9" s="18">
        <v>94</v>
      </c>
      <c r="C9" s="23">
        <f t="shared" si="0"/>
        <v>140</v>
      </c>
      <c r="M9">
        <f t="shared" si="1"/>
        <v>17.575443786982259</v>
      </c>
      <c r="N9">
        <f t="shared" si="2"/>
        <v>21.42028270874421</v>
      </c>
    </row>
    <row r="10" spans="1:14" x14ac:dyDescent="0.3">
      <c r="A10" s="18">
        <v>50</v>
      </c>
      <c r="B10" s="18">
        <v>99</v>
      </c>
      <c r="C10" s="23">
        <f t="shared" si="0"/>
        <v>149</v>
      </c>
      <c r="M10">
        <f t="shared" si="1"/>
        <v>17.575443786982259</v>
      </c>
      <c r="N10">
        <f t="shared" si="2"/>
        <v>87.830539119000733</v>
      </c>
    </row>
    <row r="11" spans="1:14" x14ac:dyDescent="0.3">
      <c r="A11" s="18">
        <v>40</v>
      </c>
      <c r="B11" s="18">
        <v>94</v>
      </c>
      <c r="C11" s="23">
        <f t="shared" si="0"/>
        <v>134</v>
      </c>
      <c r="M11">
        <f t="shared" si="1"/>
        <v>67.11390532544381</v>
      </c>
      <c r="N11">
        <f t="shared" si="2"/>
        <v>206.54848783694948</v>
      </c>
    </row>
    <row r="12" spans="1:14" x14ac:dyDescent="0.3">
      <c r="A12" s="18">
        <v>50</v>
      </c>
      <c r="B12" s="18">
        <v>94</v>
      </c>
      <c r="C12" s="23">
        <f t="shared" si="0"/>
        <v>144</v>
      </c>
      <c r="E12">
        <f>AVERAGE(A2:A79)</f>
        <v>41.807692307692307</v>
      </c>
      <c r="F12">
        <f t="shared" ref="F12" si="5">AVERAGE(B2:B79)</f>
        <v>84.628205128205124</v>
      </c>
      <c r="M12">
        <f t="shared" si="1"/>
        <v>3.2677514792899367</v>
      </c>
      <c r="N12">
        <f t="shared" si="2"/>
        <v>87.830539119000733</v>
      </c>
    </row>
    <row r="13" spans="1:14" x14ac:dyDescent="0.3">
      <c r="A13" s="18">
        <v>44</v>
      </c>
      <c r="B13" s="18">
        <v>78</v>
      </c>
      <c r="C13" s="23">
        <f t="shared" si="0"/>
        <v>122</v>
      </c>
      <c r="E13">
        <f>STDEV(A2:A79)</f>
        <v>8.5128744246012964</v>
      </c>
      <c r="F13">
        <f t="shared" ref="F13" si="6">STDEV(B2:B79)</f>
        <v>9.6646483591193597</v>
      </c>
      <c r="M13">
        <f t="shared" si="1"/>
        <v>67.11390532544381</v>
      </c>
      <c r="N13">
        <f t="shared" si="2"/>
        <v>87.830539119000733</v>
      </c>
    </row>
    <row r="14" spans="1:14" x14ac:dyDescent="0.3">
      <c r="A14" s="18">
        <v>44</v>
      </c>
      <c r="B14" s="18">
        <v>97</v>
      </c>
      <c r="C14" s="23">
        <f t="shared" si="0"/>
        <v>141</v>
      </c>
      <c r="M14">
        <f t="shared" si="1"/>
        <v>4.8062130177514844</v>
      </c>
      <c r="N14">
        <f t="shared" si="2"/>
        <v>43.933103221564707</v>
      </c>
    </row>
    <row r="15" spans="1:14" x14ac:dyDescent="0.3">
      <c r="A15" s="18">
        <v>50</v>
      </c>
      <c r="B15" s="18">
        <v>91</v>
      </c>
      <c r="C15" s="23">
        <f t="shared" si="0"/>
        <v>141</v>
      </c>
      <c r="M15">
        <f t="shared" si="1"/>
        <v>4.8062130177514844</v>
      </c>
      <c r="N15">
        <f t="shared" si="2"/>
        <v>153.06130834976997</v>
      </c>
    </row>
    <row r="16" spans="1:14" x14ac:dyDescent="0.3">
      <c r="A16" s="18">
        <v>40</v>
      </c>
      <c r="B16" s="18">
        <v>83</v>
      </c>
      <c r="C16" s="23">
        <f t="shared" si="0"/>
        <v>123</v>
      </c>
      <c r="M16">
        <f t="shared" si="1"/>
        <v>67.11390532544381</v>
      </c>
      <c r="N16">
        <f t="shared" si="2"/>
        <v>40.599769888231478</v>
      </c>
    </row>
    <row r="17" spans="1:14" x14ac:dyDescent="0.3">
      <c r="A17" s="18">
        <v>46</v>
      </c>
      <c r="B17" s="18">
        <v>84</v>
      </c>
      <c r="C17" s="23">
        <f t="shared" si="0"/>
        <v>130</v>
      </c>
      <c r="M17">
        <f t="shared" si="1"/>
        <v>3.2677514792899367</v>
      </c>
      <c r="N17">
        <f t="shared" si="2"/>
        <v>2.6510519395134651</v>
      </c>
    </row>
    <row r="18" spans="1:14" x14ac:dyDescent="0.3">
      <c r="A18" s="18">
        <v>40</v>
      </c>
      <c r="B18" s="18">
        <v>65</v>
      </c>
      <c r="C18" s="23">
        <f t="shared" si="0"/>
        <v>105</v>
      </c>
      <c r="M18">
        <f t="shared" si="1"/>
        <v>17.575443786982259</v>
      </c>
      <c r="N18">
        <f t="shared" si="2"/>
        <v>0.39464168310321651</v>
      </c>
    </row>
    <row r="19" spans="1:14" x14ac:dyDescent="0.3">
      <c r="A19" s="18">
        <v>42</v>
      </c>
      <c r="B19" s="18">
        <v>72</v>
      </c>
      <c r="C19" s="23">
        <f t="shared" si="0"/>
        <v>114</v>
      </c>
      <c r="M19">
        <f t="shared" si="1"/>
        <v>3.2677514792899367</v>
      </c>
      <c r="N19">
        <f t="shared" si="2"/>
        <v>385.26643655489795</v>
      </c>
    </row>
    <row r="20" spans="1:14" x14ac:dyDescent="0.3">
      <c r="A20" s="18">
        <v>50</v>
      </c>
      <c r="B20" s="18">
        <v>87</v>
      </c>
      <c r="C20" s="23">
        <f t="shared" si="0"/>
        <v>137</v>
      </c>
      <c r="M20">
        <f t="shared" si="1"/>
        <v>3.6982248520710477E-2</v>
      </c>
      <c r="N20">
        <f t="shared" si="2"/>
        <v>159.47156476002618</v>
      </c>
    </row>
    <row r="21" spans="1:14" x14ac:dyDescent="0.3">
      <c r="A21" s="18">
        <v>38</v>
      </c>
      <c r="B21" s="18">
        <v>68</v>
      </c>
      <c r="C21" s="23">
        <f t="shared" si="0"/>
        <v>106</v>
      </c>
      <c r="M21">
        <f t="shared" si="1"/>
        <v>67.11390532544381</v>
      </c>
      <c r="N21">
        <f t="shared" si="2"/>
        <v>5.6254109138724715</v>
      </c>
    </row>
    <row r="22" spans="1:14" x14ac:dyDescent="0.3">
      <c r="A22" s="18">
        <v>32</v>
      </c>
      <c r="B22" s="18">
        <v>68</v>
      </c>
      <c r="C22" s="23">
        <f t="shared" si="0"/>
        <v>100</v>
      </c>
      <c r="M22">
        <f t="shared" si="1"/>
        <v>14.498520710059163</v>
      </c>
      <c r="N22">
        <f t="shared" si="2"/>
        <v>276.49720578566718</v>
      </c>
    </row>
    <row r="23" spans="1:14" x14ac:dyDescent="0.3">
      <c r="A23" s="18">
        <v>45</v>
      </c>
      <c r="B23" s="18">
        <v>96</v>
      </c>
      <c r="C23" s="23">
        <f t="shared" si="0"/>
        <v>141</v>
      </c>
      <c r="M23">
        <f t="shared" si="1"/>
        <v>96.190828402366847</v>
      </c>
      <c r="N23">
        <f t="shared" si="2"/>
        <v>276.49720578566718</v>
      </c>
    </row>
    <row r="24" spans="1:14" x14ac:dyDescent="0.3">
      <c r="A24" s="18">
        <v>50</v>
      </c>
      <c r="B24" s="18">
        <v>83</v>
      </c>
      <c r="C24" s="23">
        <f t="shared" si="0"/>
        <v>133</v>
      </c>
      <c r="M24">
        <f t="shared" si="1"/>
        <v>10.19082840236687</v>
      </c>
      <c r="N24">
        <f t="shared" si="2"/>
        <v>129.31771860618022</v>
      </c>
    </row>
    <row r="25" spans="1:14" x14ac:dyDescent="0.3">
      <c r="A25" s="18">
        <v>17</v>
      </c>
      <c r="B25" s="18">
        <v>87</v>
      </c>
      <c r="C25" s="23">
        <f t="shared" si="0"/>
        <v>104</v>
      </c>
      <c r="M25">
        <f t="shared" si="1"/>
        <v>67.11390532544381</v>
      </c>
      <c r="N25">
        <f t="shared" si="2"/>
        <v>2.6510519395134651</v>
      </c>
    </row>
    <row r="26" spans="1:14" x14ac:dyDescent="0.3">
      <c r="A26" s="18">
        <v>36</v>
      </c>
      <c r="B26" s="18">
        <v>81</v>
      </c>
      <c r="C26" s="23">
        <f t="shared" si="0"/>
        <v>117</v>
      </c>
      <c r="M26">
        <f t="shared" si="1"/>
        <v>615.421597633136</v>
      </c>
      <c r="N26">
        <f t="shared" si="2"/>
        <v>5.6254109138724715</v>
      </c>
    </row>
    <row r="27" spans="1:14" x14ac:dyDescent="0.3">
      <c r="A27" s="18">
        <v>48</v>
      </c>
      <c r="B27" s="18">
        <v>69</v>
      </c>
      <c r="C27" s="23">
        <f t="shared" si="0"/>
        <v>117</v>
      </c>
      <c r="M27">
        <f t="shared" si="1"/>
        <v>33.729289940828387</v>
      </c>
      <c r="N27">
        <f t="shared" si="2"/>
        <v>13.163872452333962</v>
      </c>
    </row>
    <row r="28" spans="1:14" x14ac:dyDescent="0.3">
      <c r="A28" s="18">
        <v>31</v>
      </c>
      <c r="B28" s="18">
        <v>82</v>
      </c>
      <c r="C28" s="23">
        <f t="shared" si="0"/>
        <v>113</v>
      </c>
      <c r="M28">
        <f t="shared" si="1"/>
        <v>38.344674556213029</v>
      </c>
      <c r="N28">
        <f t="shared" si="2"/>
        <v>244.24079552925693</v>
      </c>
    </row>
    <row r="29" spans="1:14" x14ac:dyDescent="0.3">
      <c r="A29" s="18">
        <v>48</v>
      </c>
      <c r="B29" s="18">
        <v>53</v>
      </c>
      <c r="C29" s="23">
        <f t="shared" si="0"/>
        <v>101</v>
      </c>
      <c r="M29">
        <f t="shared" si="1"/>
        <v>116.80621301775146</v>
      </c>
      <c r="N29">
        <f t="shared" si="2"/>
        <v>6.9074621959237135</v>
      </c>
    </row>
    <row r="30" spans="1:14" x14ac:dyDescent="0.3">
      <c r="A30" s="18">
        <v>39</v>
      </c>
      <c r="B30" s="18">
        <v>89</v>
      </c>
      <c r="C30" s="23">
        <f t="shared" si="0"/>
        <v>128</v>
      </c>
      <c r="M30">
        <f t="shared" si="1"/>
        <v>38.344674556213029</v>
      </c>
      <c r="N30">
        <f t="shared" si="2"/>
        <v>1000.3433596318209</v>
      </c>
    </row>
    <row r="31" spans="1:14" x14ac:dyDescent="0.3">
      <c r="A31" s="18">
        <v>46</v>
      </c>
      <c r="B31" s="18">
        <v>74</v>
      </c>
      <c r="C31" s="23">
        <f t="shared" si="0"/>
        <v>120</v>
      </c>
      <c r="M31">
        <f t="shared" si="1"/>
        <v>7.8831360946745503</v>
      </c>
      <c r="N31">
        <f t="shared" si="2"/>
        <v>19.112590401051975</v>
      </c>
    </row>
    <row r="32" spans="1:14" x14ac:dyDescent="0.3">
      <c r="A32" s="18">
        <v>45</v>
      </c>
      <c r="B32" s="18">
        <v>98</v>
      </c>
      <c r="C32" s="23">
        <f t="shared" si="0"/>
        <v>143</v>
      </c>
      <c r="M32">
        <f t="shared" si="1"/>
        <v>17.575443786982259</v>
      </c>
      <c r="N32">
        <f t="shared" si="2"/>
        <v>112.9587442472057</v>
      </c>
    </row>
    <row r="33" spans="1:14" x14ac:dyDescent="0.3">
      <c r="A33" s="18">
        <v>31</v>
      </c>
      <c r="B33" s="18">
        <v>93</v>
      </c>
      <c r="C33" s="23">
        <f t="shared" si="0"/>
        <v>124</v>
      </c>
      <c r="M33">
        <f t="shared" si="1"/>
        <v>10.19082840236687</v>
      </c>
      <c r="N33">
        <f t="shared" si="2"/>
        <v>178.80489809335972</v>
      </c>
    </row>
    <row r="34" spans="1:14" x14ac:dyDescent="0.3">
      <c r="A34" s="18">
        <v>26</v>
      </c>
      <c r="B34" s="18">
        <v>82</v>
      </c>
      <c r="C34" s="23">
        <f t="shared" si="0"/>
        <v>108</v>
      </c>
      <c r="M34">
        <f t="shared" si="1"/>
        <v>116.80621301775146</v>
      </c>
      <c r="N34">
        <f t="shared" si="2"/>
        <v>70.086949375410981</v>
      </c>
    </row>
    <row r="35" spans="1:14" x14ac:dyDescent="0.3">
      <c r="A35" s="18">
        <v>46</v>
      </c>
      <c r="B35" s="18">
        <v>80</v>
      </c>
      <c r="C35" s="23">
        <f t="shared" si="0"/>
        <v>126</v>
      </c>
      <c r="M35">
        <f t="shared" si="1"/>
        <v>249.88313609467451</v>
      </c>
      <c r="N35">
        <f t="shared" si="2"/>
        <v>6.9074621959237135</v>
      </c>
    </row>
    <row r="36" spans="1:14" x14ac:dyDescent="0.3">
      <c r="A36" s="18">
        <v>12</v>
      </c>
      <c r="B36" s="18">
        <v>82</v>
      </c>
      <c r="C36" s="23">
        <f t="shared" si="0"/>
        <v>94</v>
      </c>
      <c r="M36">
        <f t="shared" si="1"/>
        <v>17.575443786982259</v>
      </c>
      <c r="N36">
        <f t="shared" si="2"/>
        <v>21.42028270874421</v>
      </c>
    </row>
    <row r="37" spans="1:14" x14ac:dyDescent="0.3">
      <c r="A37" s="18">
        <v>37</v>
      </c>
      <c r="B37" s="18">
        <v>95</v>
      </c>
      <c r="C37" s="23">
        <f t="shared" si="0"/>
        <v>132</v>
      </c>
      <c r="M37">
        <f t="shared" si="1"/>
        <v>888.4985207100591</v>
      </c>
      <c r="N37">
        <f t="shared" si="2"/>
        <v>6.9074621959237135</v>
      </c>
    </row>
    <row r="38" spans="1:14" x14ac:dyDescent="0.3">
      <c r="A38" s="18">
        <v>50</v>
      </c>
      <c r="B38" s="18">
        <v>93</v>
      </c>
      <c r="C38" s="23">
        <f t="shared" si="0"/>
        <v>143</v>
      </c>
      <c r="M38">
        <f t="shared" si="1"/>
        <v>23.113905325443778</v>
      </c>
      <c r="N38">
        <f t="shared" si="2"/>
        <v>107.57412886259048</v>
      </c>
    </row>
    <row r="39" spans="1:14" x14ac:dyDescent="0.3">
      <c r="A39" s="18">
        <v>50</v>
      </c>
      <c r="B39" s="18">
        <v>87</v>
      </c>
      <c r="C39" s="23">
        <f t="shared" si="0"/>
        <v>137</v>
      </c>
      <c r="M39">
        <f t="shared" si="1"/>
        <v>67.11390532544381</v>
      </c>
      <c r="N39">
        <f t="shared" si="2"/>
        <v>70.086949375410981</v>
      </c>
    </row>
    <row r="40" spans="1:14" x14ac:dyDescent="0.3">
      <c r="A40" s="18">
        <v>46</v>
      </c>
      <c r="B40" s="18">
        <v>83</v>
      </c>
      <c r="C40" s="23">
        <f t="shared" si="0"/>
        <v>129</v>
      </c>
      <c r="M40">
        <f t="shared" si="1"/>
        <v>67.11390532544381</v>
      </c>
      <c r="N40">
        <f t="shared" si="2"/>
        <v>5.6254109138724715</v>
      </c>
    </row>
    <row r="41" spans="1:14" x14ac:dyDescent="0.3">
      <c r="A41" s="18">
        <v>33</v>
      </c>
      <c r="B41" s="18">
        <v>94</v>
      </c>
      <c r="C41" s="23">
        <f t="shared" si="0"/>
        <v>127</v>
      </c>
      <c r="M41">
        <f t="shared" si="1"/>
        <v>17.575443786982259</v>
      </c>
      <c r="N41">
        <f t="shared" si="2"/>
        <v>2.6510519395134651</v>
      </c>
    </row>
    <row r="42" spans="1:14" x14ac:dyDescent="0.3">
      <c r="A42" s="18">
        <v>45</v>
      </c>
      <c r="B42" s="18">
        <v>84</v>
      </c>
      <c r="C42" s="23">
        <f t="shared" si="0"/>
        <v>129</v>
      </c>
      <c r="M42">
        <f t="shared" si="1"/>
        <v>77.575443786982234</v>
      </c>
      <c r="N42">
        <f t="shared" si="2"/>
        <v>87.830539119000733</v>
      </c>
    </row>
    <row r="43" spans="1:14" x14ac:dyDescent="0.3">
      <c r="A43" s="18">
        <v>50</v>
      </c>
      <c r="B43" s="18">
        <v>97</v>
      </c>
      <c r="C43" s="23">
        <f t="shared" si="0"/>
        <v>147</v>
      </c>
      <c r="M43">
        <f t="shared" si="1"/>
        <v>10.19082840236687</v>
      </c>
      <c r="N43">
        <f t="shared" si="2"/>
        <v>0.39464168310321651</v>
      </c>
    </row>
    <row r="44" spans="1:14" x14ac:dyDescent="0.3">
      <c r="A44" s="18">
        <v>26</v>
      </c>
      <c r="B44" s="18">
        <v>86</v>
      </c>
      <c r="C44" s="23">
        <f t="shared" si="0"/>
        <v>112</v>
      </c>
      <c r="M44">
        <f t="shared" si="1"/>
        <v>67.11390532544381</v>
      </c>
      <c r="N44">
        <f t="shared" si="2"/>
        <v>153.06130834976997</v>
      </c>
    </row>
    <row r="45" spans="1:14" x14ac:dyDescent="0.3">
      <c r="A45" s="18">
        <v>47</v>
      </c>
      <c r="B45" s="18">
        <v>53</v>
      </c>
      <c r="C45" s="23">
        <f t="shared" si="0"/>
        <v>100</v>
      </c>
      <c r="M45">
        <f t="shared" si="1"/>
        <v>249.88313609467451</v>
      </c>
      <c r="N45">
        <f t="shared" si="2"/>
        <v>1.8818211702827197</v>
      </c>
    </row>
    <row r="46" spans="1:14" x14ac:dyDescent="0.3">
      <c r="A46" s="18">
        <v>33</v>
      </c>
      <c r="B46" s="18">
        <v>85</v>
      </c>
      <c r="C46" s="23">
        <f t="shared" si="0"/>
        <v>118</v>
      </c>
      <c r="M46">
        <f t="shared" si="1"/>
        <v>26.960059171597646</v>
      </c>
      <c r="N46">
        <f t="shared" si="2"/>
        <v>1000.3433596318209</v>
      </c>
    </row>
    <row r="47" spans="1:14" x14ac:dyDescent="0.3">
      <c r="A47" s="18">
        <v>45</v>
      </c>
      <c r="B47" s="18">
        <v>88</v>
      </c>
      <c r="C47" s="23">
        <f t="shared" si="0"/>
        <v>133</v>
      </c>
      <c r="M47">
        <f t="shared" si="1"/>
        <v>77.575443786982234</v>
      </c>
      <c r="N47">
        <f t="shared" si="2"/>
        <v>0.13823142669296815</v>
      </c>
    </row>
    <row r="48" spans="1:14" x14ac:dyDescent="0.3">
      <c r="A48" s="18">
        <v>50</v>
      </c>
      <c r="B48" s="18">
        <v>87</v>
      </c>
      <c r="C48" s="23">
        <f t="shared" si="0"/>
        <v>137</v>
      </c>
      <c r="M48">
        <f t="shared" si="1"/>
        <v>10.19082840236687</v>
      </c>
      <c r="N48">
        <f t="shared" si="2"/>
        <v>11.369000657462223</v>
      </c>
    </row>
    <row r="49" spans="1:14" x14ac:dyDescent="0.3">
      <c r="A49" s="18">
        <v>45</v>
      </c>
      <c r="B49" s="18">
        <v>88</v>
      </c>
      <c r="C49" s="23">
        <f t="shared" si="0"/>
        <v>133</v>
      </c>
      <c r="M49">
        <f t="shared" si="1"/>
        <v>67.11390532544381</v>
      </c>
      <c r="N49">
        <f t="shared" si="2"/>
        <v>5.6254109138724715</v>
      </c>
    </row>
    <row r="50" spans="1:14" x14ac:dyDescent="0.3">
      <c r="A50" s="18">
        <v>45</v>
      </c>
      <c r="B50" s="18">
        <v>89</v>
      </c>
      <c r="C50" s="23">
        <f t="shared" si="0"/>
        <v>134</v>
      </c>
      <c r="M50">
        <f t="shared" si="1"/>
        <v>10.19082840236687</v>
      </c>
      <c r="N50">
        <f t="shared" si="2"/>
        <v>11.369000657462223</v>
      </c>
    </row>
    <row r="51" spans="1:14" x14ac:dyDescent="0.3">
      <c r="A51" s="18">
        <v>49</v>
      </c>
      <c r="B51" s="18">
        <v>86</v>
      </c>
      <c r="C51" s="23">
        <f t="shared" si="0"/>
        <v>135</v>
      </c>
      <c r="M51">
        <f t="shared" si="1"/>
        <v>10.19082840236687</v>
      </c>
      <c r="N51">
        <f t="shared" si="2"/>
        <v>19.112590401051975</v>
      </c>
    </row>
    <row r="52" spans="1:14" x14ac:dyDescent="0.3">
      <c r="A52" s="18">
        <v>46</v>
      </c>
      <c r="B52" s="18">
        <v>63</v>
      </c>
      <c r="C52" s="23">
        <f t="shared" si="0"/>
        <v>109</v>
      </c>
      <c r="M52">
        <f t="shared" si="1"/>
        <v>51.729289940828416</v>
      </c>
      <c r="N52">
        <f t="shared" si="2"/>
        <v>1.8818211702827197</v>
      </c>
    </row>
    <row r="53" spans="1:14" x14ac:dyDescent="0.3">
      <c r="A53" s="18">
        <v>41</v>
      </c>
      <c r="B53" s="18">
        <v>93</v>
      </c>
      <c r="C53" s="23">
        <f t="shared" si="0"/>
        <v>134</v>
      </c>
      <c r="M53">
        <f t="shared" si="1"/>
        <v>17.575443786982259</v>
      </c>
      <c r="N53">
        <f t="shared" si="2"/>
        <v>467.77925706771845</v>
      </c>
    </row>
    <row r="54" spans="1:14" x14ac:dyDescent="0.3">
      <c r="A54" s="18">
        <v>44</v>
      </c>
      <c r="B54" s="18">
        <v>82</v>
      </c>
      <c r="C54" s="23">
        <f t="shared" si="0"/>
        <v>126</v>
      </c>
      <c r="M54">
        <f t="shared" si="1"/>
        <v>0.65236686390532372</v>
      </c>
      <c r="N54">
        <f t="shared" si="2"/>
        <v>70.086949375410981</v>
      </c>
    </row>
    <row r="55" spans="1:14" x14ac:dyDescent="0.3">
      <c r="A55" s="18">
        <v>50</v>
      </c>
      <c r="B55" s="18">
        <v>81</v>
      </c>
      <c r="C55" s="23">
        <f t="shared" si="0"/>
        <v>131</v>
      </c>
      <c r="M55">
        <f t="shared" si="1"/>
        <v>4.8062130177514844</v>
      </c>
      <c r="N55">
        <f t="shared" si="2"/>
        <v>6.9074621959237135</v>
      </c>
    </row>
    <row r="56" spans="1:14" x14ac:dyDescent="0.3">
      <c r="A56" s="18">
        <v>48</v>
      </c>
      <c r="B56" s="18">
        <v>81</v>
      </c>
      <c r="C56" s="23">
        <f t="shared" si="0"/>
        <v>129</v>
      </c>
      <c r="M56">
        <f t="shared" si="1"/>
        <v>67.11390532544381</v>
      </c>
      <c r="N56">
        <f t="shared" si="2"/>
        <v>13.163872452333962</v>
      </c>
    </row>
    <row r="57" spans="1:14" x14ac:dyDescent="0.3">
      <c r="A57" s="18">
        <v>45</v>
      </c>
      <c r="B57" s="18">
        <v>89</v>
      </c>
      <c r="C57" s="23">
        <f t="shared" si="0"/>
        <v>134</v>
      </c>
      <c r="M57">
        <f t="shared" si="1"/>
        <v>38.344674556213029</v>
      </c>
      <c r="N57">
        <f t="shared" si="2"/>
        <v>13.163872452333962</v>
      </c>
    </row>
    <row r="58" spans="1:14" x14ac:dyDescent="0.3">
      <c r="A58" s="18">
        <v>41</v>
      </c>
      <c r="B58" s="18">
        <v>88</v>
      </c>
      <c r="C58" s="23">
        <f t="shared" si="0"/>
        <v>129</v>
      </c>
      <c r="M58">
        <f t="shared" si="1"/>
        <v>10.19082840236687</v>
      </c>
      <c r="N58">
        <f t="shared" si="2"/>
        <v>19.112590401051975</v>
      </c>
    </row>
    <row r="59" spans="1:14" x14ac:dyDescent="0.3">
      <c r="A59" s="18">
        <v>45</v>
      </c>
      <c r="B59" s="18">
        <v>93</v>
      </c>
      <c r="C59" s="23">
        <f t="shared" si="0"/>
        <v>138</v>
      </c>
      <c r="M59">
        <f t="shared" si="1"/>
        <v>0.65236686390532372</v>
      </c>
      <c r="N59">
        <f t="shared" si="2"/>
        <v>11.369000657462223</v>
      </c>
    </row>
    <row r="60" spans="1:14" x14ac:dyDescent="0.3">
      <c r="A60" s="18">
        <v>36</v>
      </c>
      <c r="B60" s="18">
        <v>83</v>
      </c>
      <c r="C60" s="23">
        <f t="shared" si="0"/>
        <v>119</v>
      </c>
      <c r="M60">
        <f t="shared" si="1"/>
        <v>10.19082840236687</v>
      </c>
      <c r="N60">
        <f t="shared" si="2"/>
        <v>70.086949375410981</v>
      </c>
    </row>
    <row r="61" spans="1:14" x14ac:dyDescent="0.3">
      <c r="A61" s="18">
        <v>44</v>
      </c>
      <c r="B61" s="18">
        <v>73</v>
      </c>
      <c r="C61" s="23">
        <f t="shared" si="0"/>
        <v>117</v>
      </c>
      <c r="M61">
        <f t="shared" si="1"/>
        <v>33.729289940828387</v>
      </c>
      <c r="N61">
        <f t="shared" si="2"/>
        <v>2.6510519395134651</v>
      </c>
    </row>
    <row r="62" spans="1:14" x14ac:dyDescent="0.3">
      <c r="A62" s="18">
        <v>44</v>
      </c>
      <c r="B62" s="18">
        <v>92</v>
      </c>
      <c r="C62" s="23">
        <f t="shared" si="0"/>
        <v>136</v>
      </c>
      <c r="M62">
        <f t="shared" si="1"/>
        <v>4.8062130177514844</v>
      </c>
      <c r="N62">
        <f t="shared" si="2"/>
        <v>135.21515450361593</v>
      </c>
    </row>
    <row r="63" spans="1:14" x14ac:dyDescent="0.3">
      <c r="A63" s="18">
        <v>50</v>
      </c>
      <c r="B63" s="18">
        <v>91</v>
      </c>
      <c r="C63" s="23">
        <f t="shared" si="0"/>
        <v>141</v>
      </c>
      <c r="M63">
        <f t="shared" si="1"/>
        <v>4.8062130177514844</v>
      </c>
      <c r="N63">
        <f t="shared" si="2"/>
        <v>54.34335963182123</v>
      </c>
    </row>
    <row r="64" spans="1:14" x14ac:dyDescent="0.3">
      <c r="A64" s="18">
        <v>46</v>
      </c>
      <c r="B64" s="18">
        <v>95</v>
      </c>
      <c r="C64" s="23">
        <f t="shared" si="0"/>
        <v>141</v>
      </c>
      <c r="M64">
        <f t="shared" si="1"/>
        <v>67.11390532544381</v>
      </c>
      <c r="N64">
        <f t="shared" si="2"/>
        <v>40.599769888231478</v>
      </c>
    </row>
    <row r="65" spans="1:14" x14ac:dyDescent="0.3">
      <c r="A65" s="18">
        <v>45</v>
      </c>
      <c r="B65" s="18">
        <v>78</v>
      </c>
      <c r="C65" s="23">
        <f t="shared" si="0"/>
        <v>123</v>
      </c>
      <c r="M65">
        <f t="shared" si="1"/>
        <v>17.575443786982259</v>
      </c>
      <c r="N65">
        <f t="shared" si="2"/>
        <v>107.57412886259048</v>
      </c>
    </row>
    <row r="66" spans="1:14" x14ac:dyDescent="0.3">
      <c r="A66" s="18">
        <v>45</v>
      </c>
      <c r="B66" s="18">
        <v>79</v>
      </c>
      <c r="C66" s="23">
        <f t="shared" si="0"/>
        <v>124</v>
      </c>
      <c r="M66">
        <f t="shared" si="1"/>
        <v>10.19082840236687</v>
      </c>
      <c r="N66">
        <f t="shared" si="2"/>
        <v>43.933103221564707</v>
      </c>
    </row>
    <row r="67" spans="1:14" x14ac:dyDescent="0.3">
      <c r="A67" s="18">
        <v>33</v>
      </c>
      <c r="B67" s="18">
        <v>83</v>
      </c>
      <c r="C67" s="23">
        <f t="shared" ref="C67:C79" si="7">SUM(A67:B67)</f>
        <v>116</v>
      </c>
      <c r="M67">
        <f t="shared" si="1"/>
        <v>10.19082840236687</v>
      </c>
      <c r="N67">
        <f t="shared" si="2"/>
        <v>31.676692965154459</v>
      </c>
    </row>
    <row r="68" spans="1:14" x14ac:dyDescent="0.3">
      <c r="A68" s="18">
        <v>10</v>
      </c>
      <c r="B68" s="18">
        <v>80</v>
      </c>
      <c r="C68" s="23">
        <f t="shared" si="7"/>
        <v>90</v>
      </c>
      <c r="M68">
        <f t="shared" ref="M68:M80" si="8">(A67-$G$3)^2</f>
        <v>77.575443786982234</v>
      </c>
      <c r="N68">
        <f t="shared" ref="N68:N80" si="9">(B67-$H$3)^2</f>
        <v>2.6510519395134651</v>
      </c>
    </row>
    <row r="69" spans="1:14" x14ac:dyDescent="0.3">
      <c r="A69" s="18">
        <v>49</v>
      </c>
      <c r="B69" s="18">
        <v>89</v>
      </c>
      <c r="C69" s="23">
        <f t="shared" si="7"/>
        <v>138</v>
      </c>
      <c r="M69">
        <f t="shared" si="8"/>
        <v>1011.7292899408284</v>
      </c>
      <c r="N69">
        <f t="shared" si="9"/>
        <v>21.42028270874421</v>
      </c>
    </row>
    <row r="70" spans="1:14" x14ac:dyDescent="0.3">
      <c r="A70" s="18">
        <v>47</v>
      </c>
      <c r="B70" s="18">
        <v>76</v>
      </c>
      <c r="C70" s="23">
        <f t="shared" si="7"/>
        <v>123</v>
      </c>
      <c r="M70">
        <f t="shared" si="8"/>
        <v>51.729289940828416</v>
      </c>
      <c r="N70">
        <f t="shared" si="9"/>
        <v>19.112590401051975</v>
      </c>
    </row>
    <row r="71" spans="1:14" x14ac:dyDescent="0.3">
      <c r="A71" s="18">
        <v>49</v>
      </c>
      <c r="B71" s="18">
        <v>85</v>
      </c>
      <c r="C71" s="23">
        <f t="shared" si="7"/>
        <v>134</v>
      </c>
      <c r="M71">
        <f t="shared" si="8"/>
        <v>26.960059171597646</v>
      </c>
      <c r="N71">
        <f t="shared" si="9"/>
        <v>74.445923734385204</v>
      </c>
    </row>
    <row r="72" spans="1:14" x14ac:dyDescent="0.3">
      <c r="A72" s="18">
        <v>46</v>
      </c>
      <c r="B72" s="18">
        <v>94</v>
      </c>
      <c r="C72" s="23">
        <f t="shared" si="7"/>
        <v>140</v>
      </c>
      <c r="M72">
        <f t="shared" si="8"/>
        <v>51.729289940828416</v>
      </c>
      <c r="N72">
        <f t="shared" si="9"/>
        <v>0.13823142669296815</v>
      </c>
    </row>
    <row r="73" spans="1:14" x14ac:dyDescent="0.3">
      <c r="A73" s="18">
        <v>41</v>
      </c>
      <c r="B73" s="18">
        <v>81</v>
      </c>
      <c r="C73" s="23">
        <f t="shared" si="7"/>
        <v>122</v>
      </c>
      <c r="M73">
        <f t="shared" si="8"/>
        <v>17.575443786982259</v>
      </c>
      <c r="N73">
        <f t="shared" si="9"/>
        <v>87.830539119000733</v>
      </c>
    </row>
    <row r="74" spans="1:14" x14ac:dyDescent="0.3">
      <c r="A74" s="18">
        <v>36</v>
      </c>
      <c r="B74" s="18">
        <v>89</v>
      </c>
      <c r="C74" s="23">
        <f t="shared" si="7"/>
        <v>125</v>
      </c>
      <c r="M74">
        <f t="shared" si="8"/>
        <v>0.65236686390532372</v>
      </c>
      <c r="N74">
        <f t="shared" si="9"/>
        <v>13.163872452333962</v>
      </c>
    </row>
    <row r="75" spans="1:14" x14ac:dyDescent="0.3">
      <c r="A75" s="18">
        <v>37</v>
      </c>
      <c r="B75" s="18">
        <v>100</v>
      </c>
      <c r="C75" s="23">
        <f t="shared" si="7"/>
        <v>137</v>
      </c>
      <c r="M75">
        <f t="shared" si="8"/>
        <v>33.729289940828387</v>
      </c>
      <c r="N75">
        <f t="shared" si="9"/>
        <v>19.112590401051975</v>
      </c>
    </row>
    <row r="76" spans="1:14" x14ac:dyDescent="0.3">
      <c r="A76" s="18">
        <v>34</v>
      </c>
      <c r="B76" s="18">
        <v>88</v>
      </c>
      <c r="C76" s="23">
        <f t="shared" si="7"/>
        <v>122</v>
      </c>
      <c r="M76">
        <f t="shared" si="8"/>
        <v>23.113905325443778</v>
      </c>
      <c r="N76">
        <f t="shared" si="9"/>
        <v>236.29207758053923</v>
      </c>
    </row>
    <row r="77" spans="1:14" x14ac:dyDescent="0.3">
      <c r="A77" s="18">
        <v>42</v>
      </c>
      <c r="B77" s="18">
        <v>72</v>
      </c>
      <c r="C77" s="23">
        <f t="shared" si="7"/>
        <v>114</v>
      </c>
      <c r="M77">
        <f t="shared" si="8"/>
        <v>60.960059171597614</v>
      </c>
      <c r="N77">
        <f t="shared" si="9"/>
        <v>11.369000657462223</v>
      </c>
    </row>
    <row r="78" spans="1:14" x14ac:dyDescent="0.3">
      <c r="A78" s="18">
        <v>46</v>
      </c>
      <c r="B78" s="18">
        <v>83</v>
      </c>
      <c r="C78" s="23">
        <f t="shared" si="7"/>
        <v>129</v>
      </c>
      <c r="M78">
        <f t="shared" si="8"/>
        <v>3.6982248520710477E-2</v>
      </c>
      <c r="N78">
        <f t="shared" si="9"/>
        <v>159.47156476002618</v>
      </c>
    </row>
    <row r="79" spans="1:14" x14ac:dyDescent="0.3">
      <c r="A79" s="28">
        <v>35</v>
      </c>
      <c r="B79" s="18">
        <v>82</v>
      </c>
      <c r="C79" s="29">
        <f t="shared" si="7"/>
        <v>117</v>
      </c>
      <c r="M79">
        <f t="shared" si="8"/>
        <v>17.575443786982259</v>
      </c>
      <c r="N79">
        <f t="shared" si="9"/>
        <v>2.6510519395134651</v>
      </c>
    </row>
    <row r="80" spans="1:14" x14ac:dyDescent="0.3">
      <c r="M80">
        <f t="shared" si="8"/>
        <v>46.344674556213</v>
      </c>
      <c r="N80">
        <f t="shared" si="9"/>
        <v>6.9074621959237135</v>
      </c>
    </row>
    <row r="82" spans="12:14" x14ac:dyDescent="0.3">
      <c r="L82" s="37" t="s">
        <v>49</v>
      </c>
      <c r="M82">
        <f>SUM(M3:M80)</f>
        <v>5580.1153846153857</v>
      </c>
      <c r="N82">
        <f t="shared" ref="N82" si="10">SUM(N3:N80)</f>
        <v>7192.2179487179492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D50F-A289-46D5-835D-FBDC93FA90A5}">
  <dimension ref="A1:N79"/>
  <sheetViews>
    <sheetView topLeftCell="B1" workbookViewId="0">
      <selection activeCell="M1" sqref="M1:N12"/>
    </sheetView>
  </sheetViews>
  <sheetFormatPr defaultRowHeight="14.4" x14ac:dyDescent="0.3"/>
  <cols>
    <col min="3" max="3" width="13.21875" customWidth="1"/>
    <col min="7" max="7" width="14.88671875" customWidth="1"/>
    <col min="8" max="8" width="17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F1" s="16" t="s">
        <v>3</v>
      </c>
      <c r="G1" s="16" t="s">
        <v>4</v>
      </c>
      <c r="H1" s="16" t="s">
        <v>5</v>
      </c>
      <c r="J1" s="35" t="s">
        <v>6</v>
      </c>
      <c r="M1" s="34" t="s">
        <v>34</v>
      </c>
      <c r="N1" s="34" t="s">
        <v>33</v>
      </c>
    </row>
    <row r="2" spans="1:14" ht="15.6" x14ac:dyDescent="0.3">
      <c r="A2" s="2">
        <v>41</v>
      </c>
      <c r="B2" s="2">
        <v>83</v>
      </c>
      <c r="C2" s="3">
        <f>SUM(A2:B2)</f>
        <v>124</v>
      </c>
      <c r="F2" s="20">
        <v>1</v>
      </c>
      <c r="G2" s="21" t="s">
        <v>35</v>
      </c>
      <c r="H2" s="19">
        <v>5</v>
      </c>
      <c r="J2" s="22">
        <f>COUNTIFS($A$2:$A$79,"&gt;0",$A$2:$A$79,"&lt;=5")</f>
        <v>0</v>
      </c>
      <c r="M2" s="31">
        <v>5</v>
      </c>
      <c r="N2" s="32">
        <v>0</v>
      </c>
    </row>
    <row r="3" spans="1:14" ht="15.6" x14ac:dyDescent="0.3">
      <c r="A3" s="2">
        <v>49</v>
      </c>
      <c r="B3" s="2">
        <v>88</v>
      </c>
      <c r="C3" s="7">
        <f t="shared" ref="C3:C66" si="0">SUM(A3:B3)</f>
        <v>137</v>
      </c>
      <c r="F3" s="24">
        <v>2</v>
      </c>
      <c r="G3" s="36" t="s">
        <v>36</v>
      </c>
      <c r="H3" s="23">
        <v>10</v>
      </c>
      <c r="J3" s="22">
        <f>COUNTIFS($A$2:$A$79,"&gt;5",$A$2:$A$79,"&lt;=10")</f>
        <v>1</v>
      </c>
      <c r="M3" s="31">
        <v>10</v>
      </c>
      <c r="N3" s="32">
        <v>1</v>
      </c>
    </row>
    <row r="4" spans="1:14" ht="15.6" x14ac:dyDescent="0.3">
      <c r="A4" s="2">
        <v>50</v>
      </c>
      <c r="B4" s="2">
        <v>95</v>
      </c>
      <c r="C4" s="7">
        <f t="shared" si="0"/>
        <v>145</v>
      </c>
      <c r="F4" s="24">
        <v>3</v>
      </c>
      <c r="G4" s="36" t="s">
        <v>37</v>
      </c>
      <c r="H4" s="23">
        <f t="shared" ref="H4:H12" si="1">H3+5</f>
        <v>15</v>
      </c>
      <c r="J4" s="22">
        <f>COUNTIFS($A$2:$A$79,"&gt;10",$A$2:$A$79,"&lt;=15")</f>
        <v>1</v>
      </c>
      <c r="M4" s="31">
        <v>15</v>
      </c>
      <c r="N4" s="32">
        <v>1</v>
      </c>
    </row>
    <row r="5" spans="1:14" ht="15.6" x14ac:dyDescent="0.3">
      <c r="A5" s="2">
        <v>37</v>
      </c>
      <c r="B5" s="2">
        <v>91</v>
      </c>
      <c r="C5" s="7">
        <f t="shared" si="0"/>
        <v>128</v>
      </c>
      <c r="F5" s="24">
        <v>4</v>
      </c>
      <c r="G5" s="36" t="s">
        <v>38</v>
      </c>
      <c r="H5" s="23">
        <f t="shared" si="1"/>
        <v>20</v>
      </c>
      <c r="J5" s="22">
        <f>COUNTIFS($A$2:$A$79,"&gt;15",$A$2:$A$79,"&lt;=20")</f>
        <v>1</v>
      </c>
      <c r="M5" s="31">
        <v>20</v>
      </c>
      <c r="N5" s="32">
        <v>1</v>
      </c>
    </row>
    <row r="6" spans="1:14" ht="15.6" x14ac:dyDescent="0.3">
      <c r="A6" s="2">
        <v>50</v>
      </c>
      <c r="B6" s="2">
        <v>86</v>
      </c>
      <c r="C6" s="7">
        <f t="shared" si="0"/>
        <v>136</v>
      </c>
      <c r="F6" s="24">
        <v>5</v>
      </c>
      <c r="G6" s="36" t="s">
        <v>39</v>
      </c>
      <c r="H6" s="23">
        <f t="shared" si="1"/>
        <v>25</v>
      </c>
      <c r="J6" s="22">
        <f>COUNTIFS($A$2:$A$79,"&gt;20",$A$2:$A$79,"&lt;=25")</f>
        <v>0</v>
      </c>
      <c r="M6" s="31">
        <v>25</v>
      </c>
      <c r="N6" s="32">
        <v>0</v>
      </c>
    </row>
    <row r="7" spans="1:14" ht="15.6" x14ac:dyDescent="0.3">
      <c r="A7" s="2">
        <v>30</v>
      </c>
      <c r="B7" s="2">
        <v>97</v>
      </c>
      <c r="C7" s="7">
        <f t="shared" si="0"/>
        <v>127</v>
      </c>
      <c r="F7" s="24">
        <v>6</v>
      </c>
      <c r="G7" s="36" t="s">
        <v>40</v>
      </c>
      <c r="H7" s="23">
        <f t="shared" si="1"/>
        <v>30</v>
      </c>
      <c r="J7" s="22">
        <f>COUNTIFS($A$2:$A$79,"&gt;25",$A$2:$A$79,"&lt;=30")</f>
        <v>3</v>
      </c>
      <c r="M7" s="31">
        <v>30</v>
      </c>
      <c r="N7" s="32">
        <v>3</v>
      </c>
    </row>
    <row r="8" spans="1:14" ht="15.6" x14ac:dyDescent="0.3">
      <c r="A8" s="2">
        <v>46</v>
      </c>
      <c r="B8" s="2">
        <v>80</v>
      </c>
      <c r="C8" s="7">
        <f t="shared" si="0"/>
        <v>126</v>
      </c>
      <c r="F8" s="24">
        <v>7</v>
      </c>
      <c r="G8" s="36" t="s">
        <v>41</v>
      </c>
      <c r="H8" s="23">
        <f t="shared" si="1"/>
        <v>35</v>
      </c>
      <c r="J8" s="22">
        <f>COUNTIFS($A$2:$A$79,"&gt;30",$A$2:$A$79,"&lt;=35")</f>
        <v>8</v>
      </c>
      <c r="M8" s="31">
        <v>35</v>
      </c>
      <c r="N8" s="32">
        <v>8</v>
      </c>
    </row>
    <row r="9" spans="1:14" ht="15.6" x14ac:dyDescent="0.3">
      <c r="A9" s="2">
        <v>46</v>
      </c>
      <c r="B9" s="2">
        <v>94</v>
      </c>
      <c r="C9" s="7">
        <f t="shared" si="0"/>
        <v>140</v>
      </c>
      <c r="F9" s="24">
        <v>8</v>
      </c>
      <c r="G9" s="36" t="s">
        <v>42</v>
      </c>
      <c r="H9" s="23">
        <f t="shared" si="1"/>
        <v>40</v>
      </c>
      <c r="J9" s="22">
        <f>COUNTIFS($A$2:$A$79,"&gt;35",$A$2:$A$79,"&lt;=40")</f>
        <v>11</v>
      </c>
      <c r="M9" s="31">
        <v>40</v>
      </c>
      <c r="N9" s="32">
        <v>11</v>
      </c>
    </row>
    <row r="10" spans="1:14" ht="15.6" x14ac:dyDescent="0.3">
      <c r="A10" s="2">
        <v>50</v>
      </c>
      <c r="B10" s="2">
        <v>99</v>
      </c>
      <c r="C10" s="7">
        <f t="shared" si="0"/>
        <v>149</v>
      </c>
      <c r="F10" s="24">
        <v>9</v>
      </c>
      <c r="G10" s="36" t="s">
        <v>43</v>
      </c>
      <c r="H10" s="23">
        <f t="shared" si="1"/>
        <v>45</v>
      </c>
      <c r="J10" s="22">
        <f>COUNTIFS($A$2:$A$79,"&gt;40",$A$2:$A$79,"&lt;=45")</f>
        <v>21</v>
      </c>
      <c r="M10" s="31">
        <v>45</v>
      </c>
      <c r="N10" s="32">
        <v>21</v>
      </c>
    </row>
    <row r="11" spans="1:14" ht="15.6" x14ac:dyDescent="0.3">
      <c r="A11" s="2">
        <v>40</v>
      </c>
      <c r="B11" s="2">
        <v>94</v>
      </c>
      <c r="C11" s="7">
        <f t="shared" si="0"/>
        <v>134</v>
      </c>
      <c r="F11" s="24">
        <v>10</v>
      </c>
      <c r="G11" s="36" t="s">
        <v>44</v>
      </c>
      <c r="H11" s="23">
        <f t="shared" si="1"/>
        <v>50</v>
      </c>
      <c r="J11" s="22">
        <f>COUNTIFS($A$2:$A$79,"&gt;45",$A$2:$A$79,"&lt;=50")</f>
        <v>32</v>
      </c>
      <c r="M11" s="31">
        <v>50</v>
      </c>
      <c r="N11" s="32">
        <v>32</v>
      </c>
    </row>
    <row r="12" spans="1:14" ht="16.2" thickBot="1" x14ac:dyDescent="0.35">
      <c r="A12" s="2">
        <v>50</v>
      </c>
      <c r="B12" s="2">
        <v>94</v>
      </c>
      <c r="C12" s="7">
        <f t="shared" si="0"/>
        <v>144</v>
      </c>
      <c r="F12" s="24"/>
      <c r="G12" s="36"/>
      <c r="H12" s="23"/>
      <c r="J12" s="22"/>
      <c r="M12" s="33" t="s">
        <v>32</v>
      </c>
      <c r="N12" s="33">
        <v>0</v>
      </c>
    </row>
    <row r="13" spans="1:14" x14ac:dyDescent="0.3">
      <c r="A13" s="2">
        <v>44</v>
      </c>
      <c r="B13" s="2">
        <v>78</v>
      </c>
      <c r="C13" s="7">
        <f t="shared" si="0"/>
        <v>122</v>
      </c>
      <c r="F13" s="24"/>
      <c r="G13" s="17"/>
      <c r="H13" s="23"/>
    </row>
    <row r="14" spans="1:14" x14ac:dyDescent="0.3">
      <c r="A14" s="2">
        <v>44</v>
      </c>
      <c r="B14" s="2">
        <v>97</v>
      </c>
      <c r="C14" s="7">
        <f t="shared" si="0"/>
        <v>141</v>
      </c>
      <c r="F14" s="27"/>
      <c r="G14" s="28"/>
      <c r="H14" s="29"/>
    </row>
    <row r="15" spans="1:14" x14ac:dyDescent="0.3">
      <c r="A15" s="2">
        <v>50</v>
      </c>
      <c r="B15" s="2">
        <v>91</v>
      </c>
      <c r="C15" s="7">
        <f t="shared" si="0"/>
        <v>141</v>
      </c>
    </row>
    <row r="16" spans="1:14" x14ac:dyDescent="0.3">
      <c r="A16" s="2">
        <v>40</v>
      </c>
      <c r="B16" s="2">
        <v>83</v>
      </c>
      <c r="C16" s="7">
        <f t="shared" si="0"/>
        <v>123</v>
      </c>
      <c r="G16" s="16" t="s">
        <v>4</v>
      </c>
      <c r="H16" s="35" t="s">
        <v>6</v>
      </c>
    </row>
    <row r="17" spans="1:8" ht="15.6" x14ac:dyDescent="0.3">
      <c r="A17" s="2">
        <v>46</v>
      </c>
      <c r="B17" s="2">
        <v>84</v>
      </c>
      <c r="C17" s="7">
        <f t="shared" si="0"/>
        <v>130</v>
      </c>
      <c r="G17" s="21" t="s">
        <v>35</v>
      </c>
      <c r="H17" s="22">
        <f>COUNTIFS($A$2:$A$79,"&gt;0",$A$2:$A$79,"&lt;=5")</f>
        <v>0</v>
      </c>
    </row>
    <row r="18" spans="1:8" ht="15.6" x14ac:dyDescent="0.3">
      <c r="A18" s="2">
        <v>40</v>
      </c>
      <c r="B18" s="2">
        <v>65</v>
      </c>
      <c r="C18" s="7">
        <f t="shared" si="0"/>
        <v>105</v>
      </c>
      <c r="G18" s="36" t="s">
        <v>36</v>
      </c>
      <c r="H18" s="22">
        <f>COUNTIFS($A$2:$A$79,"&gt;5",$A$2:$A$79,"&lt;=10")</f>
        <v>1</v>
      </c>
    </row>
    <row r="19" spans="1:8" ht="15.6" x14ac:dyDescent="0.3">
      <c r="A19" s="2">
        <v>42</v>
      </c>
      <c r="B19" s="2">
        <v>72</v>
      </c>
      <c r="C19" s="7">
        <f t="shared" si="0"/>
        <v>114</v>
      </c>
      <c r="G19" s="36" t="s">
        <v>37</v>
      </c>
      <c r="H19" s="22">
        <f>COUNTIFS($A$2:$A$79,"&gt;10",$A$2:$A$79,"&lt;=15")</f>
        <v>1</v>
      </c>
    </row>
    <row r="20" spans="1:8" ht="15.6" x14ac:dyDescent="0.3">
      <c r="A20" s="2">
        <v>50</v>
      </c>
      <c r="B20" s="2">
        <v>87</v>
      </c>
      <c r="C20" s="7">
        <f t="shared" si="0"/>
        <v>137</v>
      </c>
      <c r="G20" s="36" t="s">
        <v>38</v>
      </c>
      <c r="H20" s="22">
        <f>COUNTIFS($A$2:$A$79,"&gt;15",$A$2:$A$79,"&lt;=20")</f>
        <v>1</v>
      </c>
    </row>
    <row r="21" spans="1:8" ht="15.6" x14ac:dyDescent="0.3">
      <c r="A21" s="2">
        <v>38</v>
      </c>
      <c r="B21" s="2">
        <v>68</v>
      </c>
      <c r="C21" s="7">
        <f t="shared" si="0"/>
        <v>106</v>
      </c>
      <c r="G21" s="36" t="s">
        <v>39</v>
      </c>
      <c r="H21" s="22">
        <f>COUNTIFS($A$2:$A$79,"&gt;20",$A$2:$A$79,"&lt;=25")</f>
        <v>0</v>
      </c>
    </row>
    <row r="22" spans="1:8" ht="15.6" x14ac:dyDescent="0.3">
      <c r="A22" s="2">
        <v>32</v>
      </c>
      <c r="B22" s="2">
        <v>68</v>
      </c>
      <c r="C22" s="7">
        <f t="shared" si="0"/>
        <v>100</v>
      </c>
      <c r="G22" s="36" t="s">
        <v>40</v>
      </c>
      <c r="H22" s="22">
        <f>COUNTIFS($A$2:$A$79,"&gt;25",$A$2:$A$79,"&lt;=30")</f>
        <v>3</v>
      </c>
    </row>
    <row r="23" spans="1:8" ht="15.6" x14ac:dyDescent="0.3">
      <c r="A23" s="2">
        <v>45</v>
      </c>
      <c r="B23" s="2">
        <v>96</v>
      </c>
      <c r="C23" s="7">
        <f t="shared" si="0"/>
        <v>141</v>
      </c>
      <c r="G23" s="36" t="s">
        <v>41</v>
      </c>
      <c r="H23" s="22">
        <f>COUNTIFS($A$2:$A$79,"&gt;30",$A$2:$A$79,"&lt;=35")</f>
        <v>8</v>
      </c>
    </row>
    <row r="24" spans="1:8" ht="15.6" x14ac:dyDescent="0.3">
      <c r="A24" s="2">
        <v>50</v>
      </c>
      <c r="B24" s="2">
        <v>83</v>
      </c>
      <c r="C24" s="7">
        <f t="shared" si="0"/>
        <v>133</v>
      </c>
      <c r="G24" s="36" t="s">
        <v>42</v>
      </c>
      <c r="H24" s="22">
        <f>COUNTIFS($A$2:$A$79,"&gt;35",$A$2:$A$79,"&lt;=40")</f>
        <v>11</v>
      </c>
    </row>
    <row r="25" spans="1:8" ht="15.6" x14ac:dyDescent="0.3">
      <c r="A25" s="2">
        <v>17</v>
      </c>
      <c r="B25" s="2">
        <v>87</v>
      </c>
      <c r="C25" s="7">
        <f t="shared" si="0"/>
        <v>104</v>
      </c>
      <c r="G25" s="36" t="s">
        <v>43</v>
      </c>
      <c r="H25" s="22">
        <f>COUNTIFS($A$2:$A$79,"&gt;40",$A$2:$A$79,"&lt;=45")</f>
        <v>21</v>
      </c>
    </row>
    <row r="26" spans="1:8" ht="15.6" x14ac:dyDescent="0.3">
      <c r="A26" s="2">
        <v>36</v>
      </c>
      <c r="B26" s="2">
        <v>81</v>
      </c>
      <c r="C26" s="7">
        <f t="shared" si="0"/>
        <v>117</v>
      </c>
      <c r="G26" s="36" t="s">
        <v>44</v>
      </c>
      <c r="H26" s="22">
        <f>COUNTIFS($A$2:$A$79,"&gt;45",$A$2:$A$79,"&lt;=50")</f>
        <v>32</v>
      </c>
    </row>
    <row r="27" spans="1:8" x14ac:dyDescent="0.3">
      <c r="A27" s="2">
        <v>48</v>
      </c>
      <c r="B27" s="2">
        <v>69</v>
      </c>
      <c r="C27" s="7">
        <f t="shared" si="0"/>
        <v>117</v>
      </c>
    </row>
    <row r="28" spans="1:8" x14ac:dyDescent="0.3">
      <c r="A28" s="2">
        <v>31</v>
      </c>
      <c r="B28" s="2">
        <v>82</v>
      </c>
      <c r="C28" s="7">
        <f t="shared" si="0"/>
        <v>113</v>
      </c>
    </row>
    <row r="29" spans="1:8" x14ac:dyDescent="0.3">
      <c r="A29" s="2">
        <v>48</v>
      </c>
      <c r="B29" s="2">
        <v>53</v>
      </c>
      <c r="C29" s="7">
        <f t="shared" si="0"/>
        <v>101</v>
      </c>
    </row>
    <row r="30" spans="1:8" x14ac:dyDescent="0.3">
      <c r="A30" s="2">
        <v>39</v>
      </c>
      <c r="B30" s="2">
        <v>89</v>
      </c>
      <c r="C30" s="7">
        <f t="shared" si="0"/>
        <v>128</v>
      </c>
    </row>
    <row r="31" spans="1:8" x14ac:dyDescent="0.3">
      <c r="A31" s="2">
        <v>46</v>
      </c>
      <c r="B31" s="2">
        <v>74</v>
      </c>
      <c r="C31" s="7">
        <f t="shared" si="0"/>
        <v>120</v>
      </c>
    </row>
    <row r="32" spans="1:8" x14ac:dyDescent="0.3">
      <c r="A32" s="2">
        <v>45</v>
      </c>
      <c r="B32" s="2">
        <v>98</v>
      </c>
      <c r="C32" s="7">
        <f t="shared" si="0"/>
        <v>143</v>
      </c>
    </row>
    <row r="33" spans="1:3" x14ac:dyDescent="0.3">
      <c r="A33" s="2">
        <v>31</v>
      </c>
      <c r="B33" s="2">
        <v>93</v>
      </c>
      <c r="C33" s="7">
        <f t="shared" si="0"/>
        <v>124</v>
      </c>
    </row>
    <row r="34" spans="1:3" x14ac:dyDescent="0.3">
      <c r="A34" s="2">
        <v>26</v>
      </c>
      <c r="B34" s="2">
        <v>82</v>
      </c>
      <c r="C34" s="7">
        <f t="shared" si="0"/>
        <v>108</v>
      </c>
    </row>
    <row r="35" spans="1:3" x14ac:dyDescent="0.3">
      <c r="A35" s="2">
        <v>46</v>
      </c>
      <c r="B35" s="2">
        <v>80</v>
      </c>
      <c r="C35" s="7">
        <f t="shared" si="0"/>
        <v>126</v>
      </c>
    </row>
    <row r="36" spans="1:3" x14ac:dyDescent="0.3">
      <c r="A36" s="2">
        <v>12</v>
      </c>
      <c r="B36" s="2">
        <v>82</v>
      </c>
      <c r="C36" s="7">
        <f t="shared" si="0"/>
        <v>94</v>
      </c>
    </row>
    <row r="37" spans="1:3" x14ac:dyDescent="0.3">
      <c r="A37" s="2">
        <v>37</v>
      </c>
      <c r="B37" s="2">
        <v>95</v>
      </c>
      <c r="C37" s="7">
        <f t="shared" si="0"/>
        <v>132</v>
      </c>
    </row>
    <row r="38" spans="1:3" x14ac:dyDescent="0.3">
      <c r="A38" s="2">
        <v>50</v>
      </c>
      <c r="B38" s="2">
        <v>93</v>
      </c>
      <c r="C38" s="7">
        <f t="shared" si="0"/>
        <v>143</v>
      </c>
    </row>
    <row r="39" spans="1:3" x14ac:dyDescent="0.3">
      <c r="A39" s="2">
        <v>50</v>
      </c>
      <c r="B39" s="2">
        <v>87</v>
      </c>
      <c r="C39" s="7">
        <f t="shared" si="0"/>
        <v>137</v>
      </c>
    </row>
    <row r="40" spans="1:3" x14ac:dyDescent="0.3">
      <c r="A40" s="2">
        <v>46</v>
      </c>
      <c r="B40" s="2">
        <v>83</v>
      </c>
      <c r="C40" s="7">
        <f t="shared" si="0"/>
        <v>129</v>
      </c>
    </row>
    <row r="41" spans="1:3" x14ac:dyDescent="0.3">
      <c r="A41" s="2">
        <v>33</v>
      </c>
      <c r="B41" s="2">
        <v>94</v>
      </c>
      <c r="C41" s="7">
        <f t="shared" si="0"/>
        <v>127</v>
      </c>
    </row>
    <row r="42" spans="1:3" x14ac:dyDescent="0.3">
      <c r="A42" s="2">
        <v>45</v>
      </c>
      <c r="B42" s="2">
        <v>84</v>
      </c>
      <c r="C42" s="7">
        <f t="shared" si="0"/>
        <v>129</v>
      </c>
    </row>
    <row r="43" spans="1:3" x14ac:dyDescent="0.3">
      <c r="A43" s="2">
        <v>50</v>
      </c>
      <c r="B43" s="2">
        <v>97</v>
      </c>
      <c r="C43" s="7">
        <f t="shared" si="0"/>
        <v>147</v>
      </c>
    </row>
    <row r="44" spans="1:3" x14ac:dyDescent="0.3">
      <c r="A44" s="2">
        <v>26</v>
      </c>
      <c r="B44" s="2">
        <v>86</v>
      </c>
      <c r="C44" s="7">
        <f t="shared" si="0"/>
        <v>112</v>
      </c>
    </row>
    <row r="45" spans="1:3" x14ac:dyDescent="0.3">
      <c r="A45" s="2">
        <v>47</v>
      </c>
      <c r="B45" s="2">
        <v>53</v>
      </c>
      <c r="C45" s="7">
        <f t="shared" si="0"/>
        <v>100</v>
      </c>
    </row>
    <row r="46" spans="1:3" x14ac:dyDescent="0.3">
      <c r="A46" s="2">
        <v>33</v>
      </c>
      <c r="B46" s="2">
        <v>85</v>
      </c>
      <c r="C46" s="7">
        <f t="shared" si="0"/>
        <v>118</v>
      </c>
    </row>
    <row r="47" spans="1:3" x14ac:dyDescent="0.3">
      <c r="A47" s="2">
        <v>45</v>
      </c>
      <c r="B47" s="2">
        <v>88</v>
      </c>
      <c r="C47" s="7">
        <f t="shared" si="0"/>
        <v>133</v>
      </c>
    </row>
    <row r="48" spans="1:3" x14ac:dyDescent="0.3">
      <c r="A48" s="2">
        <v>50</v>
      </c>
      <c r="B48" s="2">
        <v>87</v>
      </c>
      <c r="C48" s="7">
        <f t="shared" si="0"/>
        <v>137</v>
      </c>
    </row>
    <row r="49" spans="1:3" x14ac:dyDescent="0.3">
      <c r="A49" s="2">
        <v>45</v>
      </c>
      <c r="B49" s="2">
        <v>88</v>
      </c>
      <c r="C49" s="7">
        <f t="shared" si="0"/>
        <v>133</v>
      </c>
    </row>
    <row r="50" spans="1:3" x14ac:dyDescent="0.3">
      <c r="A50" s="2">
        <v>45</v>
      </c>
      <c r="B50" s="2">
        <v>89</v>
      </c>
      <c r="C50" s="7">
        <f t="shared" si="0"/>
        <v>134</v>
      </c>
    </row>
    <row r="51" spans="1:3" x14ac:dyDescent="0.3">
      <c r="A51" s="2">
        <v>49</v>
      </c>
      <c r="B51" s="2">
        <v>86</v>
      </c>
      <c r="C51" s="7">
        <f t="shared" si="0"/>
        <v>135</v>
      </c>
    </row>
    <row r="52" spans="1:3" x14ac:dyDescent="0.3">
      <c r="A52" s="2">
        <v>46</v>
      </c>
      <c r="B52" s="2">
        <v>63</v>
      </c>
      <c r="C52" s="7">
        <f t="shared" si="0"/>
        <v>109</v>
      </c>
    </row>
    <row r="53" spans="1:3" x14ac:dyDescent="0.3">
      <c r="A53" s="2">
        <v>41</v>
      </c>
      <c r="B53" s="2">
        <v>93</v>
      </c>
      <c r="C53" s="7">
        <f t="shared" si="0"/>
        <v>134</v>
      </c>
    </row>
    <row r="54" spans="1:3" x14ac:dyDescent="0.3">
      <c r="A54" s="2">
        <v>44</v>
      </c>
      <c r="B54" s="2">
        <v>82</v>
      </c>
      <c r="C54" s="7">
        <f t="shared" si="0"/>
        <v>126</v>
      </c>
    </row>
    <row r="55" spans="1:3" x14ac:dyDescent="0.3">
      <c r="A55" s="2">
        <v>50</v>
      </c>
      <c r="B55" s="2">
        <v>81</v>
      </c>
      <c r="C55" s="7">
        <f t="shared" si="0"/>
        <v>131</v>
      </c>
    </row>
    <row r="56" spans="1:3" x14ac:dyDescent="0.3">
      <c r="A56" s="2">
        <v>48</v>
      </c>
      <c r="B56" s="2">
        <v>81</v>
      </c>
      <c r="C56" s="7">
        <f t="shared" si="0"/>
        <v>129</v>
      </c>
    </row>
    <row r="57" spans="1:3" x14ac:dyDescent="0.3">
      <c r="A57" s="2">
        <v>45</v>
      </c>
      <c r="B57" s="2">
        <v>89</v>
      </c>
      <c r="C57" s="7">
        <f t="shared" si="0"/>
        <v>134</v>
      </c>
    </row>
    <row r="58" spans="1:3" x14ac:dyDescent="0.3">
      <c r="A58" s="2">
        <v>41</v>
      </c>
      <c r="B58" s="2">
        <v>88</v>
      </c>
      <c r="C58" s="7">
        <f t="shared" si="0"/>
        <v>129</v>
      </c>
    </row>
    <row r="59" spans="1:3" x14ac:dyDescent="0.3">
      <c r="A59" s="2">
        <v>45</v>
      </c>
      <c r="B59" s="2">
        <v>93</v>
      </c>
      <c r="C59" s="7">
        <f t="shared" si="0"/>
        <v>138</v>
      </c>
    </row>
    <row r="60" spans="1:3" x14ac:dyDescent="0.3">
      <c r="A60" s="2">
        <v>36</v>
      </c>
      <c r="B60" s="2">
        <v>83</v>
      </c>
      <c r="C60" s="7">
        <f t="shared" si="0"/>
        <v>119</v>
      </c>
    </row>
    <row r="61" spans="1:3" x14ac:dyDescent="0.3">
      <c r="A61" s="2">
        <v>44</v>
      </c>
      <c r="B61" s="2">
        <v>73</v>
      </c>
      <c r="C61" s="7">
        <f t="shared" si="0"/>
        <v>117</v>
      </c>
    </row>
    <row r="62" spans="1:3" x14ac:dyDescent="0.3">
      <c r="A62" s="2">
        <v>44</v>
      </c>
      <c r="B62" s="2">
        <v>92</v>
      </c>
      <c r="C62" s="7">
        <f t="shared" si="0"/>
        <v>136</v>
      </c>
    </row>
    <row r="63" spans="1:3" x14ac:dyDescent="0.3">
      <c r="A63" s="2">
        <v>50</v>
      </c>
      <c r="B63" s="2">
        <v>91</v>
      </c>
      <c r="C63" s="7">
        <f t="shared" si="0"/>
        <v>141</v>
      </c>
    </row>
    <row r="64" spans="1:3" x14ac:dyDescent="0.3">
      <c r="A64" s="2">
        <v>46</v>
      </c>
      <c r="B64" s="2">
        <v>95</v>
      </c>
      <c r="C64" s="7">
        <f t="shared" si="0"/>
        <v>141</v>
      </c>
    </row>
    <row r="65" spans="1:3" x14ac:dyDescent="0.3">
      <c r="A65" s="2">
        <v>45</v>
      </c>
      <c r="B65" s="2">
        <v>78</v>
      </c>
      <c r="C65" s="7">
        <f t="shared" si="0"/>
        <v>123</v>
      </c>
    </row>
    <row r="66" spans="1:3" x14ac:dyDescent="0.3">
      <c r="A66" s="2">
        <v>45</v>
      </c>
      <c r="B66" s="2">
        <v>79</v>
      </c>
      <c r="C66" s="7">
        <f t="shared" si="0"/>
        <v>124</v>
      </c>
    </row>
    <row r="67" spans="1:3" x14ac:dyDescent="0.3">
      <c r="A67" s="2">
        <v>33</v>
      </c>
      <c r="B67" s="2">
        <v>83</v>
      </c>
      <c r="C67" s="7">
        <f t="shared" ref="C67:C79" si="2">SUM(A67:B67)</f>
        <v>116</v>
      </c>
    </row>
    <row r="68" spans="1:3" x14ac:dyDescent="0.3">
      <c r="A68" s="2">
        <v>10</v>
      </c>
      <c r="B68" s="2">
        <v>80</v>
      </c>
      <c r="C68" s="7">
        <f t="shared" si="2"/>
        <v>90</v>
      </c>
    </row>
    <row r="69" spans="1:3" x14ac:dyDescent="0.3">
      <c r="A69" s="2">
        <v>49</v>
      </c>
      <c r="B69" s="2">
        <v>89</v>
      </c>
      <c r="C69" s="7">
        <f t="shared" si="2"/>
        <v>138</v>
      </c>
    </row>
    <row r="70" spans="1:3" x14ac:dyDescent="0.3">
      <c r="A70" s="2">
        <v>47</v>
      </c>
      <c r="B70" s="2">
        <v>76</v>
      </c>
      <c r="C70" s="7">
        <f t="shared" si="2"/>
        <v>123</v>
      </c>
    </row>
    <row r="71" spans="1:3" x14ac:dyDescent="0.3">
      <c r="A71" s="2">
        <v>49</v>
      </c>
      <c r="B71" s="2">
        <v>85</v>
      </c>
      <c r="C71" s="7">
        <f t="shared" si="2"/>
        <v>134</v>
      </c>
    </row>
    <row r="72" spans="1:3" x14ac:dyDescent="0.3">
      <c r="A72" s="2">
        <v>46</v>
      </c>
      <c r="B72" s="2">
        <v>94</v>
      </c>
      <c r="C72" s="7">
        <f t="shared" si="2"/>
        <v>140</v>
      </c>
    </row>
    <row r="73" spans="1:3" x14ac:dyDescent="0.3">
      <c r="A73" s="2">
        <v>41</v>
      </c>
      <c r="B73" s="2">
        <v>81</v>
      </c>
      <c r="C73" s="7">
        <f t="shared" si="2"/>
        <v>122</v>
      </c>
    </row>
    <row r="74" spans="1:3" x14ac:dyDescent="0.3">
      <c r="A74" s="2">
        <v>36</v>
      </c>
      <c r="B74" s="2">
        <v>89</v>
      </c>
      <c r="C74" s="7">
        <f t="shared" si="2"/>
        <v>125</v>
      </c>
    </row>
    <row r="75" spans="1:3" x14ac:dyDescent="0.3">
      <c r="A75" s="2">
        <v>37</v>
      </c>
      <c r="B75" s="2">
        <v>100</v>
      </c>
      <c r="C75" s="7">
        <f t="shared" si="2"/>
        <v>137</v>
      </c>
    </row>
    <row r="76" spans="1:3" x14ac:dyDescent="0.3">
      <c r="A76" s="2">
        <v>34</v>
      </c>
      <c r="B76" s="2">
        <v>88</v>
      </c>
      <c r="C76" s="7">
        <f t="shared" si="2"/>
        <v>122</v>
      </c>
    </row>
    <row r="77" spans="1:3" x14ac:dyDescent="0.3">
      <c r="A77" s="2">
        <v>42</v>
      </c>
      <c r="B77" s="2">
        <v>72</v>
      </c>
      <c r="C77" s="7">
        <f t="shared" si="2"/>
        <v>114</v>
      </c>
    </row>
    <row r="78" spans="1:3" x14ac:dyDescent="0.3">
      <c r="A78" s="2">
        <v>46</v>
      </c>
      <c r="B78" s="2">
        <v>83</v>
      </c>
      <c r="C78" s="7">
        <f t="shared" si="2"/>
        <v>129</v>
      </c>
    </row>
    <row r="79" spans="1:3" x14ac:dyDescent="0.3">
      <c r="A79" s="12">
        <v>35</v>
      </c>
      <c r="B79" s="2">
        <v>82</v>
      </c>
      <c r="C79" s="13">
        <f t="shared" si="2"/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B5DE-2B9E-4750-8864-5C31A033444E}">
  <dimension ref="A1:N82"/>
  <sheetViews>
    <sheetView workbookViewId="0">
      <selection activeCell="I2" sqref="I2"/>
    </sheetView>
  </sheetViews>
  <sheetFormatPr defaultRowHeight="14.4" x14ac:dyDescent="0.3"/>
  <cols>
    <col min="1" max="2" width="8.88671875" style="17"/>
    <col min="3" max="3" width="10" style="17" customWidth="1"/>
    <col min="4" max="4" width="9.88671875" style="17" customWidth="1"/>
    <col min="5" max="5" width="14.44140625" style="17" customWidth="1"/>
    <col min="6" max="6" width="13.109375" style="17" customWidth="1"/>
    <col min="7" max="7" width="12.5546875" style="17" customWidth="1"/>
    <col min="8" max="16384" width="8.88671875" style="17"/>
  </cols>
  <sheetData>
    <row r="1" spans="1:14" x14ac:dyDescent="0.3">
      <c r="A1" s="16" t="s">
        <v>0</v>
      </c>
      <c r="B1" s="16" t="s">
        <v>1</v>
      </c>
      <c r="C1" s="16" t="s">
        <v>2</v>
      </c>
      <c r="E1" s="16" t="s">
        <v>3</v>
      </c>
      <c r="F1" s="16" t="s">
        <v>4</v>
      </c>
      <c r="G1" s="16" t="s">
        <v>5</v>
      </c>
      <c r="I1" s="16" t="s">
        <v>6</v>
      </c>
      <c r="M1" s="34" t="s">
        <v>34</v>
      </c>
      <c r="N1" s="34" t="s">
        <v>33</v>
      </c>
    </row>
    <row r="2" spans="1:14" ht="15.6" x14ac:dyDescent="0.3">
      <c r="A2" s="18">
        <v>41</v>
      </c>
      <c r="B2" s="18">
        <v>83</v>
      </c>
      <c r="C2" s="19">
        <f>SUM(A2:B2)</f>
        <v>124</v>
      </c>
      <c r="E2" s="20">
        <v>1</v>
      </c>
      <c r="F2" s="21" t="s">
        <v>29</v>
      </c>
      <c r="G2" s="19">
        <f>50</f>
        <v>50</v>
      </c>
      <c r="I2" s="22">
        <f>COUNTIFS($B$2:$B$79,"&gt;0",$B$2:$B$79,"&lt;=50")</f>
        <v>0</v>
      </c>
      <c r="M2" s="31">
        <v>50</v>
      </c>
      <c r="N2" s="32">
        <v>0</v>
      </c>
    </row>
    <row r="3" spans="1:14" ht="15.6" x14ac:dyDescent="0.3">
      <c r="A3" s="18">
        <v>49</v>
      </c>
      <c r="B3" s="18">
        <v>88</v>
      </c>
      <c r="C3" s="23">
        <f t="shared" ref="C3:C66" si="0">SUM(A3:B3)</f>
        <v>137</v>
      </c>
      <c r="E3" s="24">
        <v>2</v>
      </c>
      <c r="F3" s="25" t="s">
        <v>30</v>
      </c>
      <c r="G3" s="23">
        <f>G2+5</f>
        <v>55</v>
      </c>
      <c r="I3" s="22">
        <f>COUNTIFS($B$2:$B$79,"&gt;50",$B$2:$B$79,"&lt;=55")</f>
        <v>2</v>
      </c>
      <c r="M3" s="31">
        <v>55</v>
      </c>
      <c r="N3" s="32">
        <v>2</v>
      </c>
    </row>
    <row r="4" spans="1:14" ht="15.6" x14ac:dyDescent="0.3">
      <c r="A4" s="18">
        <v>50</v>
      </c>
      <c r="B4" s="18">
        <v>95</v>
      </c>
      <c r="C4" s="23">
        <f t="shared" si="0"/>
        <v>145</v>
      </c>
      <c r="E4" s="24">
        <v>3</v>
      </c>
      <c r="F4" s="25" t="s">
        <v>31</v>
      </c>
      <c r="G4" s="23">
        <f t="shared" ref="G4:G12" si="1">G3+5</f>
        <v>60</v>
      </c>
      <c r="I4" s="22">
        <f>COUNTIFS($B$2:$B$79,"&gt;55",$B$2:$B$79,"&lt;=60")</f>
        <v>0</v>
      </c>
      <c r="M4" s="31">
        <v>60</v>
      </c>
      <c r="N4" s="32">
        <v>0</v>
      </c>
    </row>
    <row r="5" spans="1:14" ht="15.6" x14ac:dyDescent="0.3">
      <c r="A5" s="18">
        <v>37</v>
      </c>
      <c r="B5" s="18">
        <v>91</v>
      </c>
      <c r="C5" s="23">
        <f t="shared" si="0"/>
        <v>128</v>
      </c>
      <c r="E5" s="24">
        <v>4</v>
      </c>
      <c r="F5" s="25" t="s">
        <v>23</v>
      </c>
      <c r="G5" s="23">
        <f t="shared" si="1"/>
        <v>65</v>
      </c>
      <c r="I5" s="22">
        <f>COUNTIFS($B$2:$B$79,"&gt;60",$B$2:$B$79,"&lt;=65")</f>
        <v>2</v>
      </c>
      <c r="M5" s="31">
        <v>65</v>
      </c>
      <c r="N5" s="32">
        <v>2</v>
      </c>
    </row>
    <row r="6" spans="1:14" ht="15.6" x14ac:dyDescent="0.3">
      <c r="A6" s="18">
        <v>50</v>
      </c>
      <c r="B6" s="18">
        <v>86</v>
      </c>
      <c r="C6" s="23">
        <f t="shared" si="0"/>
        <v>136</v>
      </c>
      <c r="E6" s="24">
        <v>5</v>
      </c>
      <c r="F6" s="25" t="s">
        <v>24</v>
      </c>
      <c r="G6" s="23">
        <f t="shared" si="1"/>
        <v>70</v>
      </c>
      <c r="I6" s="22">
        <f>COUNTIFS($B$2:$B$79,"&gt;65",$B$2:$B$79,"&lt;=70")</f>
        <v>3</v>
      </c>
      <c r="M6" s="31">
        <v>70</v>
      </c>
      <c r="N6" s="32">
        <v>3</v>
      </c>
    </row>
    <row r="7" spans="1:14" ht="15.6" x14ac:dyDescent="0.3">
      <c r="A7" s="18">
        <v>30</v>
      </c>
      <c r="B7" s="18">
        <v>97</v>
      </c>
      <c r="C7" s="23">
        <f t="shared" si="0"/>
        <v>127</v>
      </c>
      <c r="E7" s="24">
        <v>6</v>
      </c>
      <c r="F7" s="25" t="s">
        <v>25</v>
      </c>
      <c r="G7" s="23">
        <f t="shared" si="1"/>
        <v>75</v>
      </c>
      <c r="I7" s="22">
        <f>COUNTIFS($B$2:$B$79,"&gt;70",$B$2:$B$79,"&lt;=75")</f>
        <v>4</v>
      </c>
      <c r="M7" s="31">
        <v>75</v>
      </c>
      <c r="N7" s="32">
        <v>4</v>
      </c>
    </row>
    <row r="8" spans="1:14" ht="15.6" x14ac:dyDescent="0.3">
      <c r="A8" s="18">
        <v>46</v>
      </c>
      <c r="B8" s="18">
        <v>80</v>
      </c>
      <c r="C8" s="23">
        <f t="shared" si="0"/>
        <v>126</v>
      </c>
      <c r="E8" s="24">
        <v>7</v>
      </c>
      <c r="F8" s="25" t="s">
        <v>26</v>
      </c>
      <c r="G8" s="23">
        <f t="shared" si="1"/>
        <v>80</v>
      </c>
      <c r="I8" s="22">
        <f>COUNTIFS($B$2:$B$79,"&gt;75",$B$2:$B$79,"&lt;=80")</f>
        <v>7</v>
      </c>
      <c r="M8" s="31">
        <v>80</v>
      </c>
      <c r="N8" s="32">
        <v>7</v>
      </c>
    </row>
    <row r="9" spans="1:14" ht="15.6" x14ac:dyDescent="0.3">
      <c r="A9" s="18">
        <v>46</v>
      </c>
      <c r="B9" s="18">
        <v>94</v>
      </c>
      <c r="C9" s="23">
        <f t="shared" si="0"/>
        <v>140</v>
      </c>
      <c r="E9" s="24">
        <v>8</v>
      </c>
      <c r="F9" s="25" t="s">
        <v>27</v>
      </c>
      <c r="G9" s="23">
        <f t="shared" si="1"/>
        <v>85</v>
      </c>
      <c r="I9" s="22">
        <f>COUNTIFS($B$2:$B$79,"&gt;80",$B$2:$B$79,"&lt;=85")</f>
        <v>20</v>
      </c>
      <c r="M9" s="31">
        <v>85</v>
      </c>
      <c r="N9" s="32">
        <v>20</v>
      </c>
    </row>
    <row r="10" spans="1:14" ht="15.6" x14ac:dyDescent="0.3">
      <c r="A10" s="18">
        <v>50</v>
      </c>
      <c r="B10" s="18">
        <v>99</v>
      </c>
      <c r="C10" s="23">
        <f t="shared" si="0"/>
        <v>149</v>
      </c>
      <c r="E10" s="24">
        <v>9</v>
      </c>
      <c r="F10" s="25" t="s">
        <v>28</v>
      </c>
      <c r="G10" s="23">
        <f t="shared" si="1"/>
        <v>90</v>
      </c>
      <c r="I10" s="22">
        <f>COUNTIFS($B$2:$B$79,"&gt;85",$B$2:$B$79,"&lt;=90")</f>
        <v>17</v>
      </c>
      <c r="M10" s="31">
        <v>90</v>
      </c>
      <c r="N10" s="32">
        <v>17</v>
      </c>
    </row>
    <row r="11" spans="1:14" ht="15.6" x14ac:dyDescent="0.3">
      <c r="A11" s="18">
        <v>40</v>
      </c>
      <c r="B11" s="18">
        <v>94</v>
      </c>
      <c r="C11" s="23">
        <f t="shared" si="0"/>
        <v>134</v>
      </c>
      <c r="E11" s="24">
        <v>10</v>
      </c>
      <c r="F11" s="25" t="s">
        <v>8</v>
      </c>
      <c r="G11" s="23">
        <f t="shared" si="1"/>
        <v>95</v>
      </c>
      <c r="I11" s="22">
        <f>COUNTIFS($B$2:$B$79,"&gt;90",$B$2:$B$79,"&lt;=95")</f>
        <v>16</v>
      </c>
      <c r="M11" s="31">
        <v>95</v>
      </c>
      <c r="N11" s="32">
        <v>16</v>
      </c>
    </row>
    <row r="12" spans="1:14" ht="15.6" x14ac:dyDescent="0.3">
      <c r="A12" s="18">
        <v>50</v>
      </c>
      <c r="B12" s="18">
        <v>94</v>
      </c>
      <c r="C12" s="23">
        <f t="shared" si="0"/>
        <v>144</v>
      </c>
      <c r="E12" s="24">
        <v>11</v>
      </c>
      <c r="F12" s="25" t="s">
        <v>9</v>
      </c>
      <c r="G12" s="23">
        <f t="shared" si="1"/>
        <v>100</v>
      </c>
      <c r="I12" s="22">
        <f>COUNTIFS($B$2:$B$79,"&gt;95",$B$2:$B$79,"&lt;=100")</f>
        <v>7</v>
      </c>
      <c r="M12" s="31">
        <v>100</v>
      </c>
      <c r="N12" s="32">
        <v>7</v>
      </c>
    </row>
    <row r="13" spans="1:14" ht="16.2" thickBot="1" x14ac:dyDescent="0.35">
      <c r="A13" s="18">
        <v>44</v>
      </c>
      <c r="B13" s="18">
        <v>78</v>
      </c>
      <c r="C13" s="23">
        <f t="shared" si="0"/>
        <v>122</v>
      </c>
      <c r="E13" s="24"/>
      <c r="G13" s="23"/>
      <c r="I13" s="26"/>
      <c r="M13" s="33" t="s">
        <v>32</v>
      </c>
      <c r="N13" s="33">
        <v>0</v>
      </c>
    </row>
    <row r="14" spans="1:14" ht="15.6" x14ac:dyDescent="0.3">
      <c r="A14" s="18">
        <v>44</v>
      </c>
      <c r="B14" s="18">
        <v>97</v>
      </c>
      <c r="C14" s="23">
        <f t="shared" si="0"/>
        <v>141</v>
      </c>
      <c r="E14" s="27"/>
      <c r="F14" s="28"/>
      <c r="G14" s="29"/>
      <c r="I14" s="30"/>
    </row>
    <row r="15" spans="1:14" x14ac:dyDescent="0.3">
      <c r="A15" s="18">
        <v>50</v>
      </c>
      <c r="B15" s="18">
        <v>91</v>
      </c>
      <c r="C15" s="23">
        <f t="shared" si="0"/>
        <v>141</v>
      </c>
    </row>
    <row r="16" spans="1:14" x14ac:dyDescent="0.3">
      <c r="A16" s="18">
        <v>40</v>
      </c>
      <c r="B16" s="18">
        <v>83</v>
      </c>
      <c r="C16" s="23">
        <f t="shared" si="0"/>
        <v>123</v>
      </c>
    </row>
    <row r="17" spans="1:7" x14ac:dyDescent="0.3">
      <c r="A17" s="18">
        <v>46</v>
      </c>
      <c r="B17" s="18">
        <v>84</v>
      </c>
      <c r="C17" s="23">
        <f t="shared" si="0"/>
        <v>130</v>
      </c>
      <c r="F17" s="16" t="s">
        <v>4</v>
      </c>
      <c r="G17" s="16" t="s">
        <v>6</v>
      </c>
    </row>
    <row r="18" spans="1:7" ht="15.6" x14ac:dyDescent="0.3">
      <c r="A18" s="18">
        <v>40</v>
      </c>
      <c r="B18" s="18">
        <v>65</v>
      </c>
      <c r="C18" s="23">
        <f t="shared" si="0"/>
        <v>105</v>
      </c>
      <c r="F18" s="21" t="s">
        <v>29</v>
      </c>
      <c r="G18" s="22">
        <f>COUNTIFS($B$2:$B$79,"&gt;0",$B$2:$B$79,"&lt;=50")</f>
        <v>0</v>
      </c>
    </row>
    <row r="19" spans="1:7" ht="15.6" x14ac:dyDescent="0.3">
      <c r="A19" s="18">
        <v>42</v>
      </c>
      <c r="B19" s="18">
        <v>72</v>
      </c>
      <c r="C19" s="23">
        <f t="shared" si="0"/>
        <v>114</v>
      </c>
      <c r="F19" s="25" t="s">
        <v>30</v>
      </c>
      <c r="G19" s="22">
        <f>COUNTIFS($B$2:$B$79,"&gt;50",$B$2:$B$79,"&lt;=55")</f>
        <v>2</v>
      </c>
    </row>
    <row r="20" spans="1:7" ht="15.6" x14ac:dyDescent="0.3">
      <c r="A20" s="18">
        <v>50</v>
      </c>
      <c r="B20" s="18">
        <v>87</v>
      </c>
      <c r="C20" s="23">
        <f t="shared" si="0"/>
        <v>137</v>
      </c>
      <c r="F20" s="25" t="s">
        <v>31</v>
      </c>
      <c r="G20" s="22">
        <f>COUNTIFS($B$2:$B$79,"&gt;55",$B$2:$B$79,"&lt;=60")</f>
        <v>0</v>
      </c>
    </row>
    <row r="21" spans="1:7" ht="15.6" x14ac:dyDescent="0.3">
      <c r="A21" s="18">
        <v>38</v>
      </c>
      <c r="B21" s="18">
        <v>68</v>
      </c>
      <c r="C21" s="23">
        <f t="shared" si="0"/>
        <v>106</v>
      </c>
      <c r="F21" s="25" t="s">
        <v>23</v>
      </c>
      <c r="G21" s="22">
        <f>COUNTIFS($B$2:$B$79,"&gt;60",$B$2:$B$79,"&lt;=65")</f>
        <v>2</v>
      </c>
    </row>
    <row r="22" spans="1:7" ht="15.6" x14ac:dyDescent="0.3">
      <c r="A22" s="18">
        <v>32</v>
      </c>
      <c r="B22" s="18">
        <v>68</v>
      </c>
      <c r="C22" s="23">
        <f t="shared" si="0"/>
        <v>100</v>
      </c>
      <c r="F22" s="25" t="s">
        <v>24</v>
      </c>
      <c r="G22" s="22">
        <f>COUNTIFS($B$2:$B$79,"&gt;65",$B$2:$B$79,"&lt;=70")</f>
        <v>3</v>
      </c>
    </row>
    <row r="23" spans="1:7" ht="15.6" x14ac:dyDescent="0.3">
      <c r="A23" s="18">
        <v>45</v>
      </c>
      <c r="B23" s="18">
        <v>96</v>
      </c>
      <c r="C23" s="23">
        <f t="shared" si="0"/>
        <v>141</v>
      </c>
      <c r="F23" s="25" t="s">
        <v>25</v>
      </c>
      <c r="G23" s="22">
        <f>COUNTIFS($B$2:$B$79,"&gt;70",$B$2:$B$79,"&lt;=75")</f>
        <v>4</v>
      </c>
    </row>
    <row r="24" spans="1:7" ht="15.6" x14ac:dyDescent="0.3">
      <c r="A24" s="18">
        <v>50</v>
      </c>
      <c r="B24" s="18">
        <v>83</v>
      </c>
      <c r="C24" s="23">
        <f t="shared" si="0"/>
        <v>133</v>
      </c>
      <c r="F24" s="25" t="s">
        <v>26</v>
      </c>
      <c r="G24" s="22">
        <f>COUNTIFS($B$2:$B$79,"&gt;75",$B$2:$B$79,"&lt;=80")</f>
        <v>7</v>
      </c>
    </row>
    <row r="25" spans="1:7" ht="15.6" x14ac:dyDescent="0.3">
      <c r="A25" s="18">
        <v>17</v>
      </c>
      <c r="B25" s="18">
        <v>87</v>
      </c>
      <c r="C25" s="23">
        <f t="shared" si="0"/>
        <v>104</v>
      </c>
      <c r="F25" s="25" t="s">
        <v>27</v>
      </c>
      <c r="G25" s="22">
        <f>COUNTIFS($B$2:$B$79,"&gt;80",$B$2:$B$79,"&lt;=85")</f>
        <v>20</v>
      </c>
    </row>
    <row r="26" spans="1:7" ht="15.6" x14ac:dyDescent="0.3">
      <c r="A26" s="18">
        <v>36</v>
      </c>
      <c r="B26" s="18">
        <v>81</v>
      </c>
      <c r="C26" s="23">
        <f t="shared" si="0"/>
        <v>117</v>
      </c>
      <c r="F26" s="25" t="s">
        <v>28</v>
      </c>
      <c r="G26" s="22">
        <f>COUNTIFS($B$2:$B$79,"&gt;85",$B$2:$B$79,"&lt;=90")</f>
        <v>17</v>
      </c>
    </row>
    <row r="27" spans="1:7" ht="15.6" x14ac:dyDescent="0.3">
      <c r="A27" s="18">
        <v>48</v>
      </c>
      <c r="B27" s="18">
        <v>69</v>
      </c>
      <c r="C27" s="23">
        <f t="shared" si="0"/>
        <v>117</v>
      </c>
      <c r="F27" s="25" t="s">
        <v>8</v>
      </c>
      <c r="G27" s="22">
        <f>COUNTIFS($B$2:$B$79,"&gt;90",$B$2:$B$79,"&lt;=95")</f>
        <v>16</v>
      </c>
    </row>
    <row r="28" spans="1:7" ht="15.6" x14ac:dyDescent="0.3">
      <c r="A28" s="18">
        <v>31</v>
      </c>
      <c r="B28" s="18">
        <v>82</v>
      </c>
      <c r="C28" s="23">
        <f t="shared" si="0"/>
        <v>113</v>
      </c>
      <c r="F28" s="25" t="s">
        <v>9</v>
      </c>
      <c r="G28" s="22">
        <f>COUNTIFS($B$2:$B$79,"&gt;95",$B$2:$B$79,"&lt;=100")</f>
        <v>7</v>
      </c>
    </row>
    <row r="29" spans="1:7" x14ac:dyDescent="0.3">
      <c r="A29" s="18">
        <v>48</v>
      </c>
      <c r="B29" s="18">
        <v>53</v>
      </c>
      <c r="C29" s="23">
        <f t="shared" si="0"/>
        <v>101</v>
      </c>
    </row>
    <row r="30" spans="1:7" x14ac:dyDescent="0.3">
      <c r="A30" s="18">
        <v>39</v>
      </c>
      <c r="B30" s="18">
        <v>89</v>
      </c>
      <c r="C30" s="23">
        <f t="shared" si="0"/>
        <v>128</v>
      </c>
    </row>
    <row r="31" spans="1:7" x14ac:dyDescent="0.3">
      <c r="A31" s="18">
        <v>46</v>
      </c>
      <c r="B31" s="18">
        <v>74</v>
      </c>
      <c r="C31" s="23">
        <f t="shared" si="0"/>
        <v>120</v>
      </c>
    </row>
    <row r="32" spans="1:7" x14ac:dyDescent="0.3">
      <c r="A32" s="18">
        <v>45</v>
      </c>
      <c r="B32" s="18">
        <v>98</v>
      </c>
      <c r="C32" s="23">
        <f t="shared" si="0"/>
        <v>143</v>
      </c>
    </row>
    <row r="33" spans="1:3" x14ac:dyDescent="0.3">
      <c r="A33" s="18">
        <v>31</v>
      </c>
      <c r="B33" s="18">
        <v>93</v>
      </c>
      <c r="C33" s="23">
        <f t="shared" si="0"/>
        <v>124</v>
      </c>
    </row>
    <row r="34" spans="1:3" x14ac:dyDescent="0.3">
      <c r="A34" s="18">
        <v>26</v>
      </c>
      <c r="B34" s="18">
        <v>82</v>
      </c>
      <c r="C34" s="23">
        <f t="shared" si="0"/>
        <v>108</v>
      </c>
    </row>
    <row r="35" spans="1:3" x14ac:dyDescent="0.3">
      <c r="A35" s="18">
        <v>46</v>
      </c>
      <c r="B35" s="18">
        <v>80</v>
      </c>
      <c r="C35" s="23">
        <f t="shared" si="0"/>
        <v>126</v>
      </c>
    </row>
    <row r="36" spans="1:3" x14ac:dyDescent="0.3">
      <c r="A36" s="18">
        <v>12</v>
      </c>
      <c r="B36" s="18">
        <v>82</v>
      </c>
      <c r="C36" s="23">
        <f t="shared" si="0"/>
        <v>94</v>
      </c>
    </row>
    <row r="37" spans="1:3" x14ac:dyDescent="0.3">
      <c r="A37" s="18">
        <v>37</v>
      </c>
      <c r="B37" s="18">
        <v>95</v>
      </c>
      <c r="C37" s="23">
        <f t="shared" si="0"/>
        <v>132</v>
      </c>
    </row>
    <row r="38" spans="1:3" x14ac:dyDescent="0.3">
      <c r="A38" s="18">
        <v>50</v>
      </c>
      <c r="B38" s="18">
        <v>93</v>
      </c>
      <c r="C38" s="23">
        <f t="shared" si="0"/>
        <v>143</v>
      </c>
    </row>
    <row r="39" spans="1:3" x14ac:dyDescent="0.3">
      <c r="A39" s="18">
        <v>50</v>
      </c>
      <c r="B39" s="18">
        <v>87</v>
      </c>
      <c r="C39" s="23">
        <f t="shared" si="0"/>
        <v>137</v>
      </c>
    </row>
    <row r="40" spans="1:3" x14ac:dyDescent="0.3">
      <c r="A40" s="18">
        <v>46</v>
      </c>
      <c r="B40" s="18">
        <v>83</v>
      </c>
      <c r="C40" s="23">
        <f t="shared" si="0"/>
        <v>129</v>
      </c>
    </row>
    <row r="41" spans="1:3" x14ac:dyDescent="0.3">
      <c r="A41" s="18">
        <v>33</v>
      </c>
      <c r="B41" s="18">
        <v>94</v>
      </c>
      <c r="C41" s="23">
        <f t="shared" si="0"/>
        <v>127</v>
      </c>
    </row>
    <row r="42" spans="1:3" x14ac:dyDescent="0.3">
      <c r="A42" s="18">
        <v>45</v>
      </c>
      <c r="B42" s="18">
        <v>84</v>
      </c>
      <c r="C42" s="23">
        <f t="shared" si="0"/>
        <v>129</v>
      </c>
    </row>
    <row r="43" spans="1:3" x14ac:dyDescent="0.3">
      <c r="A43" s="18">
        <v>50</v>
      </c>
      <c r="B43" s="18">
        <v>97</v>
      </c>
      <c r="C43" s="23">
        <f t="shared" si="0"/>
        <v>147</v>
      </c>
    </row>
    <row r="44" spans="1:3" x14ac:dyDescent="0.3">
      <c r="A44" s="18">
        <v>26</v>
      </c>
      <c r="B44" s="18">
        <v>86</v>
      </c>
      <c r="C44" s="23">
        <f t="shared" si="0"/>
        <v>112</v>
      </c>
    </row>
    <row r="45" spans="1:3" x14ac:dyDescent="0.3">
      <c r="A45" s="18">
        <v>47</v>
      </c>
      <c r="B45" s="18">
        <v>53</v>
      </c>
      <c r="C45" s="23">
        <f t="shared" si="0"/>
        <v>100</v>
      </c>
    </row>
    <row r="46" spans="1:3" x14ac:dyDescent="0.3">
      <c r="A46" s="18">
        <v>33</v>
      </c>
      <c r="B46" s="18">
        <v>85</v>
      </c>
      <c r="C46" s="23">
        <f t="shared" si="0"/>
        <v>118</v>
      </c>
    </row>
    <row r="47" spans="1:3" x14ac:dyDescent="0.3">
      <c r="A47" s="18">
        <v>45</v>
      </c>
      <c r="B47" s="18">
        <v>88</v>
      </c>
      <c r="C47" s="23">
        <f t="shared" si="0"/>
        <v>133</v>
      </c>
    </row>
    <row r="48" spans="1:3" x14ac:dyDescent="0.3">
      <c r="A48" s="18">
        <v>50</v>
      </c>
      <c r="B48" s="18">
        <v>87</v>
      </c>
      <c r="C48" s="23">
        <f t="shared" si="0"/>
        <v>137</v>
      </c>
    </row>
    <row r="49" spans="1:3" x14ac:dyDescent="0.3">
      <c r="A49" s="18">
        <v>45</v>
      </c>
      <c r="B49" s="18">
        <v>88</v>
      </c>
      <c r="C49" s="23">
        <f t="shared" si="0"/>
        <v>133</v>
      </c>
    </row>
    <row r="50" spans="1:3" x14ac:dyDescent="0.3">
      <c r="A50" s="18">
        <v>45</v>
      </c>
      <c r="B50" s="18">
        <v>89</v>
      </c>
      <c r="C50" s="23">
        <f t="shared" si="0"/>
        <v>134</v>
      </c>
    </row>
    <row r="51" spans="1:3" x14ac:dyDescent="0.3">
      <c r="A51" s="18">
        <v>49</v>
      </c>
      <c r="B51" s="18">
        <v>86</v>
      </c>
      <c r="C51" s="23">
        <f t="shared" si="0"/>
        <v>135</v>
      </c>
    </row>
    <row r="52" spans="1:3" x14ac:dyDescent="0.3">
      <c r="A52" s="18">
        <v>46</v>
      </c>
      <c r="B52" s="18">
        <v>63</v>
      </c>
      <c r="C52" s="23">
        <f t="shared" si="0"/>
        <v>109</v>
      </c>
    </row>
    <row r="53" spans="1:3" x14ac:dyDescent="0.3">
      <c r="A53" s="18">
        <v>41</v>
      </c>
      <c r="B53" s="18">
        <v>93</v>
      </c>
      <c r="C53" s="23">
        <f t="shared" si="0"/>
        <v>134</v>
      </c>
    </row>
    <row r="54" spans="1:3" x14ac:dyDescent="0.3">
      <c r="A54" s="18">
        <v>44</v>
      </c>
      <c r="B54" s="18">
        <v>82</v>
      </c>
      <c r="C54" s="23">
        <f t="shared" si="0"/>
        <v>126</v>
      </c>
    </row>
    <row r="55" spans="1:3" x14ac:dyDescent="0.3">
      <c r="A55" s="18">
        <v>50</v>
      </c>
      <c r="B55" s="18">
        <v>81</v>
      </c>
      <c r="C55" s="23">
        <f t="shared" si="0"/>
        <v>131</v>
      </c>
    </row>
    <row r="56" spans="1:3" x14ac:dyDescent="0.3">
      <c r="A56" s="18">
        <v>48</v>
      </c>
      <c r="B56" s="18">
        <v>81</v>
      </c>
      <c r="C56" s="23">
        <f t="shared" si="0"/>
        <v>129</v>
      </c>
    </row>
    <row r="57" spans="1:3" x14ac:dyDescent="0.3">
      <c r="A57" s="18">
        <v>45</v>
      </c>
      <c r="B57" s="18">
        <v>89</v>
      </c>
      <c r="C57" s="23">
        <f t="shared" si="0"/>
        <v>134</v>
      </c>
    </row>
    <row r="58" spans="1:3" x14ac:dyDescent="0.3">
      <c r="A58" s="18">
        <v>41</v>
      </c>
      <c r="B58" s="18">
        <v>88</v>
      </c>
      <c r="C58" s="23">
        <f t="shared" si="0"/>
        <v>129</v>
      </c>
    </row>
    <row r="59" spans="1:3" x14ac:dyDescent="0.3">
      <c r="A59" s="18">
        <v>45</v>
      </c>
      <c r="B59" s="18">
        <v>93</v>
      </c>
      <c r="C59" s="23">
        <f t="shared" si="0"/>
        <v>138</v>
      </c>
    </row>
    <row r="60" spans="1:3" x14ac:dyDescent="0.3">
      <c r="A60" s="18">
        <v>36</v>
      </c>
      <c r="B60" s="18">
        <v>83</v>
      </c>
      <c r="C60" s="23">
        <f t="shared" si="0"/>
        <v>119</v>
      </c>
    </row>
    <row r="61" spans="1:3" x14ac:dyDescent="0.3">
      <c r="A61" s="18">
        <v>44</v>
      </c>
      <c r="B61" s="18">
        <v>73</v>
      </c>
      <c r="C61" s="23">
        <f t="shared" si="0"/>
        <v>117</v>
      </c>
    </row>
    <row r="62" spans="1:3" x14ac:dyDescent="0.3">
      <c r="A62" s="18">
        <v>44</v>
      </c>
      <c r="B62" s="18">
        <v>92</v>
      </c>
      <c r="C62" s="23">
        <f t="shared" si="0"/>
        <v>136</v>
      </c>
    </row>
    <row r="63" spans="1:3" x14ac:dyDescent="0.3">
      <c r="A63" s="18">
        <v>50</v>
      </c>
      <c r="B63" s="18">
        <v>91</v>
      </c>
      <c r="C63" s="23">
        <f t="shared" si="0"/>
        <v>141</v>
      </c>
    </row>
    <row r="64" spans="1:3" x14ac:dyDescent="0.3">
      <c r="A64" s="18">
        <v>46</v>
      </c>
      <c r="B64" s="18">
        <v>95</v>
      </c>
      <c r="C64" s="23">
        <f t="shared" si="0"/>
        <v>141</v>
      </c>
    </row>
    <row r="65" spans="1:3" x14ac:dyDescent="0.3">
      <c r="A65" s="18">
        <v>45</v>
      </c>
      <c r="B65" s="18">
        <v>78</v>
      </c>
      <c r="C65" s="23">
        <f t="shared" si="0"/>
        <v>123</v>
      </c>
    </row>
    <row r="66" spans="1:3" x14ac:dyDescent="0.3">
      <c r="A66" s="18">
        <v>45</v>
      </c>
      <c r="B66" s="18">
        <v>79</v>
      </c>
      <c r="C66" s="23">
        <f t="shared" si="0"/>
        <v>124</v>
      </c>
    </row>
    <row r="67" spans="1:3" x14ac:dyDescent="0.3">
      <c r="A67" s="18">
        <v>33</v>
      </c>
      <c r="B67" s="18">
        <v>83</v>
      </c>
      <c r="C67" s="23">
        <f t="shared" ref="C67:C79" si="2">SUM(A67:B67)</f>
        <v>116</v>
      </c>
    </row>
    <row r="68" spans="1:3" x14ac:dyDescent="0.3">
      <c r="A68" s="18">
        <v>10</v>
      </c>
      <c r="B68" s="18">
        <v>80</v>
      </c>
      <c r="C68" s="23">
        <f t="shared" si="2"/>
        <v>90</v>
      </c>
    </row>
    <row r="69" spans="1:3" x14ac:dyDescent="0.3">
      <c r="A69" s="18">
        <v>49</v>
      </c>
      <c r="B69" s="18">
        <v>89</v>
      </c>
      <c r="C69" s="23">
        <f t="shared" si="2"/>
        <v>138</v>
      </c>
    </row>
    <row r="70" spans="1:3" x14ac:dyDescent="0.3">
      <c r="A70" s="18">
        <v>47</v>
      </c>
      <c r="B70" s="18">
        <v>76</v>
      </c>
      <c r="C70" s="23">
        <f t="shared" si="2"/>
        <v>123</v>
      </c>
    </row>
    <row r="71" spans="1:3" x14ac:dyDescent="0.3">
      <c r="A71" s="18">
        <v>49</v>
      </c>
      <c r="B71" s="18">
        <v>85</v>
      </c>
      <c r="C71" s="23">
        <f t="shared" si="2"/>
        <v>134</v>
      </c>
    </row>
    <row r="72" spans="1:3" x14ac:dyDescent="0.3">
      <c r="A72" s="18">
        <v>46</v>
      </c>
      <c r="B72" s="18">
        <v>94</v>
      </c>
      <c r="C72" s="23">
        <f t="shared" si="2"/>
        <v>140</v>
      </c>
    </row>
    <row r="73" spans="1:3" x14ac:dyDescent="0.3">
      <c r="A73" s="18">
        <v>41</v>
      </c>
      <c r="B73" s="18">
        <v>81</v>
      </c>
      <c r="C73" s="23">
        <f t="shared" si="2"/>
        <v>122</v>
      </c>
    </row>
    <row r="74" spans="1:3" x14ac:dyDescent="0.3">
      <c r="A74" s="18">
        <v>36</v>
      </c>
      <c r="B74" s="18">
        <v>89</v>
      </c>
      <c r="C74" s="23">
        <f t="shared" si="2"/>
        <v>125</v>
      </c>
    </row>
    <row r="75" spans="1:3" x14ac:dyDescent="0.3">
      <c r="A75" s="18">
        <v>37</v>
      </c>
      <c r="B75" s="18">
        <v>100</v>
      </c>
      <c r="C75" s="23">
        <f t="shared" si="2"/>
        <v>137</v>
      </c>
    </row>
    <row r="76" spans="1:3" x14ac:dyDescent="0.3">
      <c r="A76" s="18">
        <v>34</v>
      </c>
      <c r="B76" s="18">
        <v>88</v>
      </c>
      <c r="C76" s="23">
        <f t="shared" si="2"/>
        <v>122</v>
      </c>
    </row>
    <row r="77" spans="1:3" x14ac:dyDescent="0.3">
      <c r="A77" s="18">
        <v>42</v>
      </c>
      <c r="B77" s="18">
        <v>72</v>
      </c>
      <c r="C77" s="23">
        <f t="shared" si="2"/>
        <v>114</v>
      </c>
    </row>
    <row r="78" spans="1:3" x14ac:dyDescent="0.3">
      <c r="A78" s="18">
        <v>46</v>
      </c>
      <c r="B78" s="18">
        <v>83</v>
      </c>
      <c r="C78" s="23">
        <f t="shared" si="2"/>
        <v>129</v>
      </c>
    </row>
    <row r="79" spans="1:3" x14ac:dyDescent="0.3">
      <c r="A79" s="28">
        <v>35</v>
      </c>
      <c r="B79" s="18">
        <v>82</v>
      </c>
      <c r="C79" s="29">
        <f t="shared" si="2"/>
        <v>117</v>
      </c>
    </row>
    <row r="80" spans="1:3" x14ac:dyDescent="0.3">
      <c r="A80" s="18"/>
      <c r="B80" s="16" t="s">
        <v>20</v>
      </c>
      <c r="C80" s="16">
        <f>MIN(total)</f>
        <v>90</v>
      </c>
    </row>
    <row r="81" spans="1:3" x14ac:dyDescent="0.3">
      <c r="A81" s="18"/>
      <c r="B81" s="16" t="s">
        <v>21</v>
      </c>
      <c r="C81" s="16">
        <f>MAX(total)</f>
        <v>149</v>
      </c>
    </row>
    <row r="82" spans="1:3" x14ac:dyDescent="0.3">
      <c r="A82" s="18"/>
      <c r="B82" s="16" t="s">
        <v>22</v>
      </c>
      <c r="C82" s="16">
        <f>C81-C80</f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FAD8-8AF2-4C4B-AE3C-09F62EB03081}">
  <dimension ref="A1:Q82"/>
  <sheetViews>
    <sheetView topLeftCell="A58" workbookViewId="0">
      <selection sqref="A1:C79"/>
    </sheetView>
  </sheetViews>
  <sheetFormatPr defaultRowHeight="14.4" x14ac:dyDescent="0.3"/>
  <cols>
    <col min="3" max="3" width="11.5546875" customWidth="1"/>
    <col min="5" max="5" width="12.21875" customWidth="1"/>
    <col min="6" max="6" width="13.5546875" customWidth="1"/>
    <col min="7" max="7" width="12.77734375" customWidth="1"/>
    <col min="16" max="16" width="14.441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P1" s="34" t="s">
        <v>34</v>
      </c>
      <c r="Q1" s="34" t="s">
        <v>33</v>
      </c>
    </row>
    <row r="2" spans="1:17" ht="15.6" x14ac:dyDescent="0.3">
      <c r="A2" s="2">
        <v>41</v>
      </c>
      <c r="B2" s="2">
        <v>83</v>
      </c>
      <c r="C2" s="3">
        <f>SUM(A2:B2)</f>
        <v>124</v>
      </c>
      <c r="E2" s="4">
        <v>1</v>
      </c>
      <c r="F2" s="5" t="s">
        <v>7</v>
      </c>
      <c r="G2" s="3">
        <f>$C$80</f>
        <v>90</v>
      </c>
      <c r="I2" s="6">
        <f>COUNTIFS($C$2:$C$79,"&gt;0",$C$2:$C$79,"&lt;=90")</f>
        <v>1</v>
      </c>
      <c r="P2" s="31">
        <v>90</v>
      </c>
      <c r="Q2" s="32">
        <v>1</v>
      </c>
    </row>
    <row r="3" spans="1:17" ht="15.6" x14ac:dyDescent="0.3">
      <c r="A3" s="2">
        <v>49</v>
      </c>
      <c r="B3" s="2">
        <v>88</v>
      </c>
      <c r="C3" s="7">
        <f t="shared" ref="C3:C66" si="0">SUM(A3:B3)</f>
        <v>137</v>
      </c>
      <c r="E3" s="8">
        <v>2</v>
      </c>
      <c r="F3" s="9" t="s">
        <v>8</v>
      </c>
      <c r="G3" s="7">
        <f>G2+60/12</f>
        <v>95</v>
      </c>
      <c r="I3" s="10">
        <f>COUNTIFS($C$2:$C$79,"&gt;90",$C$2:$C$79,"&lt;=95")</f>
        <v>1</v>
      </c>
      <c r="P3" s="31">
        <v>95</v>
      </c>
      <c r="Q3" s="32">
        <v>1</v>
      </c>
    </row>
    <row r="4" spans="1:17" ht="15.6" x14ac:dyDescent="0.3">
      <c r="A4" s="2">
        <v>50</v>
      </c>
      <c r="B4" s="2">
        <v>95</v>
      </c>
      <c r="C4" s="7">
        <f t="shared" si="0"/>
        <v>145</v>
      </c>
      <c r="E4" s="8">
        <v>3</v>
      </c>
      <c r="F4" s="9" t="s">
        <v>9</v>
      </c>
      <c r="G4" s="7">
        <f t="shared" ref="G4:G14" si="1">G3+60/12</f>
        <v>100</v>
      </c>
      <c r="I4" s="10">
        <f>COUNTIFS($C$2:$C$79,"&gt;95",$C$2:$C$79,"&lt;=100")</f>
        <v>2</v>
      </c>
      <c r="P4" s="31">
        <v>100</v>
      </c>
      <c r="Q4" s="32">
        <v>2</v>
      </c>
    </row>
    <row r="5" spans="1:17" ht="15.6" x14ac:dyDescent="0.3">
      <c r="A5" s="2">
        <v>37</v>
      </c>
      <c r="B5" s="2">
        <v>91</v>
      </c>
      <c r="C5" s="7">
        <f t="shared" si="0"/>
        <v>128</v>
      </c>
      <c r="E5" s="8">
        <v>4</v>
      </c>
      <c r="F5" s="9" t="s">
        <v>10</v>
      </c>
      <c r="G5" s="7">
        <f t="shared" si="1"/>
        <v>105</v>
      </c>
      <c r="I5" s="10">
        <f>COUNTIFS($C$2:$C$79,"&gt;100",$C$2:$C$79,"&lt;=105")</f>
        <v>3</v>
      </c>
      <c r="P5" s="31">
        <v>105</v>
      </c>
      <c r="Q5" s="32">
        <v>3</v>
      </c>
    </row>
    <row r="6" spans="1:17" ht="15.6" x14ac:dyDescent="0.3">
      <c r="A6" s="2">
        <v>50</v>
      </c>
      <c r="B6" s="2">
        <v>86</v>
      </c>
      <c r="C6" s="7">
        <f t="shared" si="0"/>
        <v>136</v>
      </c>
      <c r="E6" s="8">
        <v>5</v>
      </c>
      <c r="F6" s="9" t="s">
        <v>11</v>
      </c>
      <c r="G6" s="7">
        <f t="shared" si="1"/>
        <v>110</v>
      </c>
      <c r="I6" s="10">
        <f>COUNTIFS($C$2:$C$79,"&gt;105",$C$2:$C$79,"&lt;=110")</f>
        <v>3</v>
      </c>
      <c r="P6" s="31">
        <v>110</v>
      </c>
      <c r="Q6" s="32">
        <v>3</v>
      </c>
    </row>
    <row r="7" spans="1:17" ht="15.6" x14ac:dyDescent="0.3">
      <c r="A7" s="2">
        <v>30</v>
      </c>
      <c r="B7" s="2">
        <v>97</v>
      </c>
      <c r="C7" s="7">
        <f t="shared" si="0"/>
        <v>127</v>
      </c>
      <c r="E7" s="8">
        <v>6</v>
      </c>
      <c r="F7" s="9" t="s">
        <v>12</v>
      </c>
      <c r="G7" s="7">
        <f t="shared" si="1"/>
        <v>115</v>
      </c>
      <c r="I7" s="10">
        <f>COUNTIFS($C$2:$C$79,"&gt;110",$C$2:$C$79,"&lt;=115")</f>
        <v>4</v>
      </c>
      <c r="P7" s="31">
        <v>115</v>
      </c>
      <c r="Q7" s="32">
        <v>4</v>
      </c>
    </row>
    <row r="8" spans="1:17" ht="15.6" x14ac:dyDescent="0.3">
      <c r="A8" s="2">
        <v>46</v>
      </c>
      <c r="B8" s="2">
        <v>80</v>
      </c>
      <c r="C8" s="7">
        <f t="shared" si="0"/>
        <v>126</v>
      </c>
      <c r="E8" s="8">
        <v>7</v>
      </c>
      <c r="F8" s="9" t="s">
        <v>13</v>
      </c>
      <c r="G8" s="7">
        <f t="shared" si="1"/>
        <v>120</v>
      </c>
      <c r="I8" s="10">
        <f>COUNTIFS($C$2:$C$79,"&gt;115",$C$2:$C$79,"&lt;=120")</f>
        <v>8</v>
      </c>
      <c r="P8" s="31">
        <v>120</v>
      </c>
      <c r="Q8" s="32">
        <v>8</v>
      </c>
    </row>
    <row r="9" spans="1:17" ht="15.6" x14ac:dyDescent="0.3">
      <c r="A9" s="2">
        <v>46</v>
      </c>
      <c r="B9" s="2">
        <v>94</v>
      </c>
      <c r="C9" s="7">
        <f t="shared" si="0"/>
        <v>140</v>
      </c>
      <c r="E9" s="8">
        <v>8</v>
      </c>
      <c r="F9" s="9" t="s">
        <v>14</v>
      </c>
      <c r="G9" s="7">
        <f t="shared" si="1"/>
        <v>125</v>
      </c>
      <c r="I9" s="10">
        <f>COUNTIFS($C$2:$C$79,"&gt;120",$C$2:$C$79,"&lt;=125")</f>
        <v>10</v>
      </c>
      <c r="P9" s="31">
        <v>125</v>
      </c>
      <c r="Q9" s="32">
        <v>10</v>
      </c>
    </row>
    <row r="10" spans="1:17" ht="15.6" x14ac:dyDescent="0.3">
      <c r="A10" s="2">
        <v>50</v>
      </c>
      <c r="B10" s="2">
        <v>99</v>
      </c>
      <c r="C10" s="7">
        <f t="shared" si="0"/>
        <v>149</v>
      </c>
      <c r="E10" s="8">
        <v>9</v>
      </c>
      <c r="F10" s="9" t="s">
        <v>15</v>
      </c>
      <c r="G10" s="7">
        <f t="shared" si="1"/>
        <v>130</v>
      </c>
      <c r="I10" s="10">
        <f>COUNTIFS($C$2:$C$79,"&gt;125",$C$2:$C$79,"&lt;=130")</f>
        <v>13</v>
      </c>
      <c r="P10" s="31">
        <v>130</v>
      </c>
      <c r="Q10" s="32">
        <v>13</v>
      </c>
    </row>
    <row r="11" spans="1:17" ht="15.6" x14ac:dyDescent="0.3">
      <c r="A11" s="2">
        <v>40</v>
      </c>
      <c r="B11" s="2">
        <v>94</v>
      </c>
      <c r="C11" s="7">
        <f t="shared" si="0"/>
        <v>134</v>
      </c>
      <c r="E11" s="8">
        <v>10</v>
      </c>
      <c r="F11" s="9" t="s">
        <v>16</v>
      </c>
      <c r="G11" s="7">
        <f t="shared" si="1"/>
        <v>135</v>
      </c>
      <c r="I11" s="10">
        <f>COUNTIFS($C$2:$C$79,"&gt;130",$C$2:$C$79,"&lt;=135")</f>
        <v>11</v>
      </c>
      <c r="P11" s="31">
        <v>135</v>
      </c>
      <c r="Q11" s="32">
        <v>11</v>
      </c>
    </row>
    <row r="12" spans="1:17" ht="15.6" x14ac:dyDescent="0.3">
      <c r="A12" s="2">
        <v>50</v>
      </c>
      <c r="B12" s="2">
        <v>94</v>
      </c>
      <c r="C12" s="7">
        <f t="shared" si="0"/>
        <v>144</v>
      </c>
      <c r="E12" s="8">
        <v>11</v>
      </c>
      <c r="F12" s="9" t="s">
        <v>17</v>
      </c>
      <c r="G12" s="7">
        <f t="shared" si="1"/>
        <v>140</v>
      </c>
      <c r="I12" s="10">
        <f>COUNTIFS($C$2:$C$79,"&gt;135",$C$2:$C$79,"&lt;=140")</f>
        <v>11</v>
      </c>
      <c r="P12" s="31">
        <v>140</v>
      </c>
      <c r="Q12" s="32">
        <v>11</v>
      </c>
    </row>
    <row r="13" spans="1:17" ht="15.6" x14ac:dyDescent="0.3">
      <c r="A13" s="2">
        <v>44</v>
      </c>
      <c r="B13" s="2">
        <v>78</v>
      </c>
      <c r="C13" s="7">
        <f t="shared" si="0"/>
        <v>122</v>
      </c>
      <c r="E13" s="8">
        <v>12</v>
      </c>
      <c r="F13" s="9" t="s">
        <v>18</v>
      </c>
      <c r="G13" s="7">
        <f t="shared" si="1"/>
        <v>145</v>
      </c>
      <c r="I13" s="10">
        <f>COUNTIFS($C$2:$C$79,"&gt;140",$C$2:$C$79,"&lt;=145")</f>
        <v>9</v>
      </c>
      <c r="P13" s="31">
        <v>145</v>
      </c>
      <c r="Q13" s="32">
        <v>9</v>
      </c>
    </row>
    <row r="14" spans="1:17" ht="15.6" x14ac:dyDescent="0.3">
      <c r="A14" s="2">
        <v>44</v>
      </c>
      <c r="B14" s="2">
        <v>97</v>
      </c>
      <c r="C14" s="7">
        <f t="shared" si="0"/>
        <v>141</v>
      </c>
      <c r="E14" s="11">
        <v>13</v>
      </c>
      <c r="F14" s="12" t="s">
        <v>19</v>
      </c>
      <c r="G14" s="13">
        <f t="shared" si="1"/>
        <v>150</v>
      </c>
      <c r="I14" s="14">
        <f>COUNTIFS($C$2:$C$79,"&gt;145",$C$2:$C$79,"&lt;=150")</f>
        <v>2</v>
      </c>
      <c r="P14" s="31">
        <v>150</v>
      </c>
      <c r="Q14" s="32">
        <v>2</v>
      </c>
    </row>
    <row r="15" spans="1:17" ht="16.2" thickBot="1" x14ac:dyDescent="0.35">
      <c r="A15" s="2">
        <v>50</v>
      </c>
      <c r="B15" s="2">
        <v>91</v>
      </c>
      <c r="C15" s="7">
        <f t="shared" si="0"/>
        <v>141</v>
      </c>
      <c r="E15" s="2"/>
      <c r="F15" s="2"/>
      <c r="G15" s="2"/>
      <c r="I15" s="15"/>
      <c r="P15" s="33" t="s">
        <v>32</v>
      </c>
      <c r="Q15" s="33">
        <v>0</v>
      </c>
    </row>
    <row r="16" spans="1:17" ht="15.6" x14ac:dyDescent="0.3">
      <c r="A16" s="2">
        <v>40</v>
      </c>
      <c r="B16" s="2">
        <v>83</v>
      </c>
      <c r="C16" s="7">
        <f t="shared" si="0"/>
        <v>123</v>
      </c>
      <c r="E16" s="2"/>
      <c r="F16" s="2"/>
      <c r="G16" s="2"/>
      <c r="I16" s="15"/>
    </row>
    <row r="17" spans="1:9" ht="15.6" x14ac:dyDescent="0.3">
      <c r="A17" s="2">
        <v>46</v>
      </c>
      <c r="B17" s="2">
        <v>84</v>
      </c>
      <c r="C17" s="7">
        <f t="shared" si="0"/>
        <v>130</v>
      </c>
      <c r="I17" s="15"/>
    </row>
    <row r="18" spans="1:9" ht="15.6" x14ac:dyDescent="0.3">
      <c r="A18" s="2">
        <v>40</v>
      </c>
      <c r="B18" s="2">
        <v>65</v>
      </c>
      <c r="C18" s="7">
        <f t="shared" si="0"/>
        <v>105</v>
      </c>
      <c r="F18" s="1" t="s">
        <v>4</v>
      </c>
      <c r="G18" s="1" t="s">
        <v>6</v>
      </c>
      <c r="I18" s="15"/>
    </row>
    <row r="19" spans="1:9" ht="15.6" x14ac:dyDescent="0.3">
      <c r="A19" s="2">
        <v>42</v>
      </c>
      <c r="B19" s="2">
        <v>72</v>
      </c>
      <c r="C19" s="7">
        <f t="shared" si="0"/>
        <v>114</v>
      </c>
      <c r="F19" s="5" t="s">
        <v>7</v>
      </c>
      <c r="G19" s="6">
        <f>COUNTIFS($C$2:$C$79,"&gt;0",$C$2:$C$79,"&lt;=90")</f>
        <v>1</v>
      </c>
      <c r="I19" s="15"/>
    </row>
    <row r="20" spans="1:9" ht="15.6" x14ac:dyDescent="0.3">
      <c r="A20" s="2">
        <v>50</v>
      </c>
      <c r="B20" s="2">
        <v>87</v>
      </c>
      <c r="C20" s="7">
        <f t="shared" si="0"/>
        <v>137</v>
      </c>
      <c r="F20" s="9" t="s">
        <v>8</v>
      </c>
      <c r="G20" s="10">
        <f>COUNTIFS($C$2:$C$79,"&gt;90",$C$2:$C$79,"&lt;=95")</f>
        <v>1</v>
      </c>
      <c r="I20" s="15"/>
    </row>
    <row r="21" spans="1:9" ht="15.6" x14ac:dyDescent="0.3">
      <c r="A21" s="2">
        <v>38</v>
      </c>
      <c r="B21" s="2">
        <v>68</v>
      </c>
      <c r="C21" s="7">
        <f t="shared" si="0"/>
        <v>106</v>
      </c>
      <c r="F21" s="9" t="s">
        <v>9</v>
      </c>
      <c r="G21" s="10">
        <f>COUNTIFS($C$2:$C$79,"&gt;95",$C$2:$C$79,"&lt;=100")</f>
        <v>2</v>
      </c>
      <c r="I21" s="15"/>
    </row>
    <row r="22" spans="1:9" ht="15.6" x14ac:dyDescent="0.3">
      <c r="A22" s="2">
        <v>32</v>
      </c>
      <c r="B22" s="2">
        <v>68</v>
      </c>
      <c r="C22" s="7">
        <f t="shared" si="0"/>
        <v>100</v>
      </c>
      <c r="F22" s="9" t="s">
        <v>10</v>
      </c>
      <c r="G22" s="10">
        <f>COUNTIFS($C$2:$C$79,"&gt;100",$C$2:$C$79,"&lt;=105")</f>
        <v>3</v>
      </c>
      <c r="I22" s="15"/>
    </row>
    <row r="23" spans="1:9" ht="15.6" x14ac:dyDescent="0.3">
      <c r="A23" s="2">
        <v>45</v>
      </c>
      <c r="B23" s="2">
        <v>96</v>
      </c>
      <c r="C23" s="7">
        <f t="shared" si="0"/>
        <v>141</v>
      </c>
      <c r="F23" s="9" t="s">
        <v>11</v>
      </c>
      <c r="G23" s="10">
        <f>COUNTIFS($C$2:$C$79,"&gt;105",$C$2:$C$79,"&lt;=110")</f>
        <v>3</v>
      </c>
      <c r="I23" s="15"/>
    </row>
    <row r="24" spans="1:9" ht="15.6" x14ac:dyDescent="0.3">
      <c r="A24" s="2">
        <v>50</v>
      </c>
      <c r="B24" s="2">
        <v>83</v>
      </c>
      <c r="C24" s="7">
        <f t="shared" si="0"/>
        <v>133</v>
      </c>
      <c r="F24" s="9" t="s">
        <v>12</v>
      </c>
      <c r="G24" s="10">
        <f>COUNTIFS($C$2:$C$79,"&gt;110",$C$2:$C$79,"&lt;=115")</f>
        <v>4</v>
      </c>
      <c r="I24" s="15"/>
    </row>
    <row r="25" spans="1:9" ht="15.6" x14ac:dyDescent="0.3">
      <c r="A25" s="2">
        <v>17</v>
      </c>
      <c r="B25" s="2">
        <v>87</v>
      </c>
      <c r="C25" s="7">
        <f t="shared" si="0"/>
        <v>104</v>
      </c>
      <c r="F25" s="9" t="s">
        <v>13</v>
      </c>
      <c r="G25" s="10">
        <f>COUNTIFS($C$2:$C$79,"&gt;115",$C$2:$C$79,"&lt;=120")</f>
        <v>8</v>
      </c>
      <c r="I25" s="15"/>
    </row>
    <row r="26" spans="1:9" ht="15.6" x14ac:dyDescent="0.3">
      <c r="A26" s="2">
        <v>36</v>
      </c>
      <c r="B26" s="2">
        <v>81</v>
      </c>
      <c r="C26" s="7">
        <f t="shared" si="0"/>
        <v>117</v>
      </c>
      <c r="F26" s="9" t="s">
        <v>14</v>
      </c>
      <c r="G26" s="10">
        <f>COUNTIFS($C$2:$C$79,"&gt;120",$C$2:$C$79,"&lt;=125")</f>
        <v>10</v>
      </c>
      <c r="I26" s="15"/>
    </row>
    <row r="27" spans="1:9" ht="15.6" x14ac:dyDescent="0.3">
      <c r="A27" s="2">
        <v>48</v>
      </c>
      <c r="B27" s="2">
        <v>69</v>
      </c>
      <c r="C27" s="7">
        <f t="shared" si="0"/>
        <v>117</v>
      </c>
      <c r="F27" s="9" t="s">
        <v>15</v>
      </c>
      <c r="G27" s="10">
        <f>COUNTIFS($C$2:$C$79,"&gt;125",$C$2:$C$79,"&lt;=130")</f>
        <v>13</v>
      </c>
      <c r="I27" s="15"/>
    </row>
    <row r="28" spans="1:9" ht="15.6" x14ac:dyDescent="0.3">
      <c r="A28" s="2">
        <v>31</v>
      </c>
      <c r="B28" s="2">
        <v>82</v>
      </c>
      <c r="C28" s="7">
        <f t="shared" si="0"/>
        <v>113</v>
      </c>
      <c r="F28" s="9" t="s">
        <v>16</v>
      </c>
      <c r="G28" s="10">
        <f>COUNTIFS($C$2:$C$79,"&gt;130",$C$2:$C$79,"&lt;=135")</f>
        <v>11</v>
      </c>
    </row>
    <row r="29" spans="1:9" ht="15.6" x14ac:dyDescent="0.3">
      <c r="A29" s="2">
        <v>48</v>
      </c>
      <c r="B29" s="2">
        <v>53</v>
      </c>
      <c r="C29" s="7">
        <f t="shared" si="0"/>
        <v>101</v>
      </c>
      <c r="F29" s="9" t="s">
        <v>17</v>
      </c>
      <c r="G29" s="10">
        <f>COUNTIFS($C$2:$C$79,"&gt;135",$C$2:$C$79,"&lt;=140")</f>
        <v>11</v>
      </c>
    </row>
    <row r="30" spans="1:9" ht="15.6" x14ac:dyDescent="0.3">
      <c r="A30" s="2">
        <v>39</v>
      </c>
      <c r="B30" s="2">
        <v>89</v>
      </c>
      <c r="C30" s="7">
        <f t="shared" si="0"/>
        <v>128</v>
      </c>
      <c r="F30" s="9" t="s">
        <v>18</v>
      </c>
      <c r="G30" s="10">
        <f>COUNTIFS($C$2:$C$79,"&gt;140",$C$2:$C$79,"&lt;=145")</f>
        <v>9</v>
      </c>
    </row>
    <row r="31" spans="1:9" ht="15.6" x14ac:dyDescent="0.3">
      <c r="A31" s="2">
        <v>46</v>
      </c>
      <c r="B31" s="2">
        <v>74</v>
      </c>
      <c r="C31" s="7">
        <f t="shared" si="0"/>
        <v>120</v>
      </c>
      <c r="F31" s="12" t="s">
        <v>19</v>
      </c>
      <c r="G31" s="14">
        <f>COUNTIFS($C$2:$C$79,"&gt;145",$C$2:$C$79,"&lt;=150")</f>
        <v>2</v>
      </c>
    </row>
    <row r="32" spans="1:9" x14ac:dyDescent="0.3">
      <c r="A32" s="2">
        <v>45</v>
      </c>
      <c r="B32" s="2">
        <v>98</v>
      </c>
      <c r="C32" s="7">
        <f t="shared" si="0"/>
        <v>143</v>
      </c>
    </row>
    <row r="33" spans="1:3" x14ac:dyDescent="0.3">
      <c r="A33" s="2">
        <v>31</v>
      </c>
      <c r="B33" s="2">
        <v>93</v>
      </c>
      <c r="C33" s="7">
        <f t="shared" si="0"/>
        <v>124</v>
      </c>
    </row>
    <row r="34" spans="1:3" x14ac:dyDescent="0.3">
      <c r="A34" s="2">
        <v>26</v>
      </c>
      <c r="B34" s="2">
        <v>82</v>
      </c>
      <c r="C34" s="7">
        <f t="shared" si="0"/>
        <v>108</v>
      </c>
    </row>
    <row r="35" spans="1:3" x14ac:dyDescent="0.3">
      <c r="A35" s="2">
        <v>46</v>
      </c>
      <c r="B35" s="2">
        <v>80</v>
      </c>
      <c r="C35" s="7">
        <f t="shared" si="0"/>
        <v>126</v>
      </c>
    </row>
    <row r="36" spans="1:3" x14ac:dyDescent="0.3">
      <c r="A36" s="2">
        <v>12</v>
      </c>
      <c r="B36" s="2">
        <v>82</v>
      </c>
      <c r="C36" s="7">
        <f t="shared" si="0"/>
        <v>94</v>
      </c>
    </row>
    <row r="37" spans="1:3" x14ac:dyDescent="0.3">
      <c r="A37" s="2">
        <v>37</v>
      </c>
      <c r="B37" s="2">
        <v>95</v>
      </c>
      <c r="C37" s="7">
        <f t="shared" si="0"/>
        <v>132</v>
      </c>
    </row>
    <row r="38" spans="1:3" x14ac:dyDescent="0.3">
      <c r="A38" s="2">
        <v>50</v>
      </c>
      <c r="B38" s="2">
        <v>93</v>
      </c>
      <c r="C38" s="7">
        <f t="shared" si="0"/>
        <v>143</v>
      </c>
    </row>
    <row r="39" spans="1:3" x14ac:dyDescent="0.3">
      <c r="A39" s="2">
        <v>50</v>
      </c>
      <c r="B39" s="2">
        <v>87</v>
      </c>
      <c r="C39" s="7">
        <f t="shared" si="0"/>
        <v>137</v>
      </c>
    </row>
    <row r="40" spans="1:3" x14ac:dyDescent="0.3">
      <c r="A40" s="2">
        <v>46</v>
      </c>
      <c r="B40" s="2">
        <v>83</v>
      </c>
      <c r="C40" s="7">
        <f t="shared" si="0"/>
        <v>129</v>
      </c>
    </row>
    <row r="41" spans="1:3" x14ac:dyDescent="0.3">
      <c r="A41" s="2">
        <v>33</v>
      </c>
      <c r="B41" s="2">
        <v>94</v>
      </c>
      <c r="C41" s="7">
        <f t="shared" si="0"/>
        <v>127</v>
      </c>
    </row>
    <row r="42" spans="1:3" x14ac:dyDescent="0.3">
      <c r="A42" s="2">
        <v>45</v>
      </c>
      <c r="B42" s="2">
        <v>84</v>
      </c>
      <c r="C42" s="7">
        <f t="shared" si="0"/>
        <v>129</v>
      </c>
    </row>
    <row r="43" spans="1:3" x14ac:dyDescent="0.3">
      <c r="A43" s="2">
        <v>50</v>
      </c>
      <c r="B43" s="2">
        <v>97</v>
      </c>
      <c r="C43" s="7">
        <f t="shared" si="0"/>
        <v>147</v>
      </c>
    </row>
    <row r="44" spans="1:3" x14ac:dyDescent="0.3">
      <c r="A44" s="2">
        <v>26</v>
      </c>
      <c r="B44" s="2">
        <v>86</v>
      </c>
      <c r="C44" s="7">
        <f t="shared" si="0"/>
        <v>112</v>
      </c>
    </row>
    <row r="45" spans="1:3" x14ac:dyDescent="0.3">
      <c r="A45" s="2">
        <v>47</v>
      </c>
      <c r="B45" s="2">
        <v>53</v>
      </c>
      <c r="C45" s="7">
        <f t="shared" si="0"/>
        <v>100</v>
      </c>
    </row>
    <row r="46" spans="1:3" x14ac:dyDescent="0.3">
      <c r="A46" s="2">
        <v>33</v>
      </c>
      <c r="B46" s="2">
        <v>85</v>
      </c>
      <c r="C46" s="7">
        <f t="shared" si="0"/>
        <v>118</v>
      </c>
    </row>
    <row r="47" spans="1:3" x14ac:dyDescent="0.3">
      <c r="A47" s="2">
        <v>45</v>
      </c>
      <c r="B47" s="2">
        <v>88</v>
      </c>
      <c r="C47" s="7">
        <f t="shared" si="0"/>
        <v>133</v>
      </c>
    </row>
    <row r="48" spans="1:3" x14ac:dyDescent="0.3">
      <c r="A48" s="2">
        <v>50</v>
      </c>
      <c r="B48" s="2">
        <v>87</v>
      </c>
      <c r="C48" s="7">
        <f t="shared" si="0"/>
        <v>137</v>
      </c>
    </row>
    <row r="49" spans="1:3" x14ac:dyDescent="0.3">
      <c r="A49" s="2">
        <v>45</v>
      </c>
      <c r="B49" s="2">
        <v>88</v>
      </c>
      <c r="C49" s="7">
        <f t="shared" si="0"/>
        <v>133</v>
      </c>
    </row>
    <row r="50" spans="1:3" x14ac:dyDescent="0.3">
      <c r="A50" s="2">
        <v>45</v>
      </c>
      <c r="B50" s="2">
        <v>89</v>
      </c>
      <c r="C50" s="7">
        <f t="shared" si="0"/>
        <v>134</v>
      </c>
    </row>
    <row r="51" spans="1:3" x14ac:dyDescent="0.3">
      <c r="A51" s="2">
        <v>49</v>
      </c>
      <c r="B51" s="2">
        <v>86</v>
      </c>
      <c r="C51" s="7">
        <f t="shared" si="0"/>
        <v>135</v>
      </c>
    </row>
    <row r="52" spans="1:3" x14ac:dyDescent="0.3">
      <c r="A52" s="2">
        <v>46</v>
      </c>
      <c r="B52" s="2">
        <v>63</v>
      </c>
      <c r="C52" s="7">
        <f t="shared" si="0"/>
        <v>109</v>
      </c>
    </row>
    <row r="53" spans="1:3" x14ac:dyDescent="0.3">
      <c r="A53" s="2">
        <v>41</v>
      </c>
      <c r="B53" s="2">
        <v>93</v>
      </c>
      <c r="C53" s="7">
        <f t="shared" si="0"/>
        <v>134</v>
      </c>
    </row>
    <row r="54" spans="1:3" x14ac:dyDescent="0.3">
      <c r="A54" s="2">
        <v>44</v>
      </c>
      <c r="B54" s="2">
        <v>82</v>
      </c>
      <c r="C54" s="7">
        <f t="shared" si="0"/>
        <v>126</v>
      </c>
    </row>
    <row r="55" spans="1:3" x14ac:dyDescent="0.3">
      <c r="A55" s="2">
        <v>50</v>
      </c>
      <c r="B55" s="2">
        <v>81</v>
      </c>
      <c r="C55" s="7">
        <f t="shared" si="0"/>
        <v>131</v>
      </c>
    </row>
    <row r="56" spans="1:3" x14ac:dyDescent="0.3">
      <c r="A56" s="2">
        <v>48</v>
      </c>
      <c r="B56" s="2">
        <v>81</v>
      </c>
      <c r="C56" s="7">
        <f t="shared" si="0"/>
        <v>129</v>
      </c>
    </row>
    <row r="57" spans="1:3" x14ac:dyDescent="0.3">
      <c r="A57" s="2">
        <v>45</v>
      </c>
      <c r="B57" s="2">
        <v>89</v>
      </c>
      <c r="C57" s="7">
        <f t="shared" si="0"/>
        <v>134</v>
      </c>
    </row>
    <row r="58" spans="1:3" x14ac:dyDescent="0.3">
      <c r="A58" s="2">
        <v>41</v>
      </c>
      <c r="B58" s="2">
        <v>88</v>
      </c>
      <c r="C58" s="7">
        <f t="shared" si="0"/>
        <v>129</v>
      </c>
    </row>
    <row r="59" spans="1:3" x14ac:dyDescent="0.3">
      <c r="A59" s="2">
        <v>45</v>
      </c>
      <c r="B59" s="2">
        <v>93</v>
      </c>
      <c r="C59" s="7">
        <f t="shared" si="0"/>
        <v>138</v>
      </c>
    </row>
    <row r="60" spans="1:3" x14ac:dyDescent="0.3">
      <c r="A60" s="2">
        <v>36</v>
      </c>
      <c r="B60" s="2">
        <v>83</v>
      </c>
      <c r="C60" s="7">
        <f t="shared" si="0"/>
        <v>119</v>
      </c>
    </row>
    <row r="61" spans="1:3" x14ac:dyDescent="0.3">
      <c r="A61" s="2">
        <v>44</v>
      </c>
      <c r="B61" s="2">
        <v>73</v>
      </c>
      <c r="C61" s="7">
        <f t="shared" si="0"/>
        <v>117</v>
      </c>
    </row>
    <row r="62" spans="1:3" x14ac:dyDescent="0.3">
      <c r="A62" s="2">
        <v>44</v>
      </c>
      <c r="B62" s="2">
        <v>92</v>
      </c>
      <c r="C62" s="7">
        <f t="shared" si="0"/>
        <v>136</v>
      </c>
    </row>
    <row r="63" spans="1:3" x14ac:dyDescent="0.3">
      <c r="A63" s="2">
        <v>50</v>
      </c>
      <c r="B63" s="2">
        <v>91</v>
      </c>
      <c r="C63" s="7">
        <f t="shared" si="0"/>
        <v>141</v>
      </c>
    </row>
    <row r="64" spans="1:3" x14ac:dyDescent="0.3">
      <c r="A64" s="2">
        <v>46</v>
      </c>
      <c r="B64" s="2">
        <v>95</v>
      </c>
      <c r="C64" s="7">
        <f t="shared" si="0"/>
        <v>141</v>
      </c>
    </row>
    <row r="65" spans="1:3" x14ac:dyDescent="0.3">
      <c r="A65" s="2">
        <v>45</v>
      </c>
      <c r="B65" s="2">
        <v>78</v>
      </c>
      <c r="C65" s="7">
        <f t="shared" si="0"/>
        <v>123</v>
      </c>
    </row>
    <row r="66" spans="1:3" x14ac:dyDescent="0.3">
      <c r="A66" s="2">
        <v>45</v>
      </c>
      <c r="B66" s="2">
        <v>79</v>
      </c>
      <c r="C66" s="7">
        <f t="shared" si="0"/>
        <v>124</v>
      </c>
    </row>
    <row r="67" spans="1:3" x14ac:dyDescent="0.3">
      <c r="A67" s="2">
        <v>33</v>
      </c>
      <c r="B67" s="2">
        <v>83</v>
      </c>
      <c r="C67" s="7">
        <f t="shared" ref="C67:C79" si="2">SUM(A67:B67)</f>
        <v>116</v>
      </c>
    </row>
    <row r="68" spans="1:3" x14ac:dyDescent="0.3">
      <c r="A68" s="2">
        <v>10</v>
      </c>
      <c r="B68" s="2">
        <v>80</v>
      </c>
      <c r="C68" s="7">
        <f t="shared" si="2"/>
        <v>90</v>
      </c>
    </row>
    <row r="69" spans="1:3" x14ac:dyDescent="0.3">
      <c r="A69" s="2">
        <v>49</v>
      </c>
      <c r="B69" s="2">
        <v>89</v>
      </c>
      <c r="C69" s="7">
        <f t="shared" si="2"/>
        <v>138</v>
      </c>
    </row>
    <row r="70" spans="1:3" x14ac:dyDescent="0.3">
      <c r="A70" s="2">
        <v>47</v>
      </c>
      <c r="B70" s="2">
        <v>76</v>
      </c>
      <c r="C70" s="7">
        <f t="shared" si="2"/>
        <v>123</v>
      </c>
    </row>
    <row r="71" spans="1:3" x14ac:dyDescent="0.3">
      <c r="A71" s="2">
        <v>49</v>
      </c>
      <c r="B71" s="2">
        <v>85</v>
      </c>
      <c r="C71" s="7">
        <f t="shared" si="2"/>
        <v>134</v>
      </c>
    </row>
    <row r="72" spans="1:3" x14ac:dyDescent="0.3">
      <c r="A72" s="2">
        <v>46</v>
      </c>
      <c r="B72" s="2">
        <v>94</v>
      </c>
      <c r="C72" s="7">
        <f t="shared" si="2"/>
        <v>140</v>
      </c>
    </row>
    <row r="73" spans="1:3" x14ac:dyDescent="0.3">
      <c r="A73" s="2">
        <v>41</v>
      </c>
      <c r="B73" s="2">
        <v>81</v>
      </c>
      <c r="C73" s="7">
        <f t="shared" si="2"/>
        <v>122</v>
      </c>
    </row>
    <row r="74" spans="1:3" x14ac:dyDescent="0.3">
      <c r="A74" s="2">
        <v>36</v>
      </c>
      <c r="B74" s="2">
        <v>89</v>
      </c>
      <c r="C74" s="7">
        <f t="shared" si="2"/>
        <v>125</v>
      </c>
    </row>
    <row r="75" spans="1:3" x14ac:dyDescent="0.3">
      <c r="A75" s="2">
        <v>37</v>
      </c>
      <c r="B75" s="2">
        <v>100</v>
      </c>
      <c r="C75" s="7">
        <f t="shared" si="2"/>
        <v>137</v>
      </c>
    </row>
    <row r="76" spans="1:3" x14ac:dyDescent="0.3">
      <c r="A76" s="2">
        <v>34</v>
      </c>
      <c r="B76" s="2">
        <v>88</v>
      </c>
      <c r="C76" s="7">
        <f t="shared" si="2"/>
        <v>122</v>
      </c>
    </row>
    <row r="77" spans="1:3" x14ac:dyDescent="0.3">
      <c r="A77" s="2">
        <v>42</v>
      </c>
      <c r="B77" s="2">
        <v>72</v>
      </c>
      <c r="C77" s="7">
        <f t="shared" si="2"/>
        <v>114</v>
      </c>
    </row>
    <row r="78" spans="1:3" x14ac:dyDescent="0.3">
      <c r="A78" s="2">
        <v>46</v>
      </c>
      <c r="B78" s="2">
        <v>83</v>
      </c>
      <c r="C78" s="7">
        <f t="shared" si="2"/>
        <v>129</v>
      </c>
    </row>
    <row r="79" spans="1:3" x14ac:dyDescent="0.3">
      <c r="A79" s="12">
        <v>35</v>
      </c>
      <c r="B79" s="2">
        <v>82</v>
      </c>
      <c r="C79" s="13">
        <f t="shared" si="2"/>
        <v>117</v>
      </c>
    </row>
    <row r="80" spans="1:3" x14ac:dyDescent="0.3">
      <c r="A80" s="2"/>
      <c r="B80" s="1" t="s">
        <v>20</v>
      </c>
      <c r="C80" s="1">
        <f>MIN(total)</f>
        <v>90</v>
      </c>
    </row>
    <row r="81" spans="1:3" x14ac:dyDescent="0.3">
      <c r="A81" s="2"/>
      <c r="B81" s="1" t="s">
        <v>21</v>
      </c>
      <c r="C81" s="1">
        <f>MAX(total)</f>
        <v>149</v>
      </c>
    </row>
    <row r="82" spans="1:3" x14ac:dyDescent="0.3">
      <c r="A82" s="2"/>
      <c r="B82" s="1" t="s">
        <v>22</v>
      </c>
      <c r="C82" s="1">
        <f>C81-C80</f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 A</vt:lpstr>
      <vt:lpstr>PartB</vt:lpstr>
      <vt:lpstr>PartC</vt:lpstr>
      <vt:lpstr>PartD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2017-10-05T01:33:21Z</dcterms:created>
  <dcterms:modified xsi:type="dcterms:W3CDTF">2017-10-05T17:51:40Z</dcterms:modified>
</cp:coreProperties>
</file>