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98395eda9c8bf8/Grad School/MA Psych/Research/Fibromyalgia Cluster Analysis/"/>
    </mc:Choice>
  </mc:AlternateContent>
  <xr:revisionPtr revIDLastSave="1083" documentId="8_{E88077DD-83CC-9643-984D-EA3874F05513}" xr6:coauthVersionLast="47" xr6:coauthVersionMax="47" xr10:uidLastSave="{B5BBF831-724F-3146-B827-F5FD4C457160}"/>
  <bookViews>
    <workbookView xWindow="0" yWindow="740" windowWidth="29400" windowHeight="17380" xr2:uid="{8403A21E-4B29-7E4F-8604-63906CAAC3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N10" i="1" a="1"/>
  <c r="N10" i="1" s="1"/>
  <c r="N9" i="1" a="1"/>
  <c r="N9" i="1" s="1"/>
  <c r="N14" i="1" a="1"/>
  <c r="N14" i="1" s="1"/>
  <c r="G10" i="2" s="1"/>
  <c r="B12" i="2"/>
  <c r="B11" i="2"/>
  <c r="B9" i="2"/>
  <c r="B8" i="2"/>
  <c r="B6" i="2"/>
  <c r="B7" i="2"/>
  <c r="B10" i="2"/>
  <c r="N18" i="1" s="1" a="1"/>
  <c r="N18" i="1" s="1"/>
  <c r="P18" i="1" s="1"/>
  <c r="B13" i="2"/>
  <c r="B14" i="2"/>
  <c r="B5" i="2"/>
  <c r="N7" i="1" l="1" a="1"/>
  <c r="N7" i="1" s="1"/>
  <c r="G9" i="2" s="1"/>
  <c r="J9" i="2" s="1"/>
  <c r="G11" i="2"/>
  <c r="J11" i="2" s="1"/>
  <c r="J10" i="2"/>
  <c r="P14" i="1"/>
  <c r="P7" i="1" l="1"/>
  <c r="G15" i="2"/>
  <c r="G16" i="2"/>
  <c r="G18" i="2" l="1"/>
  <c r="N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<sst xmlns="http://schemas.openxmlformats.org/spreadsheetml/2006/main" count="37" uniqueCount="33">
  <si>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FIQR, PHQ &amp; PSS Cluster Calculator</t>
  </si>
  <si>
    <t>FIQR Items</t>
  </si>
  <si>
    <t>Overall impact (0-20)</t>
  </si>
  <si>
    <t>Symptoms (0-50)</t>
  </si>
  <si>
    <t>PHQ Items</t>
  </si>
  <si>
    <t>PSS Items</t>
  </si>
  <si>
    <t>Cluster</t>
  </si>
  <si>
    <t>FIQR TOTAL SCORE (0-100)</t>
  </si>
  <si>
    <t>PHQ TOTAL SCORE (0-27)</t>
  </si>
  <si>
    <t>PSS TOTAL SCORE (0-40)</t>
  </si>
  <si>
    <t>Reverse coding PSS</t>
  </si>
  <si>
    <t>Function (0-30)</t>
  </si>
  <si>
    <t>Distance from centroids calculation</t>
  </si>
  <si>
    <t>Point</t>
  </si>
  <si>
    <t>x (FIQR)</t>
  </si>
  <si>
    <t>y (PSS)</t>
  </si>
  <si>
    <t>z (PHQ)</t>
  </si>
  <si>
    <t>Mean</t>
  </si>
  <si>
    <t>Std. Deviation</t>
  </si>
  <si>
    <t>Dimension</t>
  </si>
  <si>
    <t>Z score</t>
  </si>
  <si>
    <t>Distance</t>
  </si>
  <si>
    <t>x</t>
  </si>
  <si>
    <t>y</t>
  </si>
  <si>
    <t>z</t>
  </si>
  <si>
    <t>Cluster 1 centroid</t>
  </si>
  <si>
    <t>Cluster 0 centroid</t>
  </si>
  <si>
    <t>Cluster 1</t>
  </si>
  <si>
    <t>Cluster 0</t>
  </si>
  <si>
    <t>Automatic</t>
  </si>
  <si>
    <t>Manual</t>
  </si>
  <si>
    <r>
      <t xml:space="preserve">This calculator is part of the following study: </t>
    </r>
    <r>
      <rPr>
        <b/>
        <sz val="12"/>
        <color indexed="8"/>
        <rFont val="Times New Roman"/>
        <family val="1"/>
      </rPr>
      <t>Clustering an Israeli sample of Fibromyalgia patients using the FIQR, PHQ &amp; PSS: differences in psychological characteristics</t>
    </r>
  </si>
  <si>
    <r>
      <rPr>
        <b/>
        <sz val="11"/>
        <color rgb="FF000000"/>
        <rFont val="Times New Roman"/>
        <family val="1"/>
      </rPr>
      <t>Authors:</t>
    </r>
    <r>
      <rPr>
        <sz val="11"/>
        <color indexed="8"/>
        <rFont val="Times New Roman"/>
        <family val="1"/>
      </rPr>
      <t xml:space="preserve"> Malka, T., Taub, R., Frumer, L., Peretz, N., Brown, A., Horesh, 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</si>
</sst>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36"/>
      <color theme="0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FF000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12" fillId="0" borderId="0" xfId="0" applyFont="1"/>
    <xf numFmtId="0" fontId="5" fillId="0" borderId="6" xfId="0" applyFont="1" applyBorder="1" applyAlignment="1" applyProtection="1">
      <alignment horizontal="center" vertical="center"/>
      <protection locked="0"/>
    </xf>
    <xf numFmtId="0" fontId="16" fillId="8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9" fillId="6" borderId="9" xfId="0" applyFont="1" applyFill="1" applyBorder="1" applyAlignment="1" applyProtection="1">
      <alignment vertical="center"/>
      <protection locked="0"/>
    </xf>
    <xf numFmtId="0" fontId="9" fillId="6" borderId="0" xfId="0" applyFont="1" applyFill="1" applyAlignment="1" applyProtection="1">
      <alignment vertical="center"/>
      <protection locked="0"/>
    </xf>
    <xf numFmtId="0" fontId="9" fillId="6" borderId="10" xfId="0" applyFont="1" applyFill="1" applyBorder="1" applyAlignment="1" applyProtection="1">
      <alignment vertical="center"/>
      <protection locked="0"/>
    </xf>
    <xf numFmtId="0" fontId="15" fillId="6" borderId="6" xfId="0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9" fillId="6" borderId="12" xfId="0" applyFont="1" applyFill="1" applyBorder="1" applyAlignment="1" applyProtection="1">
      <alignment horizontal="center" vertical="center"/>
      <protection locked="0"/>
    </xf>
    <xf numFmtId="0" fontId="9" fillId="12" borderId="12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/>
    </xf>
    <xf numFmtId="0" fontId="0" fillId="13" borderId="14" xfId="0" applyFill="1" applyBorder="1" applyAlignment="1">
      <alignment horizontal="center" vertical="center"/>
    </xf>
    <xf numFmtId="0" fontId="0" fillId="10" borderId="14" xfId="0" applyFill="1" applyBorder="1"/>
    <xf numFmtId="0" fontId="0" fillId="10" borderId="14" xfId="0" applyFill="1" applyBorder="1" applyAlignment="1">
      <alignment horizontal="center" vertical="center"/>
    </xf>
    <xf numFmtId="0" fontId="0" fillId="13" borderId="14" xfId="0" applyFill="1" applyBorder="1"/>
    <xf numFmtId="0" fontId="2" fillId="0" borderId="14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2" fillId="10" borderId="14" xfId="0" applyFont="1" applyFill="1" applyBorder="1"/>
    <xf numFmtId="0" fontId="2" fillId="0" borderId="14" xfId="0" applyFont="1" applyBorder="1"/>
    <xf numFmtId="0" fontId="14" fillId="3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6" borderId="9" xfId="0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horizontal="center" vertical="center"/>
      <protection locked="0"/>
    </xf>
    <xf numFmtId="0" fontId="9" fillId="6" borderId="10" xfId="0" applyFont="1" applyFill="1" applyBorder="1" applyAlignment="1" applyProtection="1">
      <alignment horizontal="center" vertical="center"/>
      <protection locked="0"/>
    </xf>
    <xf numFmtId="0" fontId="8" fillId="5" borderId="2" xfId="0" applyFont="1" applyFill="1" applyBorder="1" applyAlignment="1" applyProtection="1">
      <alignment horizontal="center" vertical="center"/>
      <protection locked="0"/>
    </xf>
    <xf numFmtId="0" fontId="8" fillId="5" borderId="3" xfId="0" applyFont="1" applyFill="1" applyBorder="1" applyAlignment="1" applyProtection="1">
      <alignment horizontal="center" vertical="center"/>
      <protection locked="0"/>
    </xf>
    <xf numFmtId="0" fontId="8" fillId="5" borderId="4" xfId="0" applyFont="1" applyFill="1" applyBorder="1" applyAlignment="1" applyProtection="1">
      <alignment horizontal="center" vertical="center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 wrapText="1"/>
    </xf>
    <xf numFmtId="0" fontId="7" fillId="4" borderId="1" xfId="1" applyFont="1" applyFill="1" applyAlignment="1" applyProtection="1">
      <alignment horizontal="center" vertical="center"/>
      <protection locked="0"/>
    </xf>
    <xf numFmtId="0" fontId="10" fillId="7" borderId="2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0" fillId="0" borderId="0" xfId="0" applyAlignment="1" applyProtection="1">
      <protection locked="0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495301</xdr:colOff>
      <xdr:row>28</xdr:row>
      <xdr:rowOff>16933</xdr:rowOff>
    </xdr:from>
    <xdr:to>
      <xdr:col>9</xdr:col>
      <xdr:colOff>12701</xdr:colOff>
      <xdr:row>33</xdr:row>
      <xdr:rowOff>200350</xdr:rowOff>
    </xdr:to>
    <xdr:pic>
      <xdr:nvPicPr>
        <xdr:cNvPr id="3" name="Picture 2" descr="The New School">
          <a:extLst>
            <a:ext uri="{FF2B5EF4-FFF2-40B4-BE49-F238E27FC236}">
              <a16:creationId xmlns:a16="http://schemas.microsoft.com/office/drawing/2014/main" id="{2442A9FC-E007-1C8A-DAB4-BC016AB44E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80" r="22723"/>
        <a:stretch/>
      </xdr:blipFill>
      <xdr:spPr bwMode="auto">
        <a:xfrm>
          <a:off x="6273801" y="5935133"/>
          <a:ext cx="1168400" cy="1199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29</xdr:row>
      <xdr:rowOff>118534</xdr:rowOff>
    </xdr:from>
    <xdr:to>
      <xdr:col>7</xdr:col>
      <xdr:colOff>488334</xdr:colOff>
      <xdr:row>33</xdr:row>
      <xdr:rowOff>194734</xdr:rowOff>
    </xdr:to>
    <xdr:pic>
      <xdr:nvPicPr>
        <xdr:cNvPr id="4" name="Picture 3" descr="Department of Psychology | Bar-Ilan University">
          <a:extLst>
            <a:ext uri="{FF2B5EF4-FFF2-40B4-BE49-F238E27FC236}">
              <a16:creationId xmlns:a16="http://schemas.microsoft.com/office/drawing/2014/main" id="{36657E98-E74E-0DDC-44D9-E5CBCDE5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6239934"/>
          <a:ext cx="2939434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46B8-24C6-7A45-A2BA-85CD875C3A20}">
  <dimension ref="A1:R45"/>
  <sheetViews>
    <sheetView showGridLines="0" tabSelected="1" zoomScaleNormal="100" workbookViewId="0">
      <selection activeCell="N32" sqref="N32"/>
    </sheetView>
  </sheetViews>
  <sheetFormatPr baseColWidth="10" defaultRowHeight="16" x14ac:dyDescent="0.2"/>
  <cols>
    <col min="1" max="12" width="10.83203125" style="6"/>
    <col min="13" max="13" width="13.83203125" style="6" customWidth="1"/>
    <col min="14" max="14" width="12.1640625" style="6" bestFit="1" customWidth="1"/>
    <col min="15" max="15" width="12.1640625" style="6" customWidth="1"/>
    <col min="16" max="16" width="17.33203125" style="6" customWidth="1"/>
    <col min="17" max="16384" width="10.83203125" style="6"/>
  </cols>
  <sheetData>
    <row r="1" spans="1:18" ht="17" thickBot="1" x14ac:dyDescent="0.25"/>
    <row r="2" spans="1:18" ht="18" thickTop="1" thickBot="1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8" thickTop="1" thickBo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8" ht="18" thickTop="1" thickBo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</row>
    <row r="5" spans="1:18" ht="17" thickTop="1" x14ac:dyDescent="0.2"/>
    <row r="6" spans="1:18" x14ac:dyDescent="0.2">
      <c r="N6" s="7" t="s">
        <v>29</v>
      </c>
      <c r="O6" s="7" t="s">
        <v>30</v>
      </c>
    </row>
    <row r="7" spans="1:18" ht="16" customHeight="1" x14ac:dyDescent="0.2">
      <c r="A7" s="8"/>
      <c r="B7" s="43" t="s">
        <v>1</v>
      </c>
      <c r="C7" s="44"/>
      <c r="E7" s="43" t="s">
        <v>4</v>
      </c>
      <c r="F7" s="44"/>
      <c r="H7" s="43" t="s">
        <v>5</v>
      </c>
      <c r="I7" s="44"/>
      <c r="K7" s="9" t="s">
        <v>7</v>
      </c>
      <c r="L7" s="10"/>
      <c r="M7" s="11"/>
      <c r="N7" s="5" t="str" cm="1">
        <f t="array" ref="N7">IF(AND(ISBLANK(C9:C29)),"",SUM(N9:N11))</f>
        <v/>
      </c>
      <c r="O7" s="22"/>
      <c r="P7" s="18" t="str">
        <f>IF(AND((N7&lt;&gt;""),NOT(ISBLANK(O7))),"Automatic is used!","")</f>
        <v/>
      </c>
    </row>
    <row r="8" spans="1:18" ht="16" customHeight="1" x14ac:dyDescent="0.2">
      <c r="A8" s="8"/>
      <c r="B8" s="45"/>
      <c r="C8" s="46"/>
      <c r="E8" s="45"/>
      <c r="F8" s="46"/>
      <c r="H8" s="45"/>
      <c r="I8" s="46"/>
      <c r="N8" s="17"/>
      <c r="O8" s="17"/>
    </row>
    <row r="9" spans="1:18" x14ac:dyDescent="0.2">
      <c r="A9" s="8"/>
      <c r="B9" s="12">
        <v>1</v>
      </c>
      <c r="C9" s="2"/>
      <c r="E9" s="12">
        <v>1</v>
      </c>
      <c r="F9" s="2"/>
      <c r="H9" s="12">
        <v>1</v>
      </c>
      <c r="I9" s="2"/>
      <c r="K9" s="13" t="s">
        <v>11</v>
      </c>
      <c r="L9" s="14"/>
      <c r="M9" s="16"/>
      <c r="N9" s="19" t="str" cm="1">
        <f t="array" ref="N9">IF(AND(ISBLANK(C9:C17)),"",SUM(C9:C17)/3)</f>
        <v/>
      </c>
      <c r="O9" s="15"/>
    </row>
    <row r="10" spans="1:18" x14ac:dyDescent="0.2">
      <c r="A10" s="8"/>
      <c r="B10" s="12">
        <v>2</v>
      </c>
      <c r="C10" s="2"/>
      <c r="E10" s="12">
        <v>2</v>
      </c>
      <c r="F10" s="2"/>
      <c r="H10" s="12">
        <v>2</v>
      </c>
      <c r="I10" s="2"/>
      <c r="K10" s="13" t="s">
        <v>2</v>
      </c>
      <c r="L10" s="14"/>
      <c r="M10" s="14"/>
      <c r="N10" s="20" t="str" cm="1">
        <f t="array" ref="N10">IF(AND(ISBLANK(C18:C19)),"",SUM(C18:C19))</f>
        <v/>
      </c>
      <c r="O10" s="15"/>
    </row>
    <row r="11" spans="1:18" ht="18" customHeight="1" x14ac:dyDescent="0.2">
      <c r="A11" s="8"/>
      <c r="B11" s="12">
        <v>3</v>
      </c>
      <c r="C11" s="2"/>
      <c r="E11" s="12">
        <v>3</v>
      </c>
      <c r="F11" s="2"/>
      <c r="H11" s="12">
        <v>3</v>
      </c>
      <c r="I11" s="2"/>
      <c r="K11" s="13" t="s">
        <v>3</v>
      </c>
      <c r="L11" s="14"/>
      <c r="M11" s="14"/>
      <c r="N11" s="21" t="str" cm="1">
        <f t="array" ref="N11">IF(AND(ISBLANK(C20:C29)),"",SUM(C20:C29)/2)</f>
        <v/>
      </c>
      <c r="O11" s="15"/>
    </row>
    <row r="12" spans="1:18" ht="16" customHeight="1" x14ac:dyDescent="0.2">
      <c r="A12" s="8"/>
      <c r="B12" s="12">
        <v>4</v>
      </c>
      <c r="C12" s="2"/>
      <c r="E12" s="12">
        <v>4</v>
      </c>
      <c r="F12" s="2"/>
      <c r="H12" s="12">
        <v>4</v>
      </c>
      <c r="I12" s="2"/>
    </row>
    <row r="13" spans="1:18" x14ac:dyDescent="0.2">
      <c r="A13" s="8"/>
      <c r="B13" s="12">
        <v>5</v>
      </c>
      <c r="C13" s="2"/>
      <c r="E13" s="12">
        <v>5</v>
      </c>
      <c r="F13" s="2"/>
      <c r="H13" s="12">
        <v>5</v>
      </c>
      <c r="I13" s="2"/>
    </row>
    <row r="14" spans="1:18" ht="18" x14ac:dyDescent="0.2">
      <c r="A14" s="8"/>
      <c r="B14" s="12">
        <v>6</v>
      </c>
      <c r="C14" s="2"/>
      <c r="E14" s="12">
        <v>6</v>
      </c>
      <c r="F14" s="2"/>
      <c r="H14" s="12">
        <v>6</v>
      </c>
      <c r="I14" s="2"/>
      <c r="K14" s="40" t="s">
        <v>8</v>
      </c>
      <c r="L14" s="41"/>
      <c r="M14" s="42"/>
      <c r="N14" s="5" t="str" cm="1">
        <f t="array" ref="N14">IF(AND(ISBLANK(F9:F17)),"",SUM(F9:F17))</f>
        <v/>
      </c>
      <c r="O14" s="22"/>
      <c r="P14" s="18" t="str">
        <f>IF(AND((N14&lt;&gt;""),NOT(ISBLANK(O14))),"Automatic is used!","")</f>
        <v/>
      </c>
    </row>
    <row r="15" spans="1:18" ht="18" x14ac:dyDescent="0.2">
      <c r="A15" s="8"/>
      <c r="B15" s="12">
        <v>7</v>
      </c>
      <c r="C15" s="2"/>
      <c r="E15" s="12">
        <v>7</v>
      </c>
      <c r="F15" s="2"/>
      <c r="H15" s="12">
        <v>7</v>
      </c>
      <c r="I15" s="2"/>
      <c r="N15" s="17"/>
      <c r="O15" s="17"/>
    </row>
    <row r="16" spans="1:18" x14ac:dyDescent="0.2">
      <c r="A16" s="8"/>
      <c r="B16" s="12">
        <v>8</v>
      </c>
      <c r="C16" s="2"/>
      <c r="E16" s="12">
        <v>8</v>
      </c>
      <c r="F16" s="2"/>
      <c r="H16" s="12">
        <v>8</v>
      </c>
      <c r="I16" s="2"/>
    </row>
    <row r="17" spans="1:16" x14ac:dyDescent="0.2">
      <c r="A17" s="8"/>
      <c r="B17" s="12">
        <v>9</v>
      </c>
      <c r="C17" s="2"/>
      <c r="E17" s="12">
        <v>9</v>
      </c>
      <c r="F17" s="2"/>
      <c r="H17" s="12">
        <v>9</v>
      </c>
      <c r="I17" s="2"/>
    </row>
    <row r="18" spans="1:16" ht="18" customHeight="1" x14ac:dyDescent="0.2">
      <c r="A18" s="8"/>
      <c r="B18" s="12">
        <v>10</v>
      </c>
      <c r="C18" s="2"/>
      <c r="H18" s="12">
        <v>10</v>
      </c>
      <c r="I18" s="2"/>
      <c r="K18" s="40" t="s">
        <v>9</v>
      </c>
      <c r="L18" s="41"/>
      <c r="M18" s="42"/>
      <c r="N18" s="5" t="str" cm="1">
        <f t="array" ref="N18">IF(AND(ISBLANK(I9:I18)),"",SUM(Sheet2!B5:B14))</f>
        <v/>
      </c>
      <c r="O18" s="22"/>
      <c r="P18" s="18" t="str">
        <f>IF(AND((N18&lt;&gt;""),NOT(ISBLANK(O18))),"Automatic is used!","")</f>
        <v/>
      </c>
    </row>
    <row r="19" spans="1:16" ht="16" customHeight="1" x14ac:dyDescent="0.2">
      <c r="A19" s="8"/>
      <c r="B19" s="12">
        <v>11</v>
      </c>
      <c r="C19" s="2"/>
      <c r="K19" s="53"/>
      <c r="L19" s="53"/>
      <c r="M19" s="53"/>
      <c r="N19" s="17"/>
      <c r="O19" s="17"/>
    </row>
    <row r="20" spans="1:16" x14ac:dyDescent="0.2">
      <c r="A20" s="8"/>
      <c r="B20" s="12">
        <v>12</v>
      </c>
      <c r="C20" s="2"/>
    </row>
    <row r="21" spans="1:16" x14ac:dyDescent="0.2">
      <c r="A21" s="8"/>
      <c r="B21" s="12">
        <v>13</v>
      </c>
      <c r="C21" s="2"/>
      <c r="E21" s="47" t="s">
        <v>31</v>
      </c>
      <c r="F21" s="47"/>
      <c r="G21" s="47"/>
      <c r="H21" s="47"/>
      <c r="I21" s="47"/>
      <c r="J21" s="16"/>
    </row>
    <row r="22" spans="1:16" ht="16" customHeight="1" x14ac:dyDescent="0.2">
      <c r="A22" s="8"/>
      <c r="B22" s="12">
        <v>14</v>
      </c>
      <c r="C22" s="2"/>
      <c r="E22" s="47"/>
      <c r="F22" s="47"/>
      <c r="G22" s="47"/>
      <c r="H22" s="47"/>
      <c r="I22" s="47"/>
      <c r="K22" s="40" t="s">
        <v>6</v>
      </c>
      <c r="L22" s="41"/>
      <c r="M22" s="42"/>
      <c r="N22" s="23" t="str">
        <f>IF(Sheet2!G18="","",Sheet2!G18)</f>
        <v/>
      </c>
      <c r="O22" s="17"/>
    </row>
    <row r="23" spans="1:16" ht="18" x14ac:dyDescent="0.2">
      <c r="A23" s="8"/>
      <c r="B23" s="12">
        <v>15</v>
      </c>
      <c r="C23" s="2"/>
      <c r="E23" s="47"/>
      <c r="F23" s="47"/>
      <c r="G23" s="47"/>
      <c r="H23" s="47"/>
      <c r="I23" s="47"/>
      <c r="K23" s="17"/>
      <c r="L23" s="17"/>
      <c r="M23" s="17"/>
      <c r="N23" s="17"/>
      <c r="O23" s="17"/>
    </row>
    <row r="24" spans="1:16" x14ac:dyDescent="0.2">
      <c r="A24" s="8"/>
      <c r="B24" s="12">
        <v>16</v>
      </c>
      <c r="C24" s="2"/>
      <c r="E24" s="47"/>
      <c r="F24" s="47"/>
      <c r="G24" s="47"/>
      <c r="H24" s="47"/>
      <c r="I24" s="47"/>
    </row>
    <row r="25" spans="1:16" x14ac:dyDescent="0.2">
      <c r="A25" s="8"/>
      <c r="B25" s="12">
        <v>17</v>
      </c>
      <c r="C25" s="2"/>
    </row>
    <row r="26" spans="1:16" ht="16" customHeight="1" x14ac:dyDescent="0.2">
      <c r="A26" s="8"/>
      <c r="B26" s="12">
        <v>18</v>
      </c>
      <c r="C26" s="2"/>
      <c r="E26" s="39" t="s">
        <v>32</v>
      </c>
      <c r="F26" s="39"/>
      <c r="G26" s="39"/>
      <c r="H26" s="39"/>
      <c r="I26" s="39"/>
    </row>
    <row r="27" spans="1:16" x14ac:dyDescent="0.2">
      <c r="A27" s="8"/>
      <c r="B27" s="12">
        <v>19</v>
      </c>
      <c r="C27" s="2"/>
      <c r="E27" s="39"/>
      <c r="F27" s="39"/>
      <c r="G27" s="39"/>
      <c r="H27" s="39"/>
      <c r="I27" s="39"/>
    </row>
    <row r="28" spans="1:16" x14ac:dyDescent="0.2">
      <c r="A28" s="8"/>
      <c r="B28" s="12">
        <v>20</v>
      </c>
      <c r="C28" s="2"/>
      <c r="E28" s="39"/>
      <c r="F28" s="39"/>
      <c r="G28" s="39"/>
      <c r="H28" s="39"/>
      <c r="I28" s="39"/>
    </row>
    <row r="29" spans="1:16" x14ac:dyDescent="0.2">
      <c r="A29" s="8"/>
      <c r="B29" s="12">
        <v>21</v>
      </c>
      <c r="C29" s="2"/>
    </row>
    <row r="30" spans="1:16" x14ac:dyDescent="0.2">
      <c r="A30" s="8"/>
    </row>
    <row r="31" spans="1:16" x14ac:dyDescent="0.2">
      <c r="A31" s="8"/>
    </row>
    <row r="32" spans="1:16" x14ac:dyDescent="0.2">
      <c r="A32" s="8"/>
    </row>
    <row r="33" spans="1:11" ht="16" customHeight="1" x14ac:dyDescent="0.2">
      <c r="A33" s="8"/>
      <c r="K33"/>
    </row>
    <row r="34" spans="1:11" x14ac:dyDescent="0.2">
      <c r="A34" s="8"/>
    </row>
    <row r="35" spans="1:11" x14ac:dyDescent="0.2">
      <c r="A35" s="8"/>
    </row>
    <row r="36" spans="1:11" x14ac:dyDescent="0.2">
      <c r="A36" s="8"/>
    </row>
    <row r="37" spans="1:11" x14ac:dyDescent="0.2">
      <c r="A37" s="8"/>
    </row>
    <row r="38" spans="1:11" x14ac:dyDescent="0.2">
      <c r="A38" s="8"/>
    </row>
    <row r="39" spans="1:11" x14ac:dyDescent="0.2">
      <c r="A39" s="8"/>
    </row>
    <row r="40" spans="1:11" x14ac:dyDescent="0.2">
      <c r="A40" s="8"/>
    </row>
    <row r="41" spans="1:11" x14ac:dyDescent="0.2">
      <c r="A41" s="8"/>
    </row>
    <row r="42" spans="1:11" x14ac:dyDescent="0.2">
      <c r="A42" s="8"/>
    </row>
    <row r="43" spans="1:11" x14ac:dyDescent="0.2">
      <c r="A43" s="8"/>
    </row>
    <row r="44" spans="1:11" x14ac:dyDescent="0.2">
      <c r="A44" s="8"/>
    </row>
    <row r="45" spans="1:11" x14ac:dyDescent="0.2">
      <c r="A45" s="8"/>
    </row>
  </sheetData>
  <sheetProtection algorithmName="SHA-512" hashValue="UiJVZiO0SbsOVomkTLbEYjmwVEkGWro4dn7OKrB0OGfmkav275r6MPLFyzmGdN+L+eyIV5OB7Qr4UQT6K6sS7g==" saltValue="JzwTE9OvOO0khIeiCN1kbQ==" spinCount="100000" sheet="1" objects="1" scenarios="1"/>
  <mergeCells count="9">
    <mergeCell ref="H7:I8"/>
    <mergeCell ref="E7:F8"/>
    <mergeCell ref="E21:I24"/>
    <mergeCell ref="A2:R4"/>
    <mergeCell ref="B7:C8"/>
    <mergeCell ref="E26:I28"/>
    <mergeCell ref="K14:M14"/>
    <mergeCell ref="K22:M22"/>
    <mergeCell ref="K18:M18"/>
  </mergeCells>
  <dataValidations count="6">
    <dataValidation type="list" allowBlank="1" showInputMessage="1" showErrorMessage="1" sqref="I9:I18" xr:uid="{5B6498DB-B4E2-B843-80F0-1305B021ADEC}">
      <formula1>"0,1,2,3,4"</formula1>
    </dataValidation>
    <dataValidation type="list" allowBlank="1" showInputMessage="1" showErrorMessage="1" sqref="F9:F17" xr:uid="{996FA76B-76D8-8941-88A5-D2DE4F66AACF}">
      <formula1>"0,1,2,3"</formula1>
    </dataValidation>
    <dataValidation type="list" allowBlank="1" showInputMessage="1" showErrorMessage="1" sqref="C9:C29" xr:uid="{EE947643-E505-F347-82DF-ABEFF2DE3FA7}">
      <formula1>"0,1,2,3,4,5,6,7,8,9,10"</formula1>
    </dataValidation>
    <dataValidation type="decimal" allowBlank="1" showInputMessage="1" showErrorMessage="1" error="Outside of scale range_x000a_" sqref="O7" xr:uid="{829F8F20-8B92-5249-9E9A-4C9FB8C12879}">
      <formula1>0</formula1>
      <formula2>100</formula2>
    </dataValidation>
    <dataValidation type="decimal" allowBlank="1" showInputMessage="1" showErrorMessage="1" error="Outside of scale range" sqref="O14" xr:uid="{EB2DA3C8-0E56-EF43-B1F0-7E810CB82958}">
      <formula1>0</formula1>
      <formula2>27</formula2>
    </dataValidation>
    <dataValidation type="decimal" allowBlank="1" showInputMessage="1" showErrorMessage="1" error="Outside of scale range_x000a_" sqref="O18" xr:uid="{DF262A56-0986-5441-B99F-7EC89E19DE16}">
      <formula1>0</formula1>
      <formula2>40</formula2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CA53-E035-114D-BE65-C67409A6C551}">
  <dimension ref="A1:J18"/>
  <sheetViews>
    <sheetView showGridLines="0" workbookViewId="0">
      <selection activeCell="D15" sqref="D15"/>
    </sheetView>
  </sheetViews>
  <sheetFormatPr baseColWidth="10" defaultRowHeight="16" x14ac:dyDescent="0.2"/>
  <cols>
    <col min="6" max="6" width="16.1640625" customWidth="1"/>
    <col min="7" max="7" width="15" customWidth="1"/>
    <col min="9" max="9" width="14.83203125" customWidth="1"/>
  </cols>
  <sheetData>
    <row r="1" spans="1:10" x14ac:dyDescent="0.2">
      <c r="A1" s="1" t="s">
        <v>10</v>
      </c>
      <c r="B1" s="1"/>
      <c r="F1" s="1" t="s">
        <v>12</v>
      </c>
    </row>
    <row r="3" spans="1:10" x14ac:dyDescent="0.2">
      <c r="A3" s="49" t="s">
        <v>5</v>
      </c>
      <c r="B3" s="50"/>
      <c r="F3" s="24" t="s">
        <v>6</v>
      </c>
      <c r="G3" s="24" t="s">
        <v>22</v>
      </c>
      <c r="H3" s="24" t="s">
        <v>23</v>
      </c>
      <c r="I3" s="24" t="s">
        <v>24</v>
      </c>
    </row>
    <row r="4" spans="1:10" x14ac:dyDescent="0.2">
      <c r="A4" s="51"/>
      <c r="B4" s="52"/>
      <c r="F4" s="33" t="s">
        <v>25</v>
      </c>
      <c r="G4" s="28">
        <v>0.73026838000000005</v>
      </c>
      <c r="H4" s="28">
        <v>0.70764912000000002</v>
      </c>
      <c r="I4" s="28">
        <v>0.81985706000000003</v>
      </c>
    </row>
    <row r="5" spans="1:10" x14ac:dyDescent="0.2">
      <c r="A5" s="3">
        <v>1</v>
      </c>
      <c r="B5" s="4" t="str">
        <f>IF(ISBLANK(Sheet1!I9),"",Sheet1!I9)</f>
        <v/>
      </c>
      <c r="F5" s="34" t="s">
        <v>26</v>
      </c>
      <c r="G5" s="32">
        <v>-0.71367137000000003</v>
      </c>
      <c r="H5" s="32">
        <v>-0.69156618999999997</v>
      </c>
      <c r="I5" s="32">
        <v>-0.80122393999999997</v>
      </c>
    </row>
    <row r="6" spans="1:10" x14ac:dyDescent="0.2">
      <c r="A6" s="3">
        <v>2</v>
      </c>
      <c r="B6" s="4" t="str">
        <f>IF(ISBLANK(Sheet1!I10),"",Sheet1!I10)</f>
        <v/>
      </c>
    </row>
    <row r="7" spans="1:10" x14ac:dyDescent="0.2">
      <c r="A7" s="3">
        <v>3</v>
      </c>
      <c r="B7" s="4" t="str">
        <f>IF(ISBLANK(Sheet1!I11),"",Sheet1!I11)</f>
        <v/>
      </c>
    </row>
    <row r="8" spans="1:10" x14ac:dyDescent="0.2">
      <c r="A8" s="3">
        <v>4</v>
      </c>
      <c r="B8" s="4" t="str">
        <f>IF(ISBLANK(Sheet1!I12),"",4-Sheet1!I12)</f>
        <v/>
      </c>
      <c r="F8" s="24" t="s">
        <v>19</v>
      </c>
      <c r="G8" s="24" t="s">
        <v>13</v>
      </c>
      <c r="H8" s="24" t="s">
        <v>17</v>
      </c>
      <c r="I8" s="24" t="s">
        <v>18</v>
      </c>
      <c r="J8" s="24" t="s">
        <v>20</v>
      </c>
    </row>
    <row r="9" spans="1:10" x14ac:dyDescent="0.2">
      <c r="A9" s="3">
        <v>5</v>
      </c>
      <c r="B9" s="4" t="str">
        <f>IF(ISBLANK(Sheet1!I13),"",4-Sheet1!I13)</f>
        <v/>
      </c>
      <c r="F9" s="25" t="s">
        <v>14</v>
      </c>
      <c r="G9" s="26" t="str">
        <f>IF(AND(Sheet1!N7="",Sheet1!O7=""),"",IF(Sheet1!N7="",Sheet1!O7,Sheet1!N7))</f>
        <v/>
      </c>
      <c r="H9" s="27">
        <v>63.753001277383099</v>
      </c>
      <c r="I9" s="28">
        <v>17.808270971650099</v>
      </c>
      <c r="J9" s="29" t="str">
        <f>IF((G9=""),"",((Sheet2!$G9-Sheet2!$H9)/Sheet2!$I9))</f>
        <v/>
      </c>
    </row>
    <row r="10" spans="1:10" x14ac:dyDescent="0.2">
      <c r="A10" s="3">
        <v>6</v>
      </c>
      <c r="B10" s="4" t="str">
        <f>IF(ISBLANK(Sheet1!I14),"",Sheet1!I14)</f>
        <v/>
      </c>
      <c r="F10" s="30" t="s">
        <v>15</v>
      </c>
      <c r="G10" s="26" t="str">
        <f>IF(AND(Sheet1!N14="",Sheet1!O14=""),"",IF(Sheet1!N14="",Sheet1!O14,Sheet1!N14))</f>
        <v/>
      </c>
      <c r="H10" s="31">
        <v>23.2281226053639</v>
      </c>
      <c r="I10" s="32">
        <v>7.0475279845206904</v>
      </c>
      <c r="J10" s="29" t="str">
        <f>IF((G10=""),"",((Sheet2!$G10-Sheet2!$H10)/Sheet2!$I10))</f>
        <v/>
      </c>
    </row>
    <row r="11" spans="1:10" x14ac:dyDescent="0.2">
      <c r="A11" s="3">
        <v>7</v>
      </c>
      <c r="B11" s="4" t="str">
        <f>IF(ISBLANK(Sheet1!I15),"",4-Sheet1!I15)</f>
        <v/>
      </c>
      <c r="F11" s="25" t="s">
        <v>16</v>
      </c>
      <c r="G11" s="26" t="str">
        <f>IF(AND(Sheet1!N18="",Sheet1!O18=""),"",IF(Sheet1!N18="",Sheet1!O18,Sheet1!N18))</f>
        <v/>
      </c>
      <c r="H11" s="27">
        <v>15.953639846743201</v>
      </c>
      <c r="I11" s="28">
        <v>5.7179572206761904</v>
      </c>
      <c r="J11" s="29" t="str">
        <f>IF((G11=""),"",((Sheet2!$G11-Sheet2!$H11)/Sheet2!$I11))</f>
        <v/>
      </c>
    </row>
    <row r="12" spans="1:10" x14ac:dyDescent="0.2">
      <c r="A12" s="3">
        <v>8</v>
      </c>
      <c r="B12" s="4" t="str">
        <f>IF(ISBLANK(Sheet1!I16),"",4-Sheet1!I16)</f>
        <v/>
      </c>
    </row>
    <row r="13" spans="1:10" x14ac:dyDescent="0.2">
      <c r="A13" s="3">
        <v>9</v>
      </c>
      <c r="B13" s="4" t="str">
        <f>IF(ISBLANK(Sheet1!I17),"",Sheet1!I17)</f>
        <v/>
      </c>
      <c r="G13" s="1"/>
    </row>
    <row r="14" spans="1:10" x14ac:dyDescent="0.2">
      <c r="A14" s="3">
        <v>10</v>
      </c>
      <c r="B14" s="4" t="str">
        <f>IF(ISBLANK(Sheet1!I18),"",Sheet1!I18)</f>
        <v/>
      </c>
      <c r="F14" s="35" t="s">
        <v>6</v>
      </c>
      <c r="G14" s="35" t="s">
        <v>21</v>
      </c>
    </row>
    <row r="15" spans="1:10" x14ac:dyDescent="0.2">
      <c r="F15" s="36" t="s">
        <v>27</v>
      </c>
      <c r="G15" s="37" t="str">
        <f>IF(OR(G9="",G10="",G11=""),"",(SQRT((J9-G4)^2 + (J10-H4)^2 + (J11-I4)^2)))</f>
        <v/>
      </c>
    </row>
    <row r="16" spans="1:10" x14ac:dyDescent="0.2">
      <c r="F16" s="38" t="s">
        <v>28</v>
      </c>
      <c r="G16" s="37" t="str">
        <f>IF(OR(G9="",G10="",G11=""),"",(SQRT((J9-G5)^2 + (J10-H5)^2 + (J11-I5)^2)))</f>
        <v/>
      </c>
    </row>
    <row r="18" spans="6:7" x14ac:dyDescent="0.2">
      <c r="F18" s="38" t="s">
        <v>6</v>
      </c>
      <c r="G18" s="37" t="str">
        <f>IF(OR(G15="",G16=""),"",IF((G15&lt;G16),1,0))</f>
        <v/>
      </c>
    </row>
  </sheetData>
  <sheetProtection algorithmName="SHA-512" hashValue="W2ura1niuIF/XSZTI8veZDW3mufGx81NwS7BQw9eeTorwR6Gn03P2G6Apz2//EnwrKnuswq70ewgIyUWU24ieg==" saltValue="F03IgqJM0LOOXQLrYFAG2Q==" spinCount="100000" sheet="1" objects="1" scenarios="1"/>
  <mergeCells count="1">
    <mergeCell ref="A3:B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 Malka</dc:creator>
  <cp:keywords/>
  <dc:description/>
  <cp:lastModifiedBy>Tal Malka</cp:lastModifiedBy>
  <dcterms:created xsi:type="dcterms:W3CDTF">2024-03-26T11:52:03Z</dcterms:created>
  <dcterms:modified xsi:type="dcterms:W3CDTF">2024-03-28T20:34:35Z</dcterms:modified>
  <cp:category/>
</cp:coreProperties>
</file>