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charts/chart189.xml" ContentType="application/vnd.openxmlformats-officedocument.drawingml.chart+xml"/>
  <Override PartName="/xl/charts/chart241.xml" ContentType="application/vnd.openxmlformats-officedocument.drawingml.chart+xml"/>
  <Override PartName="/xl/worksheets/sheet13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39.xml" ContentType="application/vnd.openxmlformats-officedocument.drawing+xml"/>
  <Override PartName="/xl/charts/chart178.xml" ContentType="application/vnd.openxmlformats-officedocument.drawingml.chart+xml"/>
  <Override PartName="/xl/charts/chart230.xml" ContentType="application/vnd.openxmlformats-officedocument.drawingml.chart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charts/chart109.xml" ContentType="application/vnd.openxmlformats-officedocument.drawingml.chart+xml"/>
  <Override PartName="/xl/charts/chart156.xml" ContentType="application/vnd.openxmlformats-officedocument.drawingml.chart+xml"/>
  <Override PartName="/xl/charts/chart167.xml" ContentType="application/vnd.openxmlformats-officedocument.drawingml.chart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96.xml" ContentType="application/vnd.openxmlformats-officedocument.drawingml.chart+xml"/>
  <Override PartName="/xl/charts/chart145.xml" ContentType="application/vnd.openxmlformats-officedocument.drawingml.chart+xml"/>
  <Override PartName="/xl/charts/chart192.xml" ContentType="application/vnd.openxmlformats-officedocument.drawingml.chart+xml"/>
  <Override PartName="/xl/drawings/drawing53.xml" ContentType="application/vnd.openxmlformats-officedocument.drawing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charts/chart74.xml" ContentType="application/vnd.openxmlformats-officedocument.drawingml.chart+xml"/>
  <Override PartName="/xl/charts/chart85.xml" ContentType="application/vnd.openxmlformats-officedocument.drawingml.chart+xml"/>
  <Override PartName="/xl/charts/chart134.xml" ContentType="application/vnd.openxmlformats-officedocument.drawingml.chart+xml"/>
  <Override PartName="/xl/drawings/drawing42.xml" ContentType="application/vnd.openxmlformats-officedocument.drawing+xml"/>
  <Override PartName="/xl/charts/chart181.xml" ContentType="application/vnd.openxmlformats-officedocument.drawingml.chart+xml"/>
  <Override PartName="/xl/charts/chart16.xml" ContentType="application/vnd.openxmlformats-officedocument.drawingml.chart+xml"/>
  <Override PartName="/xl/charts/chart63.xml" ContentType="application/vnd.openxmlformats-officedocument.drawingml.chart+xml"/>
  <Override PartName="/xl/drawings/drawing20.xml" ContentType="application/vnd.openxmlformats-officedocument.drawing+xml"/>
  <Override PartName="/xl/charts/chart112.xml" ContentType="application/vnd.openxmlformats-officedocument.drawingml.chart+xml"/>
  <Override PartName="/xl/drawings/drawing31.xml" ContentType="application/vnd.openxmlformats-officedocument.drawing+xml"/>
  <Override PartName="/xl/charts/chart123.xml" ContentType="application/vnd.openxmlformats-officedocument.drawingml.chart+xml"/>
  <Override PartName="/xl/charts/chart170.xml" ContentType="application/vnd.openxmlformats-officedocument.drawingml.chart+xml"/>
  <Override PartName="/xl/worksheets/sheet29.xml" ContentType="application/vnd.openxmlformats-officedocument.spreadsheetml.worksheet+xml"/>
  <Override PartName="/xl/charts/chart52.xml" ContentType="application/vnd.openxmlformats-officedocument.drawingml.chart+xml"/>
  <Override PartName="/xl/charts/chart101.xml" ContentType="application/vnd.openxmlformats-officedocument.drawingml.chart+xml"/>
  <Override PartName="/xl/charts/chart246.xml" ContentType="application/vnd.openxmlformats-officedocument.drawingml.chart+xml"/>
  <Override PartName="/xl/worksheets/sheet18.xml" ContentType="application/vnd.openxmlformats-officedocument.spreadsheetml.worksheet+xml"/>
  <Override PartName="/xl/worksheets/sheet54.xml" ContentType="application/vnd.openxmlformats-officedocument.spreadsheetml.worksheet+xml"/>
  <Override PartName="/xl/charts/chart9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224.xml" ContentType="application/vnd.openxmlformats-officedocument.drawingml.chart+xml"/>
  <Override PartName="/xl/charts/chart235.xml" ContentType="application/vnd.openxmlformats-officedocument.drawingml.chart+xml"/>
  <Override PartName="/xl/worksheets/sheet43.xml" ContentType="application/vnd.openxmlformats-officedocument.spreadsheetml.worksheet+xml"/>
  <Override PartName="/xl/charts/chart213.xml" ContentType="application/vnd.openxmlformats-officedocument.drawingml.chart+xml"/>
  <Override PartName="/xl/worksheets/sheet32.xml" ContentType="application/vnd.openxmlformats-officedocument.spreadsheetml.worksheet+xml"/>
  <Override PartName="/xl/drawings/drawing7.xml" ContentType="application/vnd.openxmlformats-officedocument.drawing+xml"/>
  <Override PartName="/xl/charts/chart139.xml" ContentType="application/vnd.openxmlformats-officedocument.drawingml.chart+xml"/>
  <Override PartName="/xl/charts/chart186.xml" ContentType="application/vnd.openxmlformats-officedocument.drawingml.chart+xml"/>
  <Override PartName="/xl/charts/chart197.xml" ContentType="application/vnd.openxmlformats-officedocument.drawingml.chart+xml"/>
  <Override PartName="/xl/charts/chart202.xml" ContentType="application/vnd.openxmlformats-officedocument.drawingml.chart+xml"/>
  <Override PartName="/xl/drawings/drawing58.xml" ContentType="application/vnd.openxmlformats-officedocument.drawing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charts/chart79.xml" ContentType="application/vnd.openxmlformats-officedocument.drawingml.chart+xml"/>
  <Override PartName="/xl/charts/chart128.xml" ContentType="application/vnd.openxmlformats-officedocument.drawingml.chart+xml"/>
  <Override PartName="/xl/drawings/drawing36.xml" ContentType="application/vnd.openxmlformats-officedocument.drawing+xml"/>
  <Override PartName="/xl/charts/chart175.xml" ContentType="application/vnd.openxmlformats-officedocument.drawingml.chart+xml"/>
  <Override PartName="/xl/drawings/drawing47.xml" ContentType="application/vnd.openxmlformats-officedocument.drawing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drawings/drawing25.xml" ContentType="application/vnd.openxmlformats-officedocument.drawing+xml"/>
  <Override PartName="/xl/charts/chart117.xml" ContentType="application/vnd.openxmlformats-officedocument.drawingml.chart+xml"/>
  <Override PartName="/xl/charts/chart164.xml" ContentType="application/vnd.openxmlformats-officedocument.drawingml.chart+xml"/>
  <Override PartName="/docProps/app.xml" ContentType="application/vnd.openxmlformats-officedocument.extended-properties+xml"/>
  <Override PartName="/xl/charts/chart46.xml" ContentType="application/vnd.openxmlformats-officedocument.drawingml.chart+xml"/>
  <Override PartName="/xl/drawings/drawing14.xml" ContentType="application/vnd.openxmlformats-officedocument.drawing+xml"/>
  <Override PartName="/xl/charts/chart93.xml" ContentType="application/vnd.openxmlformats-officedocument.drawingml.chart+xml"/>
  <Override PartName="/xl/charts/chart106.xml" ContentType="application/vnd.openxmlformats-officedocument.drawingml.chart+xml"/>
  <Override PartName="/xl/charts/chart142.xml" ContentType="application/vnd.openxmlformats-officedocument.drawingml.chart+xml"/>
  <Override PartName="/xl/charts/chart153.xml" ContentType="application/vnd.openxmlformats-officedocument.drawingml.chart+xml"/>
  <Override PartName="/xl/drawings/drawing61.xml" ContentType="application/vnd.openxmlformats-officedocument.drawing+xml"/>
  <Override PartName="/xl/worksheets/sheet59.xml" ContentType="application/vnd.openxmlformats-officedocument.spreadsheetml.worksheet+xml"/>
  <Override PartName="/xl/charts/chart35.xml" ContentType="application/vnd.openxmlformats-officedocument.drawingml.chart+xml"/>
  <Override PartName="/xl/charts/chart82.xml" ContentType="application/vnd.openxmlformats-officedocument.drawingml.chart+xml"/>
  <Override PartName="/xl/charts/chart131.xml" ContentType="application/vnd.openxmlformats-officedocument.drawingml.chart+xml"/>
  <Override PartName="/xl/drawings/drawing50.xml" ContentType="application/vnd.openxmlformats-officedocument.drawing+xml"/>
  <Override PartName="/xl/charts/chart229.xml" ContentType="application/vnd.openxmlformats-officedocument.drawingml.chart+xml"/>
  <Override PartName="/xl/calcChain.xml" ContentType="application/vnd.openxmlformats-officedocument.spreadsheetml.calcChain+xml"/>
  <Override PartName="/xl/worksheets/sheet48.xml" ContentType="application/vnd.openxmlformats-officedocument.spreadsheetml.worksheet+xml"/>
  <Override PartName="/xl/charts/chart13.xml" ContentType="application/vnd.openxmlformats-officedocument.drawingml.chart+xml"/>
  <Override PartName="/xl/charts/chart24.xml" ContentType="application/vnd.openxmlformats-officedocument.drawingml.chart+xml"/>
  <Override PartName="/xl/charts/chart71.xml" ContentType="application/vnd.openxmlformats-officedocument.drawingml.chart+xml"/>
  <Override PartName="/xl/charts/chart120.xml" ContentType="application/vnd.openxmlformats-officedocument.drawingml.chart+xml"/>
  <Override PartName="/xl/charts/chart207.xml" ContentType="application/vnd.openxmlformats-officedocument.drawingml.chart+xml"/>
  <Override PartName="/xl/charts/chart218.xml" ContentType="application/vnd.openxmlformats-officedocument.drawingml.char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charts/chart60.xml" ContentType="application/vnd.openxmlformats-officedocument.drawingml.chart+xml"/>
  <Override PartName="/xl/charts/chart243.xml" ContentType="application/vnd.openxmlformats-officedocument.drawingml.chart+xml"/>
  <Override PartName="/xl/worksheets/sheet15.xml" ContentType="application/vnd.openxmlformats-officedocument.spreadsheetml.worksheet+xml"/>
  <Override PartName="/xl/worksheets/sheet62.xml" ContentType="application/vnd.openxmlformats-officedocument.spreadsheetml.worksheet+xml"/>
  <Override PartName="/xl/charts/chart6.xml" ContentType="application/vnd.openxmlformats-officedocument.drawingml.chart+xml"/>
  <Override PartName="/xl/charts/chart232.xml" ContentType="application/vnd.openxmlformats-officedocument.drawingml.chart+xml"/>
  <Override PartName="/xl/worksheets/sheet51.xml" ContentType="application/vnd.openxmlformats-officedocument.spreadsheetml.worksheet+xml"/>
  <Override PartName="/xl/drawings/drawing19.xml" ContentType="application/vnd.openxmlformats-officedocument.drawing+xml"/>
  <Override PartName="/xl/charts/chart158.xml" ContentType="application/vnd.openxmlformats-officedocument.drawingml.chart+xml"/>
  <Override PartName="/xl/charts/chart169.xml" ContentType="application/vnd.openxmlformats-officedocument.drawingml.chart+xml"/>
  <Override PartName="/xl/charts/chart210.xml" ContentType="application/vnd.openxmlformats-officedocument.drawingml.chart+xml"/>
  <Override PartName="/xl/charts/chart221.xml" ContentType="application/vnd.openxmlformats-officedocument.drawingml.char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charts/chart98.xml" ContentType="application/vnd.openxmlformats-officedocument.drawingml.chart+xml"/>
  <Override PartName="/xl/charts/chart147.xml" ContentType="application/vnd.openxmlformats-officedocument.drawingml.chart+xml"/>
  <Override PartName="/xl/charts/chart194.xml" ContentType="application/vnd.openxmlformats-officedocument.drawingml.chart+xml"/>
  <Override PartName="/xl/drawings/drawing55.xml" ContentType="application/vnd.openxmlformats-officedocument.drawing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76.xml" ContentType="application/vnd.openxmlformats-officedocument.drawingml.chart+xml"/>
  <Override PartName="/xl/charts/chart87.xml" ContentType="application/vnd.openxmlformats-officedocument.drawingml.chart+xml"/>
  <Override PartName="/xl/charts/chart136.xml" ContentType="application/vnd.openxmlformats-officedocument.drawingml.chart+xml"/>
  <Override PartName="/xl/drawings/drawing44.xml" ContentType="application/vnd.openxmlformats-officedocument.drawing+xml"/>
  <Override PartName="/xl/charts/chart183.xml" ContentType="application/vnd.openxmlformats-officedocument.drawingml.chart+xml"/>
  <Override PartName="/xl/charts/chart18.xml" ContentType="application/vnd.openxmlformats-officedocument.drawingml.chart+xml"/>
  <Override PartName="/xl/charts/chart65.xml" ContentType="application/vnd.openxmlformats-officedocument.drawingml.chart+xml"/>
  <Override PartName="/xl/drawings/drawing22.xml" ContentType="application/vnd.openxmlformats-officedocument.drawing+xml"/>
  <Override PartName="/xl/charts/chart114.xml" ContentType="application/vnd.openxmlformats-officedocument.drawingml.chart+xml"/>
  <Override PartName="/xl/charts/chart125.xml" ContentType="application/vnd.openxmlformats-officedocument.drawingml.chart+xml"/>
  <Override PartName="/xl/drawings/drawing33.xml" ContentType="application/vnd.openxmlformats-officedocument.drawing+xml"/>
  <Override PartName="/xl/charts/chart161.xml" ContentType="application/vnd.openxmlformats-officedocument.drawingml.chart+xml"/>
  <Override PartName="/xl/charts/chart172.xml" ContentType="application/vnd.openxmlformats-officedocument.drawingml.chart+xml"/>
  <Override PartName="/xl/drawings/drawing11.xml" ContentType="application/vnd.openxmlformats-officedocument.drawing+xml"/>
  <Override PartName="/xl/charts/chart54.xml" ContentType="application/vnd.openxmlformats-officedocument.drawingml.chart+xml"/>
  <Override PartName="/xl/charts/chart103.xml" ContentType="application/vnd.openxmlformats-officedocument.drawingml.chart+xml"/>
  <Override PartName="/xl/charts/chart150.xml" ContentType="application/vnd.openxmlformats-officedocument.drawingml.chart+xml"/>
  <Override PartName="/xl/charts/chart248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90.xml" ContentType="application/vnd.openxmlformats-officedocument.drawingml.chart+xml"/>
  <Override PartName="/xl/charts/chart226.xml" ContentType="application/vnd.openxmlformats-officedocument.drawingml.chart+xml"/>
  <Override PartName="/xl/charts/chart237.xml" ContentType="application/vnd.openxmlformats-officedocument.drawingml.chart+xml"/>
  <Override PartName="/xl/worksheets/sheet45.xml" ContentType="application/vnd.openxmlformats-officedocument.spreadsheetml.worksheet+xml"/>
  <Override PartName="/xl/worksheets/sheet56.xml" ContentType="application/vnd.openxmlformats-officedocument.spreadsheetml.worksheet+xml"/>
  <Override PartName="/xl/charts/chart21.xml" ContentType="application/vnd.openxmlformats-officedocument.drawingml.chart+xml"/>
  <Override PartName="/xl/charts/chart215.xml" ContentType="application/vnd.openxmlformats-officedocument.drawingml.chart+xml"/>
  <Override PartName="/xl/worksheets/sheet34.xml" ContentType="application/vnd.openxmlformats-officedocument.spreadsheetml.workshee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88.xml" ContentType="application/vnd.openxmlformats-officedocument.drawingml.chart+xml"/>
  <Override PartName="/xl/charts/chart199.xml" ContentType="application/vnd.openxmlformats-officedocument.drawingml.chart+xml"/>
  <Override PartName="/xl/charts/chart204.xml" ContentType="application/vnd.openxmlformats-officedocument.drawingml.chart+xml"/>
  <Override PartName="/xl/worksheets/sheet23.xml" ContentType="application/vnd.openxmlformats-officedocument.spreadsheetml.worksheet+xml"/>
  <Override PartName="/xl/drawings/drawing38.xml" ContentType="application/vnd.openxmlformats-officedocument.drawing+xml"/>
  <Override PartName="/xl/charts/chart177.xml" ContentType="application/vnd.openxmlformats-officedocument.drawingml.chart+xml"/>
  <Override PartName="/xl/drawings/drawing49.xml" ContentType="application/vnd.openxmlformats-officedocument.drawing+xml"/>
  <Override PartName="/xl/charts/chart240.xml" ContentType="application/vnd.openxmlformats-officedocument.drawingml.char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charts/chart59.xml" ContentType="application/vnd.openxmlformats-officedocument.drawingml.chart+xml"/>
  <Override PartName="/xl/drawings/drawing27.xml" ContentType="application/vnd.openxmlformats-officedocument.drawing+xml"/>
  <Override PartName="/xl/charts/chart119.xml" ContentType="application/vnd.openxmlformats-officedocument.drawingml.chart+xml"/>
  <Override PartName="/xl/charts/chart166.xml" ContentType="application/vnd.openxmlformats-officedocument.drawingml.chart+xml"/>
  <Override PartName="/xl/charts/chart48.xml" ContentType="application/vnd.openxmlformats-officedocument.drawingml.chart+xml"/>
  <Override PartName="/xl/drawings/drawing16.xml" ContentType="application/vnd.openxmlformats-officedocument.drawing+xml"/>
  <Override PartName="/xl/charts/chart95.xml" ContentType="application/vnd.openxmlformats-officedocument.drawingml.chart+xml"/>
  <Override PartName="/xl/charts/chart108.xml" ContentType="application/vnd.openxmlformats-officedocument.drawingml.chart+xml"/>
  <Override PartName="/xl/charts/chart155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37.xml" ContentType="application/vnd.openxmlformats-officedocument.drawingml.chart+xml"/>
  <Override PartName="/xl/charts/chart84.xml" ContentType="application/vnd.openxmlformats-officedocument.drawingml.chart+xml"/>
  <Override PartName="/xl/charts/chart133.xml" ContentType="application/vnd.openxmlformats-officedocument.drawingml.chart+xml"/>
  <Override PartName="/xl/charts/chart144.xml" ContentType="application/vnd.openxmlformats-officedocument.drawingml.chart+xml"/>
  <Override PartName="/xl/drawings/drawing41.xml" ContentType="application/vnd.openxmlformats-officedocument.drawing+xml"/>
  <Override PartName="/xl/charts/chart180.xml" ContentType="application/vnd.openxmlformats-officedocument.drawingml.chart+xml"/>
  <Override PartName="/xl/charts/chart191.xml" ContentType="application/vnd.openxmlformats-officedocument.drawingml.chart+xml"/>
  <Override PartName="/xl/drawings/drawing52.xml" ContentType="application/vnd.openxmlformats-officedocument.drawing+xml"/>
  <Override PartName="/xl/charts/chart26.xml" ContentType="application/vnd.openxmlformats-officedocument.drawingml.chart+xml"/>
  <Override PartName="/xl/charts/chart73.xml" ContentType="application/vnd.openxmlformats-officedocument.drawingml.chart+xml"/>
  <Override PartName="/xl/drawings/drawing30.xml" ContentType="application/vnd.openxmlformats-officedocument.drawing+xml"/>
  <Override PartName="/xl/charts/chart122.xml" ContentType="application/vnd.openxmlformats-officedocument.drawingml.chart+xml"/>
  <Override PartName="/xl/charts/chart209.xml" ContentType="application/vnd.openxmlformats-officedocument.drawingml.char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charts/chart15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111.xml" ContentType="application/vnd.openxmlformats-officedocument.drawingml.chart+xml"/>
  <Override PartName="/xl/charts/chart245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40.xml" ContentType="application/vnd.openxmlformats-officedocument.drawingml.chart+xml"/>
  <Override PartName="/xl/charts/chart100.xml" ContentType="application/vnd.openxmlformats-officedocument.drawingml.chart+xml"/>
  <Override PartName="/xl/charts/chart234.xml" ContentType="application/vnd.openxmlformats-officedocument.drawingml.chart+xml"/>
  <Override PartName="/xl/worksheets/sheet53.xml" ContentType="application/vnd.openxmlformats-officedocument.spreadsheetml.worksheet+xml"/>
  <Override PartName="/xl/charts/chart223.xml" ContentType="application/vnd.openxmlformats-officedocument.drawingml.chart+xml"/>
  <Override PartName="/xl/worksheets/sheet42.xml" ContentType="application/vnd.openxmlformats-officedocument.spreadsheetml.worksheet+xml"/>
  <Override PartName="/xl/drawings/drawing6.xml" ContentType="application/vnd.openxmlformats-officedocument.drawing+xml"/>
  <Override PartName="/xl/charts/chart149.xml" ContentType="application/vnd.openxmlformats-officedocument.drawingml.chart+xml"/>
  <Override PartName="/xl/charts/chart196.xml" ContentType="application/vnd.openxmlformats-officedocument.drawingml.chart+xml"/>
  <Override PartName="/xl/charts/chart201.xml" ContentType="application/vnd.openxmlformats-officedocument.drawingml.chart+xml"/>
  <Override PartName="/xl/charts/chart212.xml" ContentType="application/vnd.openxmlformats-officedocument.drawingml.chart+xml"/>
  <Override PartName="/xl/drawings/drawing57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charts/chart78.xml" ContentType="application/vnd.openxmlformats-officedocument.drawingml.chart+xml"/>
  <Override PartName="/xl/charts/chart89.xml" ContentType="application/vnd.openxmlformats-officedocument.drawingml.chart+xml"/>
  <Override PartName="/xl/charts/chart138.xml" ContentType="application/vnd.openxmlformats-officedocument.drawingml.chart+xml"/>
  <Override PartName="/xl/drawings/drawing46.xml" ContentType="application/vnd.openxmlformats-officedocument.drawing+xml"/>
  <Override PartName="/xl/charts/chart185.xml" ContentType="application/vnd.openxmlformats-officedocument.drawingml.chart+xml"/>
  <Override PartName="/xl/charts/chart67.xml" ContentType="application/vnd.openxmlformats-officedocument.drawingml.chart+xml"/>
  <Override PartName="/xl/charts/chart116.xml" ContentType="application/vnd.openxmlformats-officedocument.drawingml.chart+xml"/>
  <Override PartName="/xl/charts/chart127.xml" ContentType="application/vnd.openxmlformats-officedocument.drawingml.chart+xml"/>
  <Override PartName="/xl/drawings/drawing35.xml" ContentType="application/vnd.openxmlformats-officedocument.drawing+xml"/>
  <Override PartName="/xl/charts/chart163.xml" ContentType="application/vnd.openxmlformats-officedocument.drawingml.chart+xml"/>
  <Override PartName="/xl/charts/chart174.xml" ContentType="application/vnd.openxmlformats-officedocument.drawingml.chart+xml"/>
  <Override PartName="/xl/drawings/drawing13.xml" ContentType="application/vnd.openxmlformats-officedocument.drawing+xml"/>
  <Override PartName="/xl/charts/chart56.xml" ContentType="application/vnd.openxmlformats-officedocument.drawingml.chart+xml"/>
  <Override PartName="/xl/drawings/drawing24.xml" ContentType="application/vnd.openxmlformats-officedocument.drawing+xml"/>
  <Override PartName="/xl/charts/chart105.xml" ContentType="application/vnd.openxmlformats-officedocument.drawingml.chart+xml"/>
  <Override PartName="/xl/charts/chart152.xml" ContentType="application/vnd.openxmlformats-officedocument.drawingml.chart+xml"/>
  <Override PartName="/xl/drawings/drawing60.xml" ContentType="application/vnd.openxmlformats-officedocument.drawing+xml"/>
  <Override PartName="/docProps/custom.xml" ContentType="application/vnd.openxmlformats-officedocument.custom-properties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81.xml" ContentType="application/vnd.openxmlformats-officedocument.drawingml.chart+xml"/>
  <Override PartName="/xl/charts/chart92.xml" ContentType="application/vnd.openxmlformats-officedocument.drawingml.chart+xml"/>
  <Override PartName="/xl/charts/chart141.xml" ContentType="application/vnd.openxmlformats-officedocument.drawingml.chart+xml"/>
  <Override PartName="/xl/charts/chart228.xml" ContentType="application/vnd.openxmlformats-officedocument.drawingml.chart+xml"/>
  <Override PartName="/xl/charts/chart239.xml" ContentType="application/vnd.openxmlformats-officedocument.drawingml.char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70.xml" ContentType="application/vnd.openxmlformats-officedocument.drawingml.chart+xml"/>
  <Override PartName="/xl/charts/chart130.xml" ContentType="application/vnd.openxmlformats-officedocument.drawingml.chart+xml"/>
  <Override PartName="/xl/charts/chart217.xml" ContentType="application/vnd.openxmlformats-officedocument.drawingml.chart+xml"/>
  <Override PartName="/xl/worksheets/sheet36.xml" ContentType="application/vnd.openxmlformats-officedocument.spreadsheetml.worksheet+xml"/>
  <Override PartName="/xl/charts/chart12.xml" ContentType="application/vnd.openxmlformats-officedocument.drawingml.chart+xml"/>
  <Override PartName="/xl/charts/chart206.xml" ContentType="application/vnd.openxmlformats-officedocument.drawingml.chart+xml"/>
  <Override PartName="/xl/worksheets/sheet25.xml" ContentType="application/vnd.openxmlformats-officedocument.spreadsheetml.worksheet+xml"/>
  <Override PartName="/xl/charts/chart179.xml" ContentType="application/vnd.openxmlformats-officedocument.drawingml.chart+xml"/>
  <Override PartName="/xl/charts/chart231.xml" ContentType="application/vnd.openxmlformats-officedocument.drawingml.chart+xml"/>
  <Override PartName="/xl/charts/chart242.xml" ContentType="application/vnd.openxmlformats-officedocument.drawingml.chart+xml"/>
  <Override PartName="/xl/worksheets/sheet14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charts/chart5.xml" ContentType="application/vnd.openxmlformats-officedocument.drawingml.chart+xml"/>
  <Override PartName="/xl/drawings/drawing29.xml" ContentType="application/vnd.openxmlformats-officedocument.drawing+xml"/>
  <Override PartName="/xl/charts/chart168.xml" ContentType="application/vnd.openxmlformats-officedocument.drawingml.chart+xml"/>
  <Override PartName="/xl/charts/chart220.xml" ContentType="application/vnd.openxmlformats-officedocument.drawingml.chart+xml"/>
  <Override PartName="/xl/drawings/drawing18.xml" ContentType="application/vnd.openxmlformats-officedocument.drawing+xml"/>
  <Override PartName="/xl/charts/chart97.xml" ContentType="application/vnd.openxmlformats-officedocument.drawingml.chart+xml"/>
  <Override PartName="/xl/charts/chart157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86.xml" ContentType="application/vnd.openxmlformats-officedocument.drawingml.chart+xml"/>
  <Override PartName="/xl/charts/chart135.xml" ContentType="application/vnd.openxmlformats-officedocument.drawingml.chart+xml"/>
  <Override PartName="/xl/charts/chart146.xml" ContentType="application/vnd.openxmlformats-officedocument.drawingml.chart+xml"/>
  <Override PartName="/xl/drawings/drawing43.xml" ContentType="application/vnd.openxmlformats-officedocument.drawing+xml"/>
  <Override PartName="/xl/charts/chart182.xml" ContentType="application/vnd.openxmlformats-officedocument.drawingml.chart+xml"/>
  <Override PartName="/xl/charts/chart193.xml" ContentType="application/vnd.openxmlformats-officedocument.drawingml.chart+xml"/>
  <Override PartName="/xl/drawings/drawing54.xml" ContentType="application/vnd.openxmlformats-officedocument.drawing+xml"/>
  <Override PartName="/xl/charts/chart28.xml" ContentType="application/vnd.openxmlformats-officedocument.drawingml.chart+xml"/>
  <Override PartName="/xl/charts/chart75.xml" ContentType="application/vnd.openxmlformats-officedocument.drawingml.chart+xml"/>
  <Override PartName="/xl/charts/chart124.xml" ContentType="application/vnd.openxmlformats-officedocument.drawingml.chart+xml"/>
  <Override PartName="/xl/drawings/drawing32.xml" ContentType="application/vnd.openxmlformats-officedocument.drawing+xml"/>
  <Override PartName="/xl/charts/chart171.xml" ContentType="application/vnd.openxmlformats-officedocument.drawingml.chart+xml"/>
  <Override PartName="/xl/charts/chart17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drawings/drawing21.xml" ContentType="application/vnd.openxmlformats-officedocument.drawing+xml"/>
  <Override PartName="/xl/charts/chart113.xml" ContentType="application/vnd.openxmlformats-officedocument.drawingml.chart+xml"/>
  <Override PartName="/xl/charts/chart160.xml" ContentType="application/vnd.openxmlformats-officedocument.drawingml.chart+xml"/>
  <Override PartName="/xl/charts/chart247.xml" ContentType="application/vnd.openxmlformats-officedocument.drawingml.chart+xml"/>
  <Override PartName="/xl/worksheets/sheet19.xml" ContentType="application/vnd.openxmlformats-officedocument.spreadsheetml.worksheet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charts/chart102.xml" ContentType="application/vnd.openxmlformats-officedocument.drawingml.chart+xml"/>
  <Override PartName="/xl/charts/chart236.xml" ContentType="application/vnd.openxmlformats-officedocument.drawingml.chart+xml"/>
  <Override PartName="/xl/worksheets/sheet55.xml" ContentType="application/vnd.openxmlformats-officedocument.spreadsheetml.worksheet+xml"/>
  <Override PartName="/xl/charts/chart31.xml" ContentType="application/vnd.openxmlformats-officedocument.drawingml.chart+xml"/>
  <Override PartName="/xl/charts/chart225.xml" ContentType="application/vnd.openxmlformats-officedocument.drawingml.chart+xml"/>
  <Override PartName="/docProps/core.xml" ContentType="application/vnd.openxmlformats-package.core-properties+xml"/>
  <Override PartName="/xl/worksheets/sheet44.xml" ContentType="application/vnd.openxmlformats-officedocument.spreadsheetml.worksheet+xml"/>
  <Override PartName="/xl/charts/chart20.xml" ContentType="application/vnd.openxmlformats-officedocument.drawingml.chart+xml"/>
  <Override PartName="/xl/charts/chart198.xml" ContentType="application/vnd.openxmlformats-officedocument.drawingml.chart+xml"/>
  <Override PartName="/xl/charts/chart203.xml" ContentType="application/vnd.openxmlformats-officedocument.drawingml.chart+xml"/>
  <Override PartName="/xl/charts/chart214.xml" ContentType="application/vnd.openxmlformats-officedocument.drawingml.chart+xml"/>
  <Override PartName="/xl/drawings/drawing59.xml" ContentType="application/vnd.openxmlformats-officedocument.drawing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charts/chart187.xml" ContentType="application/vnd.openxmlformats-officedocument.drawingml.chart+xml"/>
  <Override PartName="/xl/drawings/drawing48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69.xml" ContentType="application/vnd.openxmlformats-officedocument.drawingml.chart+xml"/>
  <Override PartName="/xl/charts/chart118.xml" ContentType="application/vnd.openxmlformats-officedocument.drawingml.chart+xml"/>
  <Override PartName="/xl/charts/chart129.xml" ContentType="application/vnd.openxmlformats-officedocument.drawingml.chart+xml"/>
  <Override PartName="/xl/drawings/drawing37.xml" ContentType="application/vnd.openxmlformats-officedocument.drawing+xml"/>
  <Override PartName="/xl/charts/chart165.xml" ContentType="application/vnd.openxmlformats-officedocument.drawingml.chart+xml"/>
  <Override PartName="/xl/charts/chart176.xml" ContentType="application/vnd.openxmlformats-officedocument.drawingml.chart+xml"/>
  <Default Extension="rels" ContentType="application/vnd.openxmlformats-package.relationships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drawings/drawing26.xml" ContentType="application/vnd.openxmlformats-officedocument.drawing+xml"/>
  <Override PartName="/xl/charts/chart107.xml" ContentType="application/vnd.openxmlformats-officedocument.drawingml.chart+xml"/>
  <Override PartName="/xl/charts/chart154.xml" ContentType="application/vnd.openxmlformats-officedocument.drawingml.chart+xml"/>
  <Override PartName="/xl/drawings/drawing62.xml" ContentType="application/vnd.openxmlformats-officedocument.drawing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83.xml" ContentType="application/vnd.openxmlformats-officedocument.drawingml.chart+xml"/>
  <Override PartName="/xl/charts/chart94.xml" ContentType="application/vnd.openxmlformats-officedocument.drawingml.chart+xml"/>
  <Override PartName="/xl/charts/chart143.xml" ContentType="application/vnd.openxmlformats-officedocument.drawingml.chart+xml"/>
  <Override PartName="/xl/charts/chart190.xml" ContentType="application/vnd.openxmlformats-officedocument.drawingml.chart+xml"/>
  <Override PartName="/xl/drawings/drawing51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harts/chart25.xml" ContentType="application/vnd.openxmlformats-officedocument.drawingml.chart+xml"/>
  <Override PartName="/xl/charts/chart72.xml" ContentType="application/vnd.openxmlformats-officedocument.drawingml.chart+xml"/>
  <Override PartName="/xl/charts/chart132.xml" ContentType="application/vnd.openxmlformats-officedocument.drawingml.chart+xml"/>
  <Override PartName="/xl/drawings/drawing40.xml" ContentType="application/vnd.openxmlformats-officedocument.drawing+xml"/>
  <Override PartName="/xl/charts/chart219.xml" ContentType="application/vnd.openxmlformats-officedocument.drawingml.chart+xml"/>
  <Override PartName="/xl/worksheets/sheet38.xml" ContentType="application/vnd.openxmlformats-officedocument.spreadsheetml.worksheet+xml"/>
  <Override PartName="/xl/charts/chart14.xml" ContentType="application/vnd.openxmlformats-officedocument.drawingml.chart+xml"/>
  <Override PartName="/xl/charts/chart61.xml" ContentType="application/vnd.openxmlformats-officedocument.drawingml.chart+xml"/>
  <Override PartName="/xl/charts/chart110.xml" ContentType="application/vnd.openxmlformats-officedocument.drawingml.chart+xml"/>
  <Override PartName="/xl/charts/chart121.xml" ContentType="application/vnd.openxmlformats-officedocument.drawingml.chart+xml"/>
  <Override PartName="/xl/charts/chart208.xml" ContentType="application/vnd.openxmlformats-officedocument.drawingml.chart+xml"/>
  <Override PartName="/xl/worksheets/sheet27.xml" ContentType="application/vnd.openxmlformats-officedocument.spreadsheetml.worksheet+xml"/>
  <Override PartName="/xl/charts/chart50.xml" ContentType="application/vnd.openxmlformats-officedocument.drawingml.chart+xml"/>
  <Override PartName="/xl/charts/chart233.xml" ContentType="application/vnd.openxmlformats-officedocument.drawingml.chart+xml"/>
  <Override PartName="/xl/charts/chart244.xml" ContentType="application/vnd.openxmlformats-officedocument.drawingml.chart+xml"/>
  <Override PartName="/xl/worksheets/sheet16.xml" ContentType="application/vnd.openxmlformats-officedocument.spreadsheetml.worksheet+xml"/>
  <Override PartName="/xl/worksheets/sheet52.xml" ContentType="application/vnd.openxmlformats-officedocument.spreadsheetml.worksheet+xml"/>
  <Override PartName="/xl/charts/chart7.xml" ContentType="application/vnd.openxmlformats-officedocument.drawingml.chart+xml"/>
  <Override PartName="/xl/charts/chart222.xml" ContentType="application/vnd.openxmlformats-officedocument.drawingml.chart+xml"/>
  <Override PartName="/xl/worksheets/sheet41.xml" ContentType="application/vnd.openxmlformats-officedocument.spreadsheetml.worksheet+xml"/>
  <Override PartName="/xl/charts/chart99.xml" ContentType="application/vnd.openxmlformats-officedocument.drawingml.chart+xml"/>
  <Override PartName="/xl/charts/chart159.xml" ContentType="application/vnd.openxmlformats-officedocument.drawingml.chart+xml"/>
  <Override PartName="/xl/charts/chart211.xml" ContentType="application/vnd.openxmlformats-officedocument.drawingml.chart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charts/chart88.xml" ContentType="application/vnd.openxmlformats-officedocument.drawingml.chart+xml"/>
  <Override PartName="/xl/charts/chart137.xml" ContentType="application/vnd.openxmlformats-officedocument.drawingml.chart+xml"/>
  <Override PartName="/xl/charts/chart148.xml" ContentType="application/vnd.openxmlformats-officedocument.drawingml.chart+xml"/>
  <Override PartName="/xl/drawings/drawing45.xml" ContentType="application/vnd.openxmlformats-officedocument.drawing+xml"/>
  <Override PartName="/xl/charts/chart184.xml" ContentType="application/vnd.openxmlformats-officedocument.drawingml.chart+xml"/>
  <Override PartName="/xl/charts/chart195.xml" ContentType="application/vnd.openxmlformats-officedocument.drawingml.chart+xml"/>
  <Override PartName="/xl/charts/chart200.xml" ContentType="application/vnd.openxmlformats-officedocument.drawingml.chart+xml"/>
  <Override PartName="/xl/drawings/drawing56.xml" ContentType="application/vnd.openxmlformats-officedocument.drawing+xml"/>
  <Override PartName="/xl/charts/chart77.xml" ContentType="application/vnd.openxmlformats-officedocument.drawingml.chart+xml"/>
  <Override PartName="/xl/charts/chart126.xml" ContentType="application/vnd.openxmlformats-officedocument.drawingml.chart+xml"/>
  <Override PartName="/xl/drawings/drawing34.xml" ContentType="application/vnd.openxmlformats-officedocument.drawing+xml"/>
  <Override PartName="/xl/charts/chart173.xml" ContentType="application/vnd.openxmlformats-officedocument.drawingml.chart+xml"/>
  <Override PartName="/xl/charts/chart19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drawings/drawing23.xml" ContentType="application/vnd.openxmlformats-officedocument.drawing+xml"/>
  <Override PartName="/xl/charts/chart115.xml" ContentType="application/vnd.openxmlformats-officedocument.drawingml.chart+xml"/>
  <Override PartName="/xl/charts/chart162.xml" ContentType="application/vnd.openxmlformats-officedocument.drawingml.chart+xml"/>
  <Override PartName="/xl/charts/chart44.xml" ContentType="application/vnd.openxmlformats-officedocument.drawingml.chart+xml"/>
  <Override PartName="/xl/drawings/drawing12.xml" ContentType="application/vnd.openxmlformats-officedocument.drawing+xml"/>
  <Override PartName="/xl/charts/chart91.xml" ContentType="application/vnd.openxmlformats-officedocument.drawingml.chart+xml"/>
  <Override PartName="/xl/charts/chart104.xml" ContentType="application/vnd.openxmlformats-officedocument.drawingml.chart+xml"/>
  <Override PartName="/xl/charts/chart140.xml" ContentType="application/vnd.openxmlformats-officedocument.drawingml.chart+xml"/>
  <Override PartName="/xl/charts/chart151.xml" ContentType="application/vnd.openxmlformats-officedocument.drawingml.chart+xml"/>
  <Override PartName="/xl/charts/chart238.xml" ContentType="application/vnd.openxmlformats-officedocument.drawingml.chart+xml"/>
  <Override PartName="/xl/worksheets/sheet57.xml" ContentType="application/vnd.openxmlformats-officedocument.spreadsheetml.worksheet+xml"/>
  <Override PartName="/xl/charts/chart33.xml" ContentType="application/vnd.openxmlformats-officedocument.drawingml.chart+xml"/>
  <Override PartName="/xl/charts/chart80.xml" ContentType="application/vnd.openxmlformats-officedocument.drawingml.chart+xml"/>
  <Override PartName="/xl/charts/chart227.xml" ContentType="application/vnd.openxmlformats-officedocument.drawingml.chart+xml"/>
  <Override PartName="/xl/worksheets/sheet46.xml" ContentType="application/vnd.openxmlformats-officedocument.spreadsheetml.workshee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205.xml" ContentType="application/vnd.openxmlformats-officedocument.drawingml.chart+xml"/>
  <Override PartName="/xl/charts/chart216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730" windowHeight="9840" tabRatio="771" firstSheet="48" activeTab="61"/>
  </bookViews>
  <sheets>
    <sheet name="K82+929" sheetId="1" r:id="rId1"/>
    <sheet name="K82+894" sheetId="4" r:id="rId2"/>
    <sheet name="K82+861" sheetId="5" r:id="rId3"/>
    <sheet name="K82+831" sheetId="6" r:id="rId4"/>
    <sheet name="K82+798" sheetId="7" r:id="rId5"/>
    <sheet name="K82+762" sheetId="8" r:id="rId6"/>
    <sheet name="K82+742" sheetId="9" r:id="rId7"/>
    <sheet name="K82+724" sheetId="10" r:id="rId8"/>
    <sheet name="K82+699" sheetId="11" r:id="rId9"/>
    <sheet name="K82+663" sheetId="12" r:id="rId10"/>
    <sheet name="K82+630" sheetId="13" r:id="rId11"/>
    <sheet name="K82+604" sheetId="14" r:id="rId12"/>
    <sheet name="K82+582" sheetId="15" r:id="rId13"/>
    <sheet name="K82+551" sheetId="16" r:id="rId14"/>
    <sheet name="K82+519" sheetId="17" r:id="rId15"/>
    <sheet name="K82+488" sheetId="18" r:id="rId16"/>
    <sheet name="K82+460" sheetId="19" r:id="rId17"/>
    <sheet name="K82+422" sheetId="20" r:id="rId18"/>
    <sheet name="K82+387" sheetId="21" r:id="rId19"/>
    <sheet name="K82+347" sheetId="22" r:id="rId20"/>
    <sheet name="K82+308" sheetId="23" r:id="rId21"/>
    <sheet name="K82+268" sheetId="24" r:id="rId22"/>
    <sheet name="K82+237" sheetId="25" r:id="rId23"/>
    <sheet name="K82+204" sheetId="26" r:id="rId24"/>
    <sheet name="K82+165" sheetId="27" r:id="rId25"/>
    <sheet name="K82+125" sheetId="29" r:id="rId26"/>
    <sheet name="K82+098" sheetId="28" r:id="rId27"/>
    <sheet name="K82+073" sheetId="30" r:id="rId28"/>
    <sheet name="K82+055" sheetId="31" r:id="rId29"/>
    <sheet name="K82+024" sheetId="33" r:id="rId30"/>
    <sheet name="K81+996" sheetId="34" r:id="rId31"/>
    <sheet name="K81+963" sheetId="35" r:id="rId32"/>
    <sheet name="K81+928" sheetId="36" r:id="rId33"/>
    <sheet name="K81+890" sheetId="37" r:id="rId34"/>
    <sheet name="K81+853" sheetId="38" r:id="rId35"/>
    <sheet name="K81+816" sheetId="39" r:id="rId36"/>
    <sheet name="K81+775" sheetId="40" r:id="rId37"/>
    <sheet name="K81+734" sheetId="41" r:id="rId38"/>
    <sheet name="K81+696" sheetId="42" r:id="rId39"/>
    <sheet name="K81+670(656)" sheetId="43" r:id="rId40"/>
    <sheet name="K81+614" sheetId="44" r:id="rId41"/>
    <sheet name="K81+587" sheetId="45" r:id="rId42"/>
    <sheet name="K81+557" sheetId="46" r:id="rId43"/>
    <sheet name="K81+522" sheetId="47" r:id="rId44"/>
    <sheet name="K81+494" sheetId="48" r:id="rId45"/>
    <sheet name="K81+469" sheetId="49" r:id="rId46"/>
    <sheet name="K81+435" sheetId="50" r:id="rId47"/>
    <sheet name="K81+402" sheetId="51" r:id="rId48"/>
    <sheet name="K81+374" sheetId="52" r:id="rId49"/>
    <sheet name="K81+337" sheetId="53" r:id="rId50"/>
    <sheet name="K81+310" sheetId="54" r:id="rId51"/>
    <sheet name="K81+273" sheetId="55" r:id="rId52"/>
    <sheet name="K81+235" sheetId="56" r:id="rId53"/>
    <sheet name="K81+208" sheetId="57" r:id="rId54"/>
    <sheet name="K81+185" sheetId="58" r:id="rId55"/>
    <sheet name="K81+153" sheetId="59" r:id="rId56"/>
    <sheet name="K81+122" sheetId="60" r:id="rId57"/>
    <sheet name="K81+093" sheetId="61" r:id="rId58"/>
    <sheet name="K81+057" sheetId="62" r:id="rId59"/>
    <sheet name="K81+027" sheetId="63" r:id="rId60"/>
    <sheet name="K80+998" sheetId="64" r:id="rId61"/>
    <sheet name="K80+976" sheetId="65" r:id="rId62"/>
  </sheets>
  <calcPr calcId="125725"/>
</workbook>
</file>

<file path=xl/calcChain.xml><?xml version="1.0" encoding="utf-8"?>
<calcChain xmlns="http://schemas.openxmlformats.org/spreadsheetml/2006/main">
  <c r="AG25" i="52"/>
  <c r="AG26"/>
  <c r="AG24" i="36"/>
  <c r="AA22" i="65"/>
  <c r="Z22"/>
  <c r="Y22"/>
  <c r="X22"/>
  <c r="W22"/>
  <c r="V22"/>
  <c r="U22"/>
  <c r="K22"/>
  <c r="J22"/>
  <c r="I22"/>
  <c r="H22"/>
  <c r="G22"/>
  <c r="F22"/>
  <c r="E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5" i="64"/>
  <c r="Z25"/>
  <c r="Y25"/>
  <c r="X25"/>
  <c r="W25"/>
  <c r="V25"/>
  <c r="U25"/>
  <c r="K25"/>
  <c r="J25"/>
  <c r="I25"/>
  <c r="H25"/>
  <c r="G25"/>
  <c r="F25"/>
  <c r="E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5" i="63"/>
  <c r="Z25"/>
  <c r="Y25"/>
  <c r="X25"/>
  <c r="W25"/>
  <c r="V25"/>
  <c r="U25"/>
  <c r="K25"/>
  <c r="J25"/>
  <c r="I25"/>
  <c r="H25"/>
  <c r="G25"/>
  <c r="F25"/>
  <c r="E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4" i="62"/>
  <c r="Z24"/>
  <c r="Y24"/>
  <c r="X24"/>
  <c r="W24"/>
  <c r="V24"/>
  <c r="U24"/>
  <c r="K24"/>
  <c r="J24"/>
  <c r="I24"/>
  <c r="H24"/>
  <c r="G24"/>
  <c r="F24"/>
  <c r="E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6" i="61"/>
  <c r="Z26"/>
  <c r="Y26"/>
  <c r="X26"/>
  <c r="W26"/>
  <c r="V26"/>
  <c r="U26"/>
  <c r="K26"/>
  <c r="J26"/>
  <c r="I26"/>
  <c r="H26"/>
  <c r="G26"/>
  <c r="F26"/>
  <c r="E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7" i="60"/>
  <c r="Z27"/>
  <c r="Y27"/>
  <c r="X27"/>
  <c r="W27"/>
  <c r="V27"/>
  <c r="U27"/>
  <c r="K27"/>
  <c r="J27"/>
  <c r="I27"/>
  <c r="H27"/>
  <c r="G27"/>
  <c r="F27"/>
  <c r="E27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7" i="59"/>
  <c r="Z27"/>
  <c r="Y27"/>
  <c r="X27"/>
  <c r="W27"/>
  <c r="V27"/>
  <c r="U27"/>
  <c r="K27"/>
  <c r="J27"/>
  <c r="I27"/>
  <c r="H27"/>
  <c r="G27"/>
  <c r="F27"/>
  <c r="E27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30" i="58"/>
  <c r="Z30"/>
  <c r="Y30"/>
  <c r="X30"/>
  <c r="W30"/>
  <c r="V30"/>
  <c r="U30"/>
  <c r="K30"/>
  <c r="J30"/>
  <c r="I30"/>
  <c r="H30"/>
  <c r="G30"/>
  <c r="F30"/>
  <c r="E30"/>
  <c r="AG29"/>
  <c r="AE29"/>
  <c r="AD29"/>
  <c r="AC29"/>
  <c r="AA29"/>
  <c r="Z29"/>
  <c r="Y29"/>
  <c r="W29"/>
  <c r="V29"/>
  <c r="U29"/>
  <c r="S29"/>
  <c r="Q29"/>
  <c r="P29"/>
  <c r="O29"/>
  <c r="N29"/>
  <c r="L29"/>
  <c r="K29"/>
  <c r="J29"/>
  <c r="I29"/>
  <c r="G29"/>
  <c r="F29"/>
  <c r="E29"/>
  <c r="D29"/>
  <c r="AG28"/>
  <c r="AE28"/>
  <c r="AD28"/>
  <c r="AC28"/>
  <c r="AA28"/>
  <c r="Z28"/>
  <c r="Y28"/>
  <c r="W28"/>
  <c r="V28"/>
  <c r="U28"/>
  <c r="S28"/>
  <c r="Q28"/>
  <c r="P28"/>
  <c r="O28"/>
  <c r="N28"/>
  <c r="L28"/>
  <c r="K28"/>
  <c r="J28"/>
  <c r="I28"/>
  <c r="G28"/>
  <c r="F28"/>
  <c r="E28"/>
  <c r="D28"/>
  <c r="AG27"/>
  <c r="AE27"/>
  <c r="AD27"/>
  <c r="AC27"/>
  <c r="AA27"/>
  <c r="Z27"/>
  <c r="Y27"/>
  <c r="W27"/>
  <c r="V27"/>
  <c r="U27"/>
  <c r="S27"/>
  <c r="Q27"/>
  <c r="P27"/>
  <c r="O27"/>
  <c r="N27"/>
  <c r="L27"/>
  <c r="K27"/>
  <c r="J27"/>
  <c r="I27"/>
  <c r="G27"/>
  <c r="F27"/>
  <c r="E27"/>
  <c r="D27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8" i="57"/>
  <c r="Z28"/>
  <c r="Y28"/>
  <c r="X28"/>
  <c r="W28"/>
  <c r="V28"/>
  <c r="U28"/>
  <c r="K28"/>
  <c r="J28"/>
  <c r="I28"/>
  <c r="H28"/>
  <c r="G28"/>
  <c r="F28"/>
  <c r="E28"/>
  <c r="AG27"/>
  <c r="AE27"/>
  <c r="AD27"/>
  <c r="AC27"/>
  <c r="AA27"/>
  <c r="Z27"/>
  <c r="Y27"/>
  <c r="W27"/>
  <c r="V27"/>
  <c r="U27"/>
  <c r="S27"/>
  <c r="Q27"/>
  <c r="P27"/>
  <c r="O27"/>
  <c r="N27"/>
  <c r="L27"/>
  <c r="K27"/>
  <c r="J27"/>
  <c r="I27"/>
  <c r="G27"/>
  <c r="F27"/>
  <c r="E27"/>
  <c r="D27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8" i="56"/>
  <c r="Z28"/>
  <c r="Y28"/>
  <c r="X28"/>
  <c r="W28"/>
  <c r="V28"/>
  <c r="U28"/>
  <c r="K28"/>
  <c r="J28"/>
  <c r="I28"/>
  <c r="H28"/>
  <c r="G28"/>
  <c r="F28"/>
  <c r="E28"/>
  <c r="AG27"/>
  <c r="AE27"/>
  <c r="AD27"/>
  <c r="AC27"/>
  <c r="AA27"/>
  <c r="Z27"/>
  <c r="Y27"/>
  <c r="W27"/>
  <c r="V27"/>
  <c r="U27"/>
  <c r="S27"/>
  <c r="Q27"/>
  <c r="P27"/>
  <c r="O27"/>
  <c r="N27"/>
  <c r="L27"/>
  <c r="K27"/>
  <c r="J27"/>
  <c r="I27"/>
  <c r="G27"/>
  <c r="F27"/>
  <c r="E27"/>
  <c r="D27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8" i="55"/>
  <c r="Z28"/>
  <c r="Y28"/>
  <c r="X28"/>
  <c r="W28"/>
  <c r="V28"/>
  <c r="U28"/>
  <c r="K28"/>
  <c r="J28"/>
  <c r="I28"/>
  <c r="H28"/>
  <c r="G28"/>
  <c r="F28"/>
  <c r="E28"/>
  <c r="AG27"/>
  <c r="AE27"/>
  <c r="AD27"/>
  <c r="AC27"/>
  <c r="AA27"/>
  <c r="Z27"/>
  <c r="Y27"/>
  <c r="W27"/>
  <c r="V27"/>
  <c r="U27"/>
  <c r="S27"/>
  <c r="Q27"/>
  <c r="P27"/>
  <c r="O27"/>
  <c r="N27"/>
  <c r="L27"/>
  <c r="K27"/>
  <c r="J27"/>
  <c r="I27"/>
  <c r="G27"/>
  <c r="F27"/>
  <c r="E27"/>
  <c r="D27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G27" i="54"/>
  <c r="AE27"/>
  <c r="AD27"/>
  <c r="AC27"/>
  <c r="AA27"/>
  <c r="Z27"/>
  <c r="Y27"/>
  <c r="W27"/>
  <c r="V27"/>
  <c r="U27"/>
  <c r="S27"/>
  <c r="Q27"/>
  <c r="P27"/>
  <c r="O27"/>
  <c r="N27"/>
  <c r="L27"/>
  <c r="K27"/>
  <c r="J27"/>
  <c r="I27"/>
  <c r="G27"/>
  <c r="F27"/>
  <c r="E27"/>
  <c r="D27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G27" i="53"/>
  <c r="AE27"/>
  <c r="AD27"/>
  <c r="AC27"/>
  <c r="AA27"/>
  <c r="Z27"/>
  <c r="Y27"/>
  <c r="W27"/>
  <c r="V27"/>
  <c r="U27"/>
  <c r="S27"/>
  <c r="Q27"/>
  <c r="P27"/>
  <c r="O27"/>
  <c r="N27"/>
  <c r="L27"/>
  <c r="K27"/>
  <c r="J27"/>
  <c r="I27"/>
  <c r="G27"/>
  <c r="F27"/>
  <c r="E27"/>
  <c r="D27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Q26" i="52"/>
  <c r="P26"/>
  <c r="O26"/>
  <c r="N26"/>
  <c r="L26"/>
  <c r="K26"/>
  <c r="J26"/>
  <c r="I26"/>
  <c r="G26"/>
  <c r="F26"/>
  <c r="E26"/>
  <c r="D26"/>
  <c r="AA25"/>
  <c r="Z25"/>
  <c r="Y25"/>
  <c r="X25"/>
  <c r="W25"/>
  <c r="V25"/>
  <c r="U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7" i="51"/>
  <c r="Z27"/>
  <c r="Y27"/>
  <c r="X27"/>
  <c r="W27"/>
  <c r="V27"/>
  <c r="U27"/>
  <c r="K27"/>
  <c r="J27"/>
  <c r="I27"/>
  <c r="H27"/>
  <c r="G27"/>
  <c r="F27"/>
  <c r="E27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7" i="50"/>
  <c r="Z27"/>
  <c r="Y27"/>
  <c r="X27"/>
  <c r="W27"/>
  <c r="V27"/>
  <c r="U27"/>
  <c r="K27"/>
  <c r="J27"/>
  <c r="I27"/>
  <c r="H27"/>
  <c r="G27"/>
  <c r="F27"/>
  <c r="E27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7" i="49"/>
  <c r="Z27"/>
  <c r="Y27"/>
  <c r="X27"/>
  <c r="W27"/>
  <c r="V27"/>
  <c r="U27"/>
  <c r="K27"/>
  <c r="J27"/>
  <c r="I27"/>
  <c r="H27"/>
  <c r="G27"/>
  <c r="F27"/>
  <c r="E27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6" i="48"/>
  <c r="Z26"/>
  <c r="Y26"/>
  <c r="X26"/>
  <c r="W26"/>
  <c r="V26"/>
  <c r="U26"/>
  <c r="K26"/>
  <c r="J26"/>
  <c r="I26"/>
  <c r="H26"/>
  <c r="G26"/>
  <c r="F26"/>
  <c r="E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7" i="47"/>
  <c r="Z27"/>
  <c r="Y27"/>
  <c r="X27"/>
  <c r="W27"/>
  <c r="V27"/>
  <c r="U27"/>
  <c r="K27"/>
  <c r="J27"/>
  <c r="I27"/>
  <c r="H27"/>
  <c r="G27"/>
  <c r="F27"/>
  <c r="E27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7" i="46"/>
  <c r="Z27"/>
  <c r="Y27"/>
  <c r="X27"/>
  <c r="W27"/>
  <c r="V27"/>
  <c r="U27"/>
  <c r="K27"/>
  <c r="J27"/>
  <c r="I27"/>
  <c r="H27"/>
  <c r="G27"/>
  <c r="F27"/>
  <c r="E27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7" i="45"/>
  <c r="Z27"/>
  <c r="Y27"/>
  <c r="X27"/>
  <c r="W27"/>
  <c r="V27"/>
  <c r="U27"/>
  <c r="K27"/>
  <c r="J27"/>
  <c r="I27"/>
  <c r="H27"/>
  <c r="G27"/>
  <c r="F27"/>
  <c r="E27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7" i="44"/>
  <c r="Z27"/>
  <c r="Y27"/>
  <c r="X27"/>
  <c r="W27"/>
  <c r="V27"/>
  <c r="U27"/>
  <c r="K27"/>
  <c r="J27"/>
  <c r="I27"/>
  <c r="H27"/>
  <c r="G27"/>
  <c r="F27"/>
  <c r="E27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8" i="43"/>
  <c r="Z28"/>
  <c r="Y28"/>
  <c r="X28"/>
  <c r="W28"/>
  <c r="V28"/>
  <c r="U28"/>
  <c r="K28"/>
  <c r="J28"/>
  <c r="I28"/>
  <c r="H28"/>
  <c r="G28"/>
  <c r="F28"/>
  <c r="E28"/>
  <c r="AG27"/>
  <c r="AE27"/>
  <c r="AD27"/>
  <c r="AC27"/>
  <c r="AA27"/>
  <c r="Z27"/>
  <c r="Y27"/>
  <c r="W27"/>
  <c r="V27"/>
  <c r="U27"/>
  <c r="S27"/>
  <c r="Q27"/>
  <c r="P27"/>
  <c r="O27"/>
  <c r="N27"/>
  <c r="L27"/>
  <c r="K27"/>
  <c r="J27"/>
  <c r="I27"/>
  <c r="G27"/>
  <c r="F27"/>
  <c r="E27"/>
  <c r="D27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7" i="42"/>
  <c r="Z27"/>
  <c r="Y27"/>
  <c r="X27"/>
  <c r="W27"/>
  <c r="V27"/>
  <c r="U27"/>
  <c r="K27"/>
  <c r="J27"/>
  <c r="I27"/>
  <c r="H27"/>
  <c r="G27"/>
  <c r="F27"/>
  <c r="E27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8" i="41"/>
  <c r="Z28"/>
  <c r="Y28"/>
  <c r="X28"/>
  <c r="W28"/>
  <c r="V28"/>
  <c r="U28"/>
  <c r="K28"/>
  <c r="J28"/>
  <c r="I28"/>
  <c r="H28"/>
  <c r="G28"/>
  <c r="F28"/>
  <c r="E28"/>
  <c r="AG27"/>
  <c r="AE27"/>
  <c r="AD27"/>
  <c r="AC27"/>
  <c r="AA27"/>
  <c r="Z27"/>
  <c r="Y27"/>
  <c r="W27"/>
  <c r="V27"/>
  <c r="U27"/>
  <c r="S27"/>
  <c r="Q27"/>
  <c r="P27"/>
  <c r="O27"/>
  <c r="N27"/>
  <c r="L27"/>
  <c r="K27"/>
  <c r="J27"/>
  <c r="I27"/>
  <c r="G27"/>
  <c r="F27"/>
  <c r="E27"/>
  <c r="D27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7" i="40"/>
  <c r="Z27"/>
  <c r="Y27"/>
  <c r="X27"/>
  <c r="W27"/>
  <c r="V27"/>
  <c r="U27"/>
  <c r="K27"/>
  <c r="J27"/>
  <c r="I27"/>
  <c r="H27"/>
  <c r="G27"/>
  <c r="F27"/>
  <c r="E27"/>
  <c r="AG26"/>
  <c r="AE26"/>
  <c r="AD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6" i="39"/>
  <c r="Z26"/>
  <c r="Y26"/>
  <c r="X26"/>
  <c r="W26"/>
  <c r="V26"/>
  <c r="U26"/>
  <c r="K26"/>
  <c r="J26"/>
  <c r="I26"/>
  <c r="H26"/>
  <c r="G26"/>
  <c r="F26"/>
  <c r="E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4" i="38"/>
  <c r="Z24"/>
  <c r="Y24"/>
  <c r="X24"/>
  <c r="W24"/>
  <c r="V24"/>
  <c r="U24"/>
  <c r="K24"/>
  <c r="J24"/>
  <c r="I24"/>
  <c r="H24"/>
  <c r="G24"/>
  <c r="F24"/>
  <c r="E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G23" i="37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Q24" i="36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G23" i="35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G24" i="3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G25" i="33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8" i="31"/>
  <c r="Z28"/>
  <c r="Y28"/>
  <c r="X28"/>
  <c r="W28"/>
  <c r="V28"/>
  <c r="U28"/>
  <c r="K28"/>
  <c r="J28"/>
  <c r="I28"/>
  <c r="H28"/>
  <c r="G28"/>
  <c r="F28"/>
  <c r="E28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9" i="30"/>
  <c r="Z29"/>
  <c r="Y29"/>
  <c r="X29"/>
  <c r="W29"/>
  <c r="V29"/>
  <c r="U29"/>
  <c r="K29"/>
  <c r="J29"/>
  <c r="I29"/>
  <c r="H29"/>
  <c r="G29"/>
  <c r="F29"/>
  <c r="E29"/>
  <c r="AG27"/>
  <c r="AE27"/>
  <c r="AD27"/>
  <c r="AC27"/>
  <c r="AA27"/>
  <c r="Z27"/>
  <c r="Y27"/>
  <c r="W27"/>
  <c r="V27"/>
  <c r="U27"/>
  <c r="S27"/>
  <c r="Q27"/>
  <c r="P27"/>
  <c r="O27"/>
  <c r="N27"/>
  <c r="L27"/>
  <c r="K27"/>
  <c r="J27"/>
  <c r="I27"/>
  <c r="G27"/>
  <c r="F27"/>
  <c r="E27"/>
  <c r="D27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9" i="28"/>
  <c r="Z29"/>
  <c r="Y29"/>
  <c r="X29"/>
  <c r="W29"/>
  <c r="V29"/>
  <c r="U29"/>
  <c r="K29"/>
  <c r="J29"/>
  <c r="I29"/>
  <c r="H29"/>
  <c r="G29"/>
  <c r="F29"/>
  <c r="E29"/>
  <c r="AG27"/>
  <c r="AE27"/>
  <c r="AD27"/>
  <c r="AC27"/>
  <c r="AA27"/>
  <c r="Z27"/>
  <c r="Y27"/>
  <c r="W27"/>
  <c r="V27"/>
  <c r="U27"/>
  <c r="S27"/>
  <c r="Q27"/>
  <c r="P27"/>
  <c r="O27"/>
  <c r="N27"/>
  <c r="L27"/>
  <c r="K27"/>
  <c r="J27"/>
  <c r="I27"/>
  <c r="G27"/>
  <c r="F27"/>
  <c r="E27"/>
  <c r="D27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30" i="29"/>
  <c r="Z30"/>
  <c r="Y30"/>
  <c r="X30"/>
  <c r="W30"/>
  <c r="V30"/>
  <c r="U30"/>
  <c r="K30"/>
  <c r="J30"/>
  <c r="I30"/>
  <c r="H30"/>
  <c r="G30"/>
  <c r="F30"/>
  <c r="E30"/>
  <c r="AG28"/>
  <c r="AE28"/>
  <c r="AD28"/>
  <c r="AC28"/>
  <c r="AA28"/>
  <c r="Z28"/>
  <c r="Y28"/>
  <c r="W28"/>
  <c r="V28"/>
  <c r="U28"/>
  <c r="S28"/>
  <c r="Q28"/>
  <c r="P28"/>
  <c r="O28"/>
  <c r="N28"/>
  <c r="L28"/>
  <c r="K28"/>
  <c r="J28"/>
  <c r="I28"/>
  <c r="G28"/>
  <c r="F28"/>
  <c r="E28"/>
  <c r="D28"/>
  <c r="AG27"/>
  <c r="AE27"/>
  <c r="AD27"/>
  <c r="AC27"/>
  <c r="AA27"/>
  <c r="Z27"/>
  <c r="Y27"/>
  <c r="W27"/>
  <c r="V27"/>
  <c r="U27"/>
  <c r="S27"/>
  <c r="Q27"/>
  <c r="P27"/>
  <c r="O27"/>
  <c r="N27"/>
  <c r="L27"/>
  <c r="K27"/>
  <c r="J27"/>
  <c r="I27"/>
  <c r="G27"/>
  <c r="F27"/>
  <c r="E27"/>
  <c r="D27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6" i="27"/>
  <c r="Z26"/>
  <c r="Y26"/>
  <c r="X26"/>
  <c r="W26"/>
  <c r="V26"/>
  <c r="U26"/>
  <c r="K26"/>
  <c r="J26"/>
  <c r="I26"/>
  <c r="H26"/>
  <c r="G26"/>
  <c r="F26"/>
  <c r="E26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K25" i="26"/>
  <c r="J25"/>
  <c r="I25"/>
  <c r="H25"/>
  <c r="G25"/>
  <c r="F25"/>
  <c r="E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4" i="25"/>
  <c r="Z24"/>
  <c r="Y24"/>
  <c r="X24"/>
  <c r="W24"/>
  <c r="V24"/>
  <c r="U24"/>
  <c r="K24"/>
  <c r="J24"/>
  <c r="I24"/>
  <c r="H24"/>
  <c r="G24"/>
  <c r="F24"/>
  <c r="E24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5" i="24"/>
  <c r="Z25"/>
  <c r="Y25"/>
  <c r="X25"/>
  <c r="W25"/>
  <c r="V25"/>
  <c r="U25"/>
  <c r="K25"/>
  <c r="J25"/>
  <c r="I25"/>
  <c r="H25"/>
  <c r="G25"/>
  <c r="F25"/>
  <c r="E25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3" i="23"/>
  <c r="Z23"/>
  <c r="Y23"/>
  <c r="X23"/>
  <c r="W23"/>
  <c r="V23"/>
  <c r="U23"/>
  <c r="K23"/>
  <c r="J23"/>
  <c r="I23"/>
  <c r="H23"/>
  <c r="G23"/>
  <c r="F23"/>
  <c r="E23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3" i="22"/>
  <c r="K23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2" i="21"/>
  <c r="K22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5" i="20"/>
  <c r="K25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5" i="19"/>
  <c r="W25"/>
  <c r="V25"/>
  <c r="U25"/>
  <c r="K25"/>
  <c r="G25"/>
  <c r="F25"/>
  <c r="E25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6" i="18"/>
  <c r="W26"/>
  <c r="V26"/>
  <c r="U26"/>
  <c r="K26"/>
  <c r="G26"/>
  <c r="F26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6" i="17"/>
  <c r="V26"/>
  <c r="K26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5" i="16"/>
  <c r="K25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5" i="15"/>
  <c r="Z25"/>
  <c r="Y25"/>
  <c r="X25"/>
  <c r="W25"/>
  <c r="V25"/>
  <c r="U25"/>
  <c r="K25"/>
  <c r="J25"/>
  <c r="I25"/>
  <c r="H25"/>
  <c r="G25"/>
  <c r="F25"/>
  <c r="E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7" i="14"/>
  <c r="Z27"/>
  <c r="Y27"/>
  <c r="X27"/>
  <c r="W27"/>
  <c r="V27"/>
  <c r="U27"/>
  <c r="K27"/>
  <c r="J27"/>
  <c r="I27"/>
  <c r="H27"/>
  <c r="G27"/>
  <c r="F27"/>
  <c r="E27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8" i="13"/>
  <c r="Z28"/>
  <c r="Y28"/>
  <c r="X28"/>
  <c r="W28"/>
  <c r="V28"/>
  <c r="U28"/>
  <c r="K28"/>
  <c r="J28"/>
  <c r="I28"/>
  <c r="H28"/>
  <c r="G28"/>
  <c r="F28"/>
  <c r="E28"/>
  <c r="AG27"/>
  <c r="AE27"/>
  <c r="AD27"/>
  <c r="AC27"/>
  <c r="AA27"/>
  <c r="Z27"/>
  <c r="Y27"/>
  <c r="W27"/>
  <c r="V27"/>
  <c r="U27"/>
  <c r="S27"/>
  <c r="Q27"/>
  <c r="P27"/>
  <c r="O27"/>
  <c r="N27"/>
  <c r="L27"/>
  <c r="K27"/>
  <c r="J27"/>
  <c r="I27"/>
  <c r="G27"/>
  <c r="F27"/>
  <c r="E27"/>
  <c r="D27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8" i="12"/>
  <c r="Z28"/>
  <c r="Y28"/>
  <c r="X28"/>
  <c r="W28"/>
  <c r="V28"/>
  <c r="U28"/>
  <c r="K28"/>
  <c r="J28"/>
  <c r="I28"/>
  <c r="H28"/>
  <c r="G28"/>
  <c r="F28"/>
  <c r="E28"/>
  <c r="AG27"/>
  <c r="AE27"/>
  <c r="AD27"/>
  <c r="AC27"/>
  <c r="AA27"/>
  <c r="Z27"/>
  <c r="Y27"/>
  <c r="W27"/>
  <c r="V27"/>
  <c r="U27"/>
  <c r="Q27"/>
  <c r="P27"/>
  <c r="O27"/>
  <c r="N27"/>
  <c r="L27"/>
  <c r="K27"/>
  <c r="J27"/>
  <c r="I27"/>
  <c r="G27"/>
  <c r="F27"/>
  <c r="E27"/>
  <c r="D27"/>
  <c r="AG26"/>
  <c r="AE26"/>
  <c r="AD26"/>
  <c r="AC26"/>
  <c r="AA26"/>
  <c r="Z26"/>
  <c r="Y26"/>
  <c r="W26"/>
  <c r="V26"/>
  <c r="U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8" i="11"/>
  <c r="Z28"/>
  <c r="Y28"/>
  <c r="X28"/>
  <c r="W28"/>
  <c r="V28"/>
  <c r="U28"/>
  <c r="K28"/>
  <c r="J28"/>
  <c r="I28"/>
  <c r="H28"/>
  <c r="G28"/>
  <c r="F28"/>
  <c r="E28"/>
  <c r="AG27"/>
  <c r="AE27"/>
  <c r="AD27"/>
  <c r="AC27"/>
  <c r="AA27"/>
  <c r="Z27"/>
  <c r="Y27"/>
  <c r="W27"/>
  <c r="V27"/>
  <c r="U27"/>
  <c r="S27"/>
  <c r="Q27"/>
  <c r="P27"/>
  <c r="O27"/>
  <c r="N27"/>
  <c r="L27"/>
  <c r="K27"/>
  <c r="J27"/>
  <c r="I27"/>
  <c r="G27"/>
  <c r="F27"/>
  <c r="E27"/>
  <c r="D27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8" i="10"/>
  <c r="Z28"/>
  <c r="Y28"/>
  <c r="X28"/>
  <c r="W28"/>
  <c r="V28"/>
  <c r="U28"/>
  <c r="K28"/>
  <c r="J28"/>
  <c r="I28"/>
  <c r="H28"/>
  <c r="G28"/>
  <c r="F28"/>
  <c r="E28"/>
  <c r="AG27"/>
  <c r="AE27"/>
  <c r="AD27"/>
  <c r="AC27"/>
  <c r="AA27"/>
  <c r="Z27"/>
  <c r="Y27"/>
  <c r="W27"/>
  <c r="V27"/>
  <c r="U27"/>
  <c r="S27"/>
  <c r="Q27"/>
  <c r="P27"/>
  <c r="O27"/>
  <c r="N27"/>
  <c r="L27"/>
  <c r="K27"/>
  <c r="J27"/>
  <c r="I27"/>
  <c r="G27"/>
  <c r="F27"/>
  <c r="E27"/>
  <c r="D27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28" i="9"/>
  <c r="Z28"/>
  <c r="Y28"/>
  <c r="X28"/>
  <c r="W28"/>
  <c r="V28"/>
  <c r="U28"/>
  <c r="K28"/>
  <c r="J28"/>
  <c r="I28"/>
  <c r="H28"/>
  <c r="G28"/>
  <c r="F28"/>
  <c r="E28"/>
  <c r="AG27"/>
  <c r="AE27"/>
  <c r="AD27"/>
  <c r="AC27"/>
  <c r="AA27"/>
  <c r="Z27"/>
  <c r="Y27"/>
  <c r="W27"/>
  <c r="V27"/>
  <c r="U27"/>
  <c r="S27"/>
  <c r="Q27"/>
  <c r="P27"/>
  <c r="O27"/>
  <c r="N27"/>
  <c r="L27"/>
  <c r="K27"/>
  <c r="J27"/>
  <c r="I27"/>
  <c r="G27"/>
  <c r="F27"/>
  <c r="E27"/>
  <c r="D27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32" i="8"/>
  <c r="Z32"/>
  <c r="Y32"/>
  <c r="X32"/>
  <c r="W32"/>
  <c r="V32"/>
  <c r="U32"/>
  <c r="K32"/>
  <c r="J32"/>
  <c r="I32"/>
  <c r="H32"/>
  <c r="G32"/>
  <c r="F32"/>
  <c r="E32"/>
  <c r="AG31"/>
  <c r="AE31"/>
  <c r="AD31"/>
  <c r="AC31"/>
  <c r="AA31"/>
  <c r="Z31"/>
  <c r="Y31"/>
  <c r="W31"/>
  <c r="V31"/>
  <c r="U31"/>
  <c r="S31"/>
  <c r="Q31"/>
  <c r="P31"/>
  <c r="O31"/>
  <c r="N31"/>
  <c r="L31"/>
  <c r="K31"/>
  <c r="J31"/>
  <c r="I31"/>
  <c r="G31"/>
  <c r="F31"/>
  <c r="E31"/>
  <c r="D31"/>
  <c r="AG30"/>
  <c r="AE30"/>
  <c r="AD30"/>
  <c r="AC30"/>
  <c r="AA30"/>
  <c r="Z30"/>
  <c r="Y30"/>
  <c r="W30"/>
  <c r="V30"/>
  <c r="U30"/>
  <c r="S30"/>
  <c r="Q30"/>
  <c r="P30"/>
  <c r="O30"/>
  <c r="N30"/>
  <c r="L30"/>
  <c r="K30"/>
  <c r="J30"/>
  <c r="I30"/>
  <c r="G30"/>
  <c r="F30"/>
  <c r="E30"/>
  <c r="D30"/>
  <c r="AG29"/>
  <c r="AE29"/>
  <c r="AD29"/>
  <c r="AC29"/>
  <c r="AA29"/>
  <c r="Z29"/>
  <c r="Y29"/>
  <c r="W29"/>
  <c r="V29"/>
  <c r="U29"/>
  <c r="S29"/>
  <c r="Q29"/>
  <c r="P29"/>
  <c r="O29"/>
  <c r="N29"/>
  <c r="L29"/>
  <c r="K29"/>
  <c r="J29"/>
  <c r="I29"/>
  <c r="G29"/>
  <c r="F29"/>
  <c r="E29"/>
  <c r="D29"/>
  <c r="AG28"/>
  <c r="AE28"/>
  <c r="AD28"/>
  <c r="AC28"/>
  <c r="AA28"/>
  <c r="Z28"/>
  <c r="Y28"/>
  <c r="W28"/>
  <c r="V28"/>
  <c r="U28"/>
  <c r="S28"/>
  <c r="Q28"/>
  <c r="P28"/>
  <c r="O28"/>
  <c r="N28"/>
  <c r="L28"/>
  <c r="K28"/>
  <c r="J28"/>
  <c r="I28"/>
  <c r="G28"/>
  <c r="F28"/>
  <c r="E28"/>
  <c r="D28"/>
  <c r="AG27"/>
  <c r="AE27"/>
  <c r="AD27"/>
  <c r="AC27"/>
  <c r="AA27"/>
  <c r="Z27"/>
  <c r="Y27"/>
  <c r="W27"/>
  <c r="V27"/>
  <c r="U27"/>
  <c r="S27"/>
  <c r="Q27"/>
  <c r="P27"/>
  <c r="O27"/>
  <c r="N27"/>
  <c r="L27"/>
  <c r="K27"/>
  <c r="J27"/>
  <c r="I27"/>
  <c r="G27"/>
  <c r="F27"/>
  <c r="E27"/>
  <c r="D27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31" i="7"/>
  <c r="Z31"/>
  <c r="Y31"/>
  <c r="X31"/>
  <c r="W31"/>
  <c r="V31"/>
  <c r="U31"/>
  <c r="K31"/>
  <c r="J31"/>
  <c r="I31"/>
  <c r="H31"/>
  <c r="G31"/>
  <c r="F31"/>
  <c r="E31"/>
  <c r="AG30"/>
  <c r="AE30"/>
  <c r="AD30"/>
  <c r="AC30"/>
  <c r="AA30"/>
  <c r="Z30"/>
  <c r="Y30"/>
  <c r="W30"/>
  <c r="V30"/>
  <c r="U30"/>
  <c r="S30"/>
  <c r="Q30"/>
  <c r="P30"/>
  <c r="O30"/>
  <c r="N30"/>
  <c r="L30"/>
  <c r="K30"/>
  <c r="J30"/>
  <c r="I30"/>
  <c r="G30"/>
  <c r="F30"/>
  <c r="E30"/>
  <c r="D30"/>
  <c r="AG29"/>
  <c r="AE29"/>
  <c r="AD29"/>
  <c r="AC29"/>
  <c r="AA29"/>
  <c r="Z29"/>
  <c r="Y29"/>
  <c r="W29"/>
  <c r="V29"/>
  <c r="U29"/>
  <c r="S29"/>
  <c r="Q29"/>
  <c r="P29"/>
  <c r="O29"/>
  <c r="N29"/>
  <c r="L29"/>
  <c r="K29"/>
  <c r="J29"/>
  <c r="I29"/>
  <c r="G29"/>
  <c r="F29"/>
  <c r="E29"/>
  <c r="D29"/>
  <c r="AG28"/>
  <c r="AE28"/>
  <c r="AD28"/>
  <c r="AC28"/>
  <c r="AA28"/>
  <c r="Z28"/>
  <c r="Y28"/>
  <c r="W28"/>
  <c r="V28"/>
  <c r="U28"/>
  <c r="S28"/>
  <c r="Q28"/>
  <c r="P28"/>
  <c r="O28"/>
  <c r="N28"/>
  <c r="L28"/>
  <c r="K28"/>
  <c r="J28"/>
  <c r="I28"/>
  <c r="G28"/>
  <c r="F28"/>
  <c r="E28"/>
  <c r="D28"/>
  <c r="AG27"/>
  <c r="AE27"/>
  <c r="AD27"/>
  <c r="AC27"/>
  <c r="AA27"/>
  <c r="Z27"/>
  <c r="Y27"/>
  <c r="W27"/>
  <c r="V27"/>
  <c r="U27"/>
  <c r="S27"/>
  <c r="Q27"/>
  <c r="P27"/>
  <c r="O27"/>
  <c r="N27"/>
  <c r="L27"/>
  <c r="K27"/>
  <c r="J27"/>
  <c r="I27"/>
  <c r="G27"/>
  <c r="F27"/>
  <c r="E27"/>
  <c r="D27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31" i="6"/>
  <c r="Z31"/>
  <c r="Y31"/>
  <c r="X31"/>
  <c r="W31"/>
  <c r="V31"/>
  <c r="U31"/>
  <c r="K31"/>
  <c r="J31"/>
  <c r="I31"/>
  <c r="H31"/>
  <c r="G31"/>
  <c r="F31"/>
  <c r="E31"/>
  <c r="AG30"/>
  <c r="AE30"/>
  <c r="AD30"/>
  <c r="AC30"/>
  <c r="AA30"/>
  <c r="Z30"/>
  <c r="Y30"/>
  <c r="W30"/>
  <c r="V30"/>
  <c r="U30"/>
  <c r="S30"/>
  <c r="Q30"/>
  <c r="P30"/>
  <c r="O30"/>
  <c r="N30"/>
  <c r="L30"/>
  <c r="K30"/>
  <c r="J30"/>
  <c r="I30"/>
  <c r="G30"/>
  <c r="F30"/>
  <c r="E30"/>
  <c r="D30"/>
  <c r="AG29"/>
  <c r="AE29"/>
  <c r="AD29"/>
  <c r="AC29"/>
  <c r="AA29"/>
  <c r="Z29"/>
  <c r="Y29"/>
  <c r="W29"/>
  <c r="V29"/>
  <c r="U29"/>
  <c r="S29"/>
  <c r="Q29"/>
  <c r="P29"/>
  <c r="O29"/>
  <c r="N29"/>
  <c r="L29"/>
  <c r="K29"/>
  <c r="J29"/>
  <c r="I29"/>
  <c r="G29"/>
  <c r="F29"/>
  <c r="E29"/>
  <c r="D29"/>
  <c r="AG28"/>
  <c r="AE28"/>
  <c r="AD28"/>
  <c r="AC28"/>
  <c r="AA28"/>
  <c r="Z28"/>
  <c r="Y28"/>
  <c r="W28"/>
  <c r="V28"/>
  <c r="U28"/>
  <c r="S28"/>
  <c r="Q28"/>
  <c r="P28"/>
  <c r="O28"/>
  <c r="N28"/>
  <c r="L28"/>
  <c r="K28"/>
  <c r="J28"/>
  <c r="I28"/>
  <c r="G28"/>
  <c r="F28"/>
  <c r="E28"/>
  <c r="D28"/>
  <c r="AG27"/>
  <c r="AE27"/>
  <c r="AD27"/>
  <c r="AC27"/>
  <c r="AA27"/>
  <c r="Z27"/>
  <c r="Y27"/>
  <c r="W27"/>
  <c r="V27"/>
  <c r="U27"/>
  <c r="S27"/>
  <c r="Q27"/>
  <c r="P27"/>
  <c r="O27"/>
  <c r="N27"/>
  <c r="L27"/>
  <c r="K27"/>
  <c r="J27"/>
  <c r="I27"/>
  <c r="G27"/>
  <c r="F27"/>
  <c r="E27"/>
  <c r="D27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31" i="5"/>
  <c r="Z31"/>
  <c r="Y31"/>
  <c r="X31"/>
  <c r="W31"/>
  <c r="V31"/>
  <c r="U31"/>
  <c r="K31"/>
  <c r="J31"/>
  <c r="I31"/>
  <c r="H31"/>
  <c r="G31"/>
  <c r="F31"/>
  <c r="E31"/>
  <c r="AG30"/>
  <c r="AE30"/>
  <c r="AD30"/>
  <c r="AC30"/>
  <c r="AA30"/>
  <c r="Z30"/>
  <c r="Y30"/>
  <c r="W30"/>
  <c r="V30"/>
  <c r="U30"/>
  <c r="S30"/>
  <c r="Q30"/>
  <c r="P30"/>
  <c r="O30"/>
  <c r="N30"/>
  <c r="L30"/>
  <c r="K30"/>
  <c r="J30"/>
  <c r="I30"/>
  <c r="G30"/>
  <c r="F30"/>
  <c r="E30"/>
  <c r="D30"/>
  <c r="AG29"/>
  <c r="AE29"/>
  <c r="AD29"/>
  <c r="AC29"/>
  <c r="AA29"/>
  <c r="Z29"/>
  <c r="Y29"/>
  <c r="W29"/>
  <c r="V29"/>
  <c r="U29"/>
  <c r="S29"/>
  <c r="Q29"/>
  <c r="P29"/>
  <c r="O29"/>
  <c r="N29"/>
  <c r="L29"/>
  <c r="K29"/>
  <c r="J29"/>
  <c r="I29"/>
  <c r="G29"/>
  <c r="F29"/>
  <c r="E29"/>
  <c r="D29"/>
  <c r="AG28"/>
  <c r="AE28"/>
  <c r="AD28"/>
  <c r="AC28"/>
  <c r="AA28"/>
  <c r="Z28"/>
  <c r="Y28"/>
  <c r="W28"/>
  <c r="V28"/>
  <c r="U28"/>
  <c r="S28"/>
  <c r="Q28"/>
  <c r="P28"/>
  <c r="O28"/>
  <c r="N28"/>
  <c r="L28"/>
  <c r="K28"/>
  <c r="J28"/>
  <c r="I28"/>
  <c r="G28"/>
  <c r="F28"/>
  <c r="E28"/>
  <c r="D28"/>
  <c r="AG27"/>
  <c r="AE27"/>
  <c r="AD27"/>
  <c r="AC27"/>
  <c r="AA27"/>
  <c r="Z27"/>
  <c r="Y27"/>
  <c r="W27"/>
  <c r="V27"/>
  <c r="U27"/>
  <c r="S27"/>
  <c r="Q27"/>
  <c r="P27"/>
  <c r="O27"/>
  <c r="N27"/>
  <c r="L27"/>
  <c r="K27"/>
  <c r="J27"/>
  <c r="I27"/>
  <c r="G27"/>
  <c r="F27"/>
  <c r="E27"/>
  <c r="D27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W14"/>
  <c r="V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I10"/>
  <c r="G10"/>
  <c r="F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33" i="4"/>
  <c r="Z33"/>
  <c r="Y33"/>
  <c r="X33"/>
  <c r="W33"/>
  <c r="V33"/>
  <c r="U33"/>
  <c r="K33"/>
  <c r="J33"/>
  <c r="I33"/>
  <c r="H33"/>
  <c r="G33"/>
  <c r="F33"/>
  <c r="E33"/>
  <c r="AG32"/>
  <c r="AE32"/>
  <c r="AD32"/>
  <c r="AC32"/>
  <c r="AA32"/>
  <c r="Z32"/>
  <c r="Y32"/>
  <c r="W32"/>
  <c r="V32"/>
  <c r="U32"/>
  <c r="S32"/>
  <c r="Q32"/>
  <c r="P32"/>
  <c r="O32"/>
  <c r="N32"/>
  <c r="L32"/>
  <c r="K32"/>
  <c r="J32"/>
  <c r="I32"/>
  <c r="G32"/>
  <c r="F32"/>
  <c r="E32"/>
  <c r="D32"/>
  <c r="AG31"/>
  <c r="AE31"/>
  <c r="AD31"/>
  <c r="AC31"/>
  <c r="AA31"/>
  <c r="Z31"/>
  <c r="Y31"/>
  <c r="W31"/>
  <c r="V31"/>
  <c r="U31"/>
  <c r="S31"/>
  <c r="Q31"/>
  <c r="P31"/>
  <c r="O31"/>
  <c r="N31"/>
  <c r="L31"/>
  <c r="K31"/>
  <c r="J31"/>
  <c r="I31"/>
  <c r="G31"/>
  <c r="F31"/>
  <c r="E31"/>
  <c r="D31"/>
  <c r="AG30"/>
  <c r="AE30"/>
  <c r="AD30"/>
  <c r="AC30"/>
  <c r="AA30"/>
  <c r="Z30"/>
  <c r="Y30"/>
  <c r="W30"/>
  <c r="V30"/>
  <c r="U30"/>
  <c r="S30"/>
  <c r="Q30"/>
  <c r="P30"/>
  <c r="O30"/>
  <c r="N30"/>
  <c r="L30"/>
  <c r="K30"/>
  <c r="J30"/>
  <c r="I30"/>
  <c r="G30"/>
  <c r="F30"/>
  <c r="E30"/>
  <c r="D30"/>
  <c r="AG29"/>
  <c r="AE29"/>
  <c r="AD29"/>
  <c r="AC29"/>
  <c r="AA29"/>
  <c r="Z29"/>
  <c r="Y29"/>
  <c r="W29"/>
  <c r="V29"/>
  <c r="U29"/>
  <c r="S29"/>
  <c r="Q29"/>
  <c r="P29"/>
  <c r="O29"/>
  <c r="N29"/>
  <c r="L29"/>
  <c r="K29"/>
  <c r="J29"/>
  <c r="I29"/>
  <c r="G29"/>
  <c r="F29"/>
  <c r="E29"/>
  <c r="D29"/>
  <c r="AG28"/>
  <c r="AE28"/>
  <c r="AD28"/>
  <c r="AC28"/>
  <c r="AA28"/>
  <c r="Z28"/>
  <c r="Y28"/>
  <c r="W28"/>
  <c r="V28"/>
  <c r="U28"/>
  <c r="S28"/>
  <c r="Q28"/>
  <c r="P28"/>
  <c r="O28"/>
  <c r="N28"/>
  <c r="L28"/>
  <c r="K28"/>
  <c r="J28"/>
  <c r="I28"/>
  <c r="G28"/>
  <c r="F28"/>
  <c r="E28"/>
  <c r="D28"/>
  <c r="AG27"/>
  <c r="AE27"/>
  <c r="AD27"/>
  <c r="AC27"/>
  <c r="AA27"/>
  <c r="Z27"/>
  <c r="Y27"/>
  <c r="W27"/>
  <c r="V27"/>
  <c r="U27"/>
  <c r="S27"/>
  <c r="Q27"/>
  <c r="P27"/>
  <c r="O27"/>
  <c r="N27"/>
  <c r="L27"/>
  <c r="K27"/>
  <c r="J27"/>
  <c r="I27"/>
  <c r="G27"/>
  <c r="F27"/>
  <c r="E27"/>
  <c r="D27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I18"/>
  <c r="G18"/>
  <c r="F18"/>
  <c r="D18"/>
  <c r="AG17"/>
  <c r="AE17"/>
  <c r="AD17"/>
  <c r="AC17"/>
  <c r="AA17"/>
  <c r="Z17"/>
  <c r="Y17"/>
  <c r="W17"/>
  <c r="V17"/>
  <c r="U17"/>
  <c r="S17"/>
  <c r="Q17"/>
  <c r="P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  <c r="AA30" i="1"/>
  <c r="Z30"/>
  <c r="Y30"/>
  <c r="X30"/>
  <c r="W30"/>
  <c r="V30"/>
  <c r="U30"/>
  <c r="K30"/>
  <c r="J30"/>
  <c r="I30"/>
  <c r="H30"/>
  <c r="G30"/>
  <c r="F30"/>
  <c r="E30"/>
  <c r="AG29"/>
  <c r="AE29"/>
  <c r="AD29"/>
  <c r="AC29"/>
  <c r="AA29"/>
  <c r="Z29"/>
  <c r="Y29"/>
  <c r="W29"/>
  <c r="V29"/>
  <c r="U29"/>
  <c r="S29"/>
  <c r="Q29"/>
  <c r="P29"/>
  <c r="O29"/>
  <c r="N29"/>
  <c r="L29"/>
  <c r="K29"/>
  <c r="J29"/>
  <c r="I29"/>
  <c r="G29"/>
  <c r="F29"/>
  <c r="E29"/>
  <c r="D29"/>
  <c r="AG28"/>
  <c r="AE28"/>
  <c r="AD28"/>
  <c r="AC28"/>
  <c r="AA28"/>
  <c r="Z28"/>
  <c r="Y28"/>
  <c r="W28"/>
  <c r="V28"/>
  <c r="U28"/>
  <c r="S28"/>
  <c r="Q28"/>
  <c r="P28"/>
  <c r="O28"/>
  <c r="N28"/>
  <c r="L28"/>
  <c r="K28"/>
  <c r="J28"/>
  <c r="I28"/>
  <c r="G28"/>
  <c r="F28"/>
  <c r="E28"/>
  <c r="D28"/>
  <c r="AG27"/>
  <c r="AE27"/>
  <c r="AD27"/>
  <c r="AC27"/>
  <c r="AA27"/>
  <c r="Z27"/>
  <c r="Y27"/>
  <c r="W27"/>
  <c r="V27"/>
  <c r="U27"/>
  <c r="S27"/>
  <c r="Q27"/>
  <c r="P27"/>
  <c r="O27"/>
  <c r="N27"/>
  <c r="L27"/>
  <c r="K27"/>
  <c r="J27"/>
  <c r="I27"/>
  <c r="G27"/>
  <c r="F27"/>
  <c r="E27"/>
  <c r="D27"/>
  <c r="AG26"/>
  <c r="AE26"/>
  <c r="AD26"/>
  <c r="AC26"/>
  <c r="AA26"/>
  <c r="Z26"/>
  <c r="Y26"/>
  <c r="W26"/>
  <c r="V26"/>
  <c r="U26"/>
  <c r="S26"/>
  <c r="Q26"/>
  <c r="P26"/>
  <c r="O26"/>
  <c r="N26"/>
  <c r="L26"/>
  <c r="K26"/>
  <c r="J26"/>
  <c r="I26"/>
  <c r="G26"/>
  <c r="F26"/>
  <c r="E26"/>
  <c r="D26"/>
  <c r="AG25"/>
  <c r="AE25"/>
  <c r="AD25"/>
  <c r="AC25"/>
  <c r="AA25"/>
  <c r="Z25"/>
  <c r="Y25"/>
  <c r="W25"/>
  <c r="V25"/>
  <c r="U25"/>
  <c r="S25"/>
  <c r="Q25"/>
  <c r="P25"/>
  <c r="O25"/>
  <c r="N25"/>
  <c r="L25"/>
  <c r="K25"/>
  <c r="J25"/>
  <c r="I25"/>
  <c r="G25"/>
  <c r="F25"/>
  <c r="E25"/>
  <c r="D25"/>
  <c r="AG24"/>
  <c r="AE24"/>
  <c r="AD24"/>
  <c r="AC24"/>
  <c r="AA24"/>
  <c r="Z24"/>
  <c r="Y24"/>
  <c r="W24"/>
  <c r="V24"/>
  <c r="U24"/>
  <c r="S24"/>
  <c r="Q24"/>
  <c r="P24"/>
  <c r="O24"/>
  <c r="N24"/>
  <c r="L24"/>
  <c r="K24"/>
  <c r="J24"/>
  <c r="I24"/>
  <c r="G24"/>
  <c r="F24"/>
  <c r="E24"/>
  <c r="D24"/>
  <c r="AG23"/>
  <c r="AE23"/>
  <c r="AD23"/>
  <c r="AC23"/>
  <c r="AA23"/>
  <c r="Z23"/>
  <c r="Y23"/>
  <c r="W23"/>
  <c r="V23"/>
  <c r="U23"/>
  <c r="S23"/>
  <c r="Q23"/>
  <c r="P23"/>
  <c r="O23"/>
  <c r="N23"/>
  <c r="L23"/>
  <c r="K23"/>
  <c r="J23"/>
  <c r="I23"/>
  <c r="G23"/>
  <c r="F23"/>
  <c r="E23"/>
  <c r="D23"/>
  <c r="AG22"/>
  <c r="AE22"/>
  <c r="AD22"/>
  <c r="AC22"/>
  <c r="AA22"/>
  <c r="Z22"/>
  <c r="Y22"/>
  <c r="W22"/>
  <c r="V22"/>
  <c r="U22"/>
  <c r="S22"/>
  <c r="Q22"/>
  <c r="P22"/>
  <c r="O22"/>
  <c r="N22"/>
  <c r="L22"/>
  <c r="K22"/>
  <c r="J22"/>
  <c r="I22"/>
  <c r="G22"/>
  <c r="F22"/>
  <c r="E22"/>
  <c r="D22"/>
  <c r="AG21"/>
  <c r="AE21"/>
  <c r="AD21"/>
  <c r="AC21"/>
  <c r="AA21"/>
  <c r="Z21"/>
  <c r="Y21"/>
  <c r="W21"/>
  <c r="V21"/>
  <c r="U21"/>
  <c r="S21"/>
  <c r="Q21"/>
  <c r="P21"/>
  <c r="O21"/>
  <c r="N21"/>
  <c r="L21"/>
  <c r="K21"/>
  <c r="J21"/>
  <c r="I21"/>
  <c r="G21"/>
  <c r="F21"/>
  <c r="E21"/>
  <c r="D21"/>
  <c r="AG20"/>
  <c r="AE20"/>
  <c r="AD20"/>
  <c r="AC20"/>
  <c r="AA20"/>
  <c r="Z20"/>
  <c r="Y20"/>
  <c r="W20"/>
  <c r="V20"/>
  <c r="U20"/>
  <c r="S20"/>
  <c r="Q20"/>
  <c r="P20"/>
  <c r="O20"/>
  <c r="N20"/>
  <c r="L20"/>
  <c r="K20"/>
  <c r="J20"/>
  <c r="I20"/>
  <c r="G20"/>
  <c r="F20"/>
  <c r="E20"/>
  <c r="D20"/>
  <c r="AG19"/>
  <c r="AE19"/>
  <c r="AD19"/>
  <c r="AC19"/>
  <c r="AA19"/>
  <c r="Z19"/>
  <c r="Y19"/>
  <c r="W19"/>
  <c r="V19"/>
  <c r="U19"/>
  <c r="S19"/>
  <c r="Q19"/>
  <c r="P19"/>
  <c r="O19"/>
  <c r="N19"/>
  <c r="L19"/>
  <c r="K19"/>
  <c r="J19"/>
  <c r="I19"/>
  <c r="G19"/>
  <c r="F19"/>
  <c r="E19"/>
  <c r="D19"/>
  <c r="AG18"/>
  <c r="AE18"/>
  <c r="AD18"/>
  <c r="AC18"/>
  <c r="AA18"/>
  <c r="Z18"/>
  <c r="Y18"/>
  <c r="W18"/>
  <c r="V18"/>
  <c r="U18"/>
  <c r="S18"/>
  <c r="Q18"/>
  <c r="P18"/>
  <c r="O18"/>
  <c r="N18"/>
  <c r="L18"/>
  <c r="K18"/>
  <c r="J18"/>
  <c r="I18"/>
  <c r="G18"/>
  <c r="F18"/>
  <c r="E18"/>
  <c r="D18"/>
  <c r="AG17"/>
  <c r="AE17"/>
  <c r="AD17"/>
  <c r="AC17"/>
  <c r="AA17"/>
  <c r="Z17"/>
  <c r="Y17"/>
  <c r="W17"/>
  <c r="V17"/>
  <c r="U17"/>
  <c r="S17"/>
  <c r="Q17"/>
  <c r="P17"/>
  <c r="O17"/>
  <c r="N17"/>
  <c r="L17"/>
  <c r="K17"/>
  <c r="J17"/>
  <c r="I17"/>
  <c r="G17"/>
  <c r="F17"/>
  <c r="E17"/>
  <c r="D17"/>
  <c r="AG16"/>
  <c r="AE16"/>
  <c r="AD16"/>
  <c r="AC16"/>
  <c r="AA16"/>
  <c r="Z16"/>
  <c r="Y16"/>
  <c r="W16"/>
  <c r="V16"/>
  <c r="U16"/>
  <c r="S16"/>
  <c r="Q16"/>
  <c r="P16"/>
  <c r="O16"/>
  <c r="N16"/>
  <c r="L16"/>
  <c r="K16"/>
  <c r="J16"/>
  <c r="I16"/>
  <c r="G16"/>
  <c r="F16"/>
  <c r="E16"/>
  <c r="D16"/>
  <c r="AG15"/>
  <c r="AE15"/>
  <c r="AD15"/>
  <c r="AC15"/>
  <c r="AA15"/>
  <c r="Z15"/>
  <c r="Y15"/>
  <c r="W15"/>
  <c r="V15"/>
  <c r="U15"/>
  <c r="S15"/>
  <c r="Q15"/>
  <c r="P15"/>
  <c r="O15"/>
  <c r="N15"/>
  <c r="L15"/>
  <c r="K15"/>
  <c r="J15"/>
  <c r="I15"/>
  <c r="G15"/>
  <c r="F15"/>
  <c r="E15"/>
  <c r="D15"/>
  <c r="AG14"/>
  <c r="AE14"/>
  <c r="AD14"/>
  <c r="AC14"/>
  <c r="AA14"/>
  <c r="Z14"/>
  <c r="Y14"/>
  <c r="W14"/>
  <c r="V14"/>
  <c r="U14"/>
  <c r="S14"/>
  <c r="Q14"/>
  <c r="P14"/>
  <c r="O14"/>
  <c r="N14"/>
  <c r="L14"/>
  <c r="K14"/>
  <c r="J14"/>
  <c r="I14"/>
  <c r="G14"/>
  <c r="F14"/>
  <c r="E14"/>
  <c r="D14"/>
  <c r="AG13"/>
  <c r="AE13"/>
  <c r="AD13"/>
  <c r="AC13"/>
  <c r="AA13"/>
  <c r="Z13"/>
  <c r="Y13"/>
  <c r="W13"/>
  <c r="V13"/>
  <c r="U13"/>
  <c r="S13"/>
  <c r="Q13"/>
  <c r="P13"/>
  <c r="O13"/>
  <c r="N13"/>
  <c r="L13"/>
  <c r="K13"/>
  <c r="J13"/>
  <c r="I13"/>
  <c r="G13"/>
  <c r="F13"/>
  <c r="E13"/>
  <c r="D13"/>
  <c r="AG12"/>
  <c r="AE12"/>
  <c r="AD12"/>
  <c r="AC12"/>
  <c r="AA12"/>
  <c r="Z12"/>
  <c r="Y12"/>
  <c r="W12"/>
  <c r="V12"/>
  <c r="U12"/>
  <c r="S12"/>
  <c r="Q12"/>
  <c r="P12"/>
  <c r="O12"/>
  <c r="N12"/>
  <c r="L12"/>
  <c r="K12"/>
  <c r="J12"/>
  <c r="I12"/>
  <c r="G12"/>
  <c r="F12"/>
  <c r="E12"/>
  <c r="D12"/>
  <c r="AG11"/>
  <c r="AE11"/>
  <c r="AD11"/>
  <c r="AC11"/>
  <c r="AA11"/>
  <c r="Z11"/>
  <c r="Y11"/>
  <c r="W11"/>
  <c r="V11"/>
  <c r="U11"/>
  <c r="S11"/>
  <c r="Q11"/>
  <c r="P11"/>
  <c r="O11"/>
  <c r="N11"/>
  <c r="L11"/>
  <c r="K11"/>
  <c r="J11"/>
  <c r="I11"/>
  <c r="G11"/>
  <c r="F11"/>
  <c r="E11"/>
  <c r="D11"/>
  <c r="AG10"/>
  <c r="AE10"/>
  <c r="AD10"/>
  <c r="AC10"/>
  <c r="AA10"/>
  <c r="Z10"/>
  <c r="Y10"/>
  <c r="W10"/>
  <c r="V10"/>
  <c r="U10"/>
  <c r="S10"/>
  <c r="Q10"/>
  <c r="P10"/>
  <c r="O10"/>
  <c r="N10"/>
  <c r="L10"/>
  <c r="K10"/>
  <c r="J10"/>
  <c r="I10"/>
  <c r="G10"/>
  <c r="F10"/>
  <c r="E10"/>
  <c r="D10"/>
  <c r="AG9"/>
  <c r="AE9"/>
  <c r="AD9"/>
  <c r="AC9"/>
  <c r="AA9"/>
  <c r="Z9"/>
  <c r="Y9"/>
  <c r="W9"/>
  <c r="V9"/>
  <c r="U9"/>
  <c r="S9"/>
  <c r="Q9"/>
  <c r="P9"/>
  <c r="O9"/>
  <c r="N9"/>
  <c r="L9"/>
  <c r="K9"/>
  <c r="J9"/>
  <c r="I9"/>
  <c r="G9"/>
  <c r="F9"/>
  <c r="E9"/>
  <c r="D9"/>
  <c r="AG8"/>
  <c r="AE8"/>
  <c r="AD8"/>
  <c r="AC8"/>
  <c r="AA8"/>
  <c r="Z8"/>
  <c r="Y8"/>
  <c r="W8"/>
  <c r="V8"/>
  <c r="U8"/>
  <c r="S8"/>
  <c r="Q8"/>
  <c r="P8"/>
  <c r="O8"/>
  <c r="N8"/>
  <c r="L8"/>
  <c r="K8"/>
  <c r="J8"/>
  <c r="I8"/>
  <c r="G8"/>
  <c r="F8"/>
  <c r="E8"/>
  <c r="D8"/>
  <c r="AG7"/>
  <c r="AE7"/>
  <c r="AD7"/>
  <c r="AC7"/>
  <c r="AA7"/>
  <c r="Z7"/>
  <c r="Y7"/>
  <c r="W7"/>
  <c r="V7"/>
  <c r="U7"/>
  <c r="S7"/>
  <c r="Q7"/>
  <c r="P7"/>
  <c r="O7"/>
  <c r="N7"/>
  <c r="L7"/>
  <c r="K7"/>
  <c r="J7"/>
  <c r="I7"/>
  <c r="G7"/>
  <c r="F7"/>
  <c r="E7"/>
  <c r="D7"/>
  <c r="AG6"/>
  <c r="Y6"/>
  <c r="S6"/>
  <c r="N6"/>
  <c r="I6"/>
  <c r="D6"/>
</calcChain>
</file>

<file path=xl/sharedStrings.xml><?xml version="1.0" encoding="utf-8"?>
<sst xmlns="http://schemas.openxmlformats.org/spreadsheetml/2006/main" count="2728" uniqueCount="86">
  <si>
    <t>四川峨汉高速 大峡谷隧道右洞K82+929初衬断面 拱顶沉降 及 周边位移 监测数据汇总表</t>
  </si>
  <si>
    <t>测设日期</t>
  </si>
  <si>
    <t>符号说明：负号表明测点（测线）下沉（内收） ；正号表明测点（测线）上抬（拉伸）</t>
  </si>
  <si>
    <t>备注：</t>
  </si>
  <si>
    <t>拱顶下沉(mm)</t>
  </si>
  <si>
    <t>周边位移(mm)（上台阶）</t>
  </si>
  <si>
    <t>掌子面当日桩号</t>
  </si>
  <si>
    <t>此断面距离掌子面桩号</t>
  </si>
  <si>
    <t>日期</t>
  </si>
  <si>
    <t>G1</t>
  </si>
  <si>
    <t>G2</t>
  </si>
  <si>
    <t>G3</t>
  </si>
  <si>
    <t>AB</t>
  </si>
  <si>
    <t>BC</t>
  </si>
  <si>
    <t>AC</t>
  </si>
  <si>
    <t>后视点高程</t>
  </si>
  <si>
    <t>前视</t>
  </si>
  <si>
    <t>前视点高程</t>
  </si>
  <si>
    <t>单日沉降</t>
  </si>
  <si>
    <t>累计沉降</t>
  </si>
  <si>
    <t>沉降速率</t>
  </si>
  <si>
    <t>测线长</t>
  </si>
  <si>
    <t>单日位移</t>
  </si>
  <si>
    <t>累计位移</t>
  </si>
  <si>
    <t>位移速率</t>
  </si>
  <si>
    <t>四川峨汉高速 大峡谷隧道右洞K82+894初衬断面 拱顶沉降 及 周边位移 监测数据汇总表</t>
  </si>
  <si>
    <t>四川峨汉高速 大峡谷隧道右洞K82+861初衬断面 拱顶沉降 及 周边位移 监测数据汇总表</t>
  </si>
  <si>
    <t>四川峨汉高速 大峡谷隧道右洞K82+831初衬断面 拱顶沉降 及 周边位移 监测数据汇总表</t>
  </si>
  <si>
    <t>四川峨汉高速 大峡谷隧道右洞K82+798初衬断面 拱顶沉降 及 周边位移 监测数据汇总表</t>
  </si>
  <si>
    <t>四川峨汉高速 大峡谷隧道右洞K82+762初衬断面 拱顶沉降 及 周边位移 监测数据汇总表</t>
  </si>
  <si>
    <t>四川峨汉高速 大峡谷隧道右洞K82+742初衬断面 拱顶沉降 及 周边位移 监测数据汇总表</t>
  </si>
  <si>
    <t>四川峨汉高速 大峡谷隧道右洞K82+724初衬断面 拱顶沉降 及 周边位移 监测数据汇总表</t>
  </si>
  <si>
    <t>四川峨汉高速 大峡谷隧道右洞K82+699初衬断面 拱顶沉降 及 周边位移 监测数据汇总表</t>
  </si>
  <si>
    <t>四川峨汉高速 大峡谷隧道右洞K82+663初衬断面 拱顶沉降 及 周边位移 监测数据汇总表</t>
  </si>
  <si>
    <t>四川峨汉高速 大峡谷隧道右洞K82+630初衬断面 拱顶沉降 及 周边位移 监测数据汇总表</t>
  </si>
  <si>
    <t>四川峨汉高速 大峡谷隧道右洞K82+604初衬断面 拱顶沉降 及 周边位移 监测数据汇总表</t>
  </si>
  <si>
    <t>四川峨汉高速 大峡谷隧道右洞K82+582初衬断面 拱顶沉降 及 周边位移 监测数据汇总表</t>
  </si>
  <si>
    <t>四川峨汉高速 大峡谷隧道右洞K82+551初衬断面 拱顶沉降 及 周边位移 监测数据汇总表</t>
  </si>
  <si>
    <t>四川峨汉高速 大峡谷隧道右洞K82+519初衬断面 拱顶沉降 及 周边位移 监测数据汇总表</t>
  </si>
  <si>
    <t>四川峨汉高速 大峡谷隧道右洞K82+488初衬断面 拱顶沉降 及 周边位移 监测数据汇总表</t>
  </si>
  <si>
    <t>四川峨汉高速 大峡谷隧道右洞K82+460初衬断面 拱顶沉降 及 周边位移 监测数据汇总表</t>
  </si>
  <si>
    <t>四川峨汉高速 大峡谷隧道右洞K82+422初衬断面 拱顶沉降 及 周边位移 监测数据汇总表</t>
  </si>
  <si>
    <t>四川峨汉高速 大峡谷隧道右洞K82+387初衬断面 拱顶沉降 及 周边位移 监测数据汇总表</t>
  </si>
  <si>
    <t>四川峨汉高速 大峡谷隧道右洞K82+347初衬断面 拱顶沉降 及 周边位移 监测数据汇总表</t>
  </si>
  <si>
    <t>四川峨汉高速 大峡谷隧道右洞K82+308初衬断面 拱顶沉降 及 周边位移 监测数据汇总表</t>
  </si>
  <si>
    <t>四川峨汉高速 大峡谷隧道右洞K82+268初衬断面 拱顶沉降 及 周边位移 监测数据汇总表</t>
  </si>
  <si>
    <t>四川峨汉高速 大峡谷隧道右洞K82+237初衬断面 拱顶沉降 及 周边位移 监测数据汇总表</t>
  </si>
  <si>
    <t>四川峨汉高速 大峡谷隧道右洞K82+204初衬断面 拱顶沉降 及 周边位移 监测数据汇总表</t>
  </si>
  <si>
    <t>四川峨汉高速 大峡谷隧道右洞K82+165初衬断面 拱顶沉降 及 周边位移 监测数据汇总表</t>
  </si>
  <si>
    <t>四川峨汉高速 大峡谷隧道右洞K82+125初衬断面 拱顶沉降 及 周边位移 监测数据汇总表</t>
  </si>
  <si>
    <t>四川峨汉高速 大峡谷隧道右洞K82+098初衬断面 拱顶沉降 及 周边位移 监测数据汇总表</t>
  </si>
  <si>
    <t>四川峨汉高速 大峡谷隧道右洞K82+073初衬断面 拱顶沉降 及 周边位移 监测数据汇总表</t>
  </si>
  <si>
    <t>四川峨汉高速 大峡谷隧道右洞K82+055初衬断面 拱顶沉降 及 周边位移 监测数据汇总表</t>
  </si>
  <si>
    <t>四川峨汉高速 大峡谷隧道右洞K82+024初衬断面 拱顶沉降 及 周边位移 监测数据汇总表</t>
  </si>
  <si>
    <t>四川峨汉高速 大峡谷隧道右洞K81+996初衬断面 拱顶沉降 及 周边位移 监测数据汇总表</t>
  </si>
  <si>
    <t>四川峨汉高速 大峡谷隧道右洞K81+963初衬断面 拱顶沉降 及 周边位移 监测数据汇总表</t>
  </si>
  <si>
    <t>四川峨汉高速 大峡谷隧道右洞K81+928初衬断面 拱顶沉降 及 周边位移 监测数据汇总表</t>
  </si>
  <si>
    <t>四川峨汉高速 大峡谷隧道右洞K81+890初衬断面 拱顶沉降 及 周边位移 监测数据汇总表</t>
  </si>
  <si>
    <t>四川峨汉高速 大峡谷隧道右洞K81+853初衬断面 拱顶沉降 及 周边位移 监测数据汇总表</t>
  </si>
  <si>
    <t>四川峨汉高速 大峡谷隧道右洞K81+816初衬断面 拱顶沉降 及 周边位移 监测数据汇总表</t>
  </si>
  <si>
    <t>四川峨汉高速 大峡谷隧道右洞K81+775初衬断面 拱顶沉降 及 周边位移 监测数据汇总表</t>
  </si>
  <si>
    <t>四川峨汉高速 大峡谷隧道右洞K81+734初衬断面 拱顶沉降 及 周边位移 监测数据汇总表</t>
  </si>
  <si>
    <t>四川峨汉高速 大峡谷隧道右洞K81+696初衬断面 拱顶沉降 及 周边位移 监测数据汇总表</t>
  </si>
  <si>
    <t>四川峨汉高速 大峡谷隧道右洞K81+670初衬断面 拱顶沉降 及 周边位移 监测数据汇总表</t>
  </si>
  <si>
    <t>四川峨汉高速 大峡谷隧道右洞K81+614初衬断面 拱顶沉降 及 周边位移 监测数据汇总表</t>
  </si>
  <si>
    <t>四川峨汉高速 大峡谷隧道右洞K81+587初衬断面 拱顶沉降 及 周边位移 监测数据汇总表</t>
  </si>
  <si>
    <t>四川峨汉高速 大峡谷隧道右洞K81+557初衬断面 拱顶沉降 及 周边位移 监测数据汇总表</t>
  </si>
  <si>
    <t>四川峨汉高速 大峡谷隧道右洞K81+522初衬断面 拱顶沉降 及 周边位移 监测数据汇总表</t>
  </si>
  <si>
    <t>四川峨汉高速 大峡谷隧道右洞K81+494初衬断面 拱顶沉降 及 周边位移 监测数据汇总表</t>
  </si>
  <si>
    <t>四川峨汉高速 大峡谷隧道右洞K81+469初衬断面 拱顶沉降 及 周边位移 监测数据汇总表</t>
  </si>
  <si>
    <t>四川峨汉高速 大峡谷隧道右洞K81+435初衬断面 拱顶沉降 及 周边位移 监测数据汇总表</t>
  </si>
  <si>
    <t>四川峨汉高速 大峡谷隧道右洞K81+402初衬断面 拱顶沉降 及 周边位移 监测数据汇总表</t>
  </si>
  <si>
    <t>四川峨汉高速 大峡谷隧道右洞K81+374初衬断面 拱顶沉降 及 周边位移 监测数据汇总表</t>
  </si>
  <si>
    <t>四川峨汉高速 大峡谷隧道右洞K81+337初衬断面 拱顶沉降 及 周边位移 监测数据汇总表</t>
  </si>
  <si>
    <t>四川峨汉高速 大峡谷隧道右洞K81+310初衬断面 拱顶沉降 及 周边位移 监测数据汇总表</t>
  </si>
  <si>
    <t>四川峨汉高速 大峡谷隧道右洞K81+273初衬断面 拱顶沉降 及 周边位移 监测数据汇总表</t>
  </si>
  <si>
    <t>四川峨汉高速 大峡谷隧道右洞K81+235初衬断面 拱顶沉降 及 周边位移 监测数据汇总表</t>
  </si>
  <si>
    <t>四川峨汉高速 大峡谷隧道右洞K81+208初衬断面 拱顶沉降 及 周边位移 监测数据汇总表</t>
  </si>
  <si>
    <t>四川峨汉高速 大峡谷隧道右洞K81+185初衬断面 拱顶沉降 及 周边位移 监测数据汇总表</t>
  </si>
  <si>
    <t>四川峨汉高速 大峡谷隧道右洞K81+153初衬断面 拱顶沉降 及 周边位移 监测数据汇总表</t>
  </si>
  <si>
    <t>四川峨汉高速 大峡谷隧道右洞K81+122初衬断面 拱顶沉降 及 周边位移 监测数据汇总表</t>
  </si>
  <si>
    <t>四川峨汉高速 大峡谷隧道右洞K81+093初衬断面 拱顶沉降 及 周边位移 监测数据汇总表</t>
  </si>
  <si>
    <t>四川峨汉高速 大峡谷隧道右洞K81+057初衬断面 拱顶沉降 及 周边位移 监测数据汇总表</t>
  </si>
  <si>
    <t>四川峨汉高速 大峡谷隧道右洞K81+027初衬断面 拱顶沉降 及 周边位移 监测数据汇总表</t>
  </si>
  <si>
    <t>四川峨汉高速 大峡谷隧道右洞K80+998初衬断面 拱顶沉降 及 周边位移 监测数据汇总表</t>
  </si>
  <si>
    <t>四川峨汉高速 大峡谷隧道右洞K80+976初衬断面 拱顶沉降 及 周边位移 监测数据汇总表</t>
  </si>
</sst>
</file>

<file path=xl/styles.xml><?xml version="1.0" encoding="utf-8"?>
<styleSheet xmlns="http://schemas.openxmlformats.org/spreadsheetml/2006/main">
  <numFmts count="8">
    <numFmt numFmtId="178" formatCode="0.00000_ "/>
    <numFmt numFmtId="179" formatCode="0.0000_ "/>
    <numFmt numFmtId="180" formatCode="0.00_ "/>
    <numFmt numFmtId="181" formatCode="0.0_ "/>
    <numFmt numFmtId="182" formatCode="yyyy/m/d;@"/>
    <numFmt numFmtId="183" formatCode="m&quot;月&quot;d&quot;日&quot;;@"/>
    <numFmt numFmtId="184" formatCode="0.00000_);[Red]\(0.00000\)"/>
    <numFmt numFmtId="185" formatCode="[DBNum1][$-804]上午/下午h&quot;时&quot;mm&quot;分&quot;;@"/>
  </numFmts>
  <fonts count="23">
    <font>
      <sz val="11"/>
      <color theme="1"/>
      <name val="宋体"/>
      <charset val="134"/>
      <scheme val="minor"/>
    </font>
    <font>
      <sz val="12"/>
      <color indexed="10"/>
      <name val="宋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sz val="12"/>
      <name val="宋体"/>
      <charset val="134"/>
    </font>
    <font>
      <b/>
      <sz val="18"/>
      <name val="宋体"/>
      <charset val="134"/>
    </font>
    <font>
      <sz val="11"/>
      <color indexed="10"/>
      <name val="宋体"/>
      <charset val="134"/>
    </font>
    <font>
      <b/>
      <sz val="12"/>
      <color indexed="10"/>
      <name val="宋体"/>
      <charset val="134"/>
    </font>
    <font>
      <b/>
      <sz val="11"/>
      <name val="宋体"/>
      <charset val="134"/>
    </font>
    <font>
      <b/>
      <sz val="10"/>
      <color indexed="10"/>
      <name val="宋体"/>
      <charset val="134"/>
    </font>
    <font>
      <b/>
      <sz val="10"/>
      <color indexed="12"/>
      <name val="宋体"/>
      <charset val="134"/>
    </font>
    <font>
      <sz val="11"/>
      <name val="宋体"/>
      <charset val="134"/>
    </font>
    <font>
      <sz val="12"/>
      <color indexed="14"/>
      <name val="宋体"/>
      <charset val="134"/>
    </font>
    <font>
      <sz val="12"/>
      <color indexed="12"/>
      <name val="宋体"/>
      <charset val="134"/>
    </font>
    <font>
      <sz val="11"/>
      <name val="宋体"/>
      <charset val="134"/>
      <scheme val="minor"/>
    </font>
    <font>
      <sz val="12"/>
      <color rgb="FFFF00FF"/>
      <name val="宋体"/>
      <charset val="134"/>
    </font>
    <font>
      <sz val="12"/>
      <color rgb="FFFF0000"/>
      <name val="宋体"/>
      <charset val="134"/>
    </font>
    <font>
      <b/>
      <sz val="9"/>
      <color indexed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0"/>
      <color indexed="8"/>
      <name val="仿宋"/>
      <charset val="134"/>
    </font>
    <font>
      <sz val="10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Border="1" applyAlignment="1"/>
    <xf numFmtId="0" fontId="3" fillId="0" borderId="0" xfId="0" applyFont="1" applyBorder="1" applyAlignment="1"/>
    <xf numFmtId="0" fontId="0" fillId="0" borderId="0" xfId="0" applyBorder="1" applyAlignment="1"/>
    <xf numFmtId="0" fontId="4" fillId="0" borderId="0" xfId="0" applyFont="1" applyFill="1" applyBorder="1" applyAlignment="1"/>
    <xf numFmtId="0" fontId="5" fillId="0" borderId="0" xfId="0" applyFont="1" applyBorder="1" applyAlignment="1">
      <alignment horizontal="center" vertical="center"/>
    </xf>
    <xf numFmtId="181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8" fontId="8" fillId="0" borderId="0" xfId="0" applyNumberFormat="1" applyFont="1" applyBorder="1" applyAlignment="1">
      <alignment horizontal="center" vertical="center"/>
    </xf>
    <xf numFmtId="178" fontId="2" fillId="0" borderId="0" xfId="0" applyNumberFormat="1" applyFont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 wrapText="1"/>
    </xf>
    <xf numFmtId="178" fontId="0" fillId="2" borderId="0" xfId="0" applyNumberFormat="1" applyFill="1" applyBorder="1" applyAlignment="1">
      <alignment horizontal="center" vertical="center" wrapText="1"/>
    </xf>
    <xf numFmtId="180" fontId="3" fillId="0" borderId="0" xfId="0" applyNumberFormat="1" applyFont="1" applyBorder="1" applyAlignment="1">
      <alignment horizontal="center" vertical="center"/>
    </xf>
    <xf numFmtId="180" fontId="9" fillId="0" borderId="0" xfId="0" applyNumberFormat="1" applyFont="1" applyBorder="1" applyAlignment="1">
      <alignment horizontal="center" vertical="center"/>
    </xf>
    <xf numFmtId="180" fontId="10" fillId="0" borderId="0" xfId="0" applyNumberFormat="1" applyFont="1" applyBorder="1" applyAlignment="1">
      <alignment horizontal="center" vertical="center"/>
    </xf>
    <xf numFmtId="178" fontId="0" fillId="0" borderId="0" xfId="0" applyNumberFormat="1" applyFont="1" applyFill="1" applyBorder="1" applyAlignment="1">
      <alignment horizontal="center" vertical="center" wrapText="1"/>
    </xf>
    <xf numFmtId="183" fontId="0" fillId="0" borderId="0" xfId="0" applyNumberFormat="1" applyBorder="1" applyAlignment="1">
      <alignment horizontal="center" vertical="center" wrapText="1"/>
    </xf>
    <xf numFmtId="178" fontId="0" fillId="0" borderId="0" xfId="0" applyNumberFormat="1" applyFont="1" applyAlignment="1"/>
    <xf numFmtId="178" fontId="11" fillId="0" borderId="0" xfId="0" applyNumberFormat="1" applyFont="1" applyAlignment="1"/>
    <xf numFmtId="178" fontId="0" fillId="2" borderId="0" xfId="0" applyNumberFormat="1" applyFont="1" applyFill="1" applyAlignment="1"/>
    <xf numFmtId="180" fontId="12" fillId="0" borderId="0" xfId="0" applyNumberFormat="1" applyFont="1" applyBorder="1" applyAlignment="1">
      <alignment horizontal="center" vertical="center" wrapText="1"/>
    </xf>
    <xf numFmtId="180" fontId="1" fillId="0" borderId="0" xfId="0" applyNumberFormat="1" applyFont="1" applyBorder="1" applyAlignment="1">
      <alignment horizontal="center" vertical="center"/>
    </xf>
    <xf numFmtId="180" fontId="13" fillId="0" borderId="0" xfId="0" applyNumberFormat="1" applyFont="1" applyBorder="1" applyAlignment="1">
      <alignment horizontal="center" vertical="center"/>
    </xf>
    <xf numFmtId="183" fontId="4" fillId="0" borderId="0" xfId="0" applyNumberFormat="1" applyFont="1" applyFill="1" applyBorder="1" applyAlignment="1">
      <alignment horizontal="center" vertical="center" wrapText="1"/>
    </xf>
    <xf numFmtId="179" fontId="4" fillId="0" borderId="0" xfId="0" applyNumberFormat="1" applyFont="1" applyFill="1" applyBorder="1" applyAlignment="1"/>
    <xf numFmtId="178" fontId="11" fillId="0" borderId="0" xfId="0" applyNumberFormat="1" applyFont="1" applyFill="1" applyBorder="1" applyAlignment="1"/>
    <xf numFmtId="178" fontId="4" fillId="2" borderId="0" xfId="0" applyNumberFormat="1" applyFont="1" applyFill="1" applyBorder="1" applyAlignment="1"/>
    <xf numFmtId="180" fontId="12" fillId="0" borderId="0" xfId="0" applyNumberFormat="1" applyFont="1" applyFill="1" applyBorder="1" applyAlignment="1">
      <alignment horizontal="center" vertical="center" wrapText="1"/>
    </xf>
    <xf numFmtId="180" fontId="1" fillId="0" borderId="0" xfId="0" applyNumberFormat="1" applyFont="1" applyFill="1" applyBorder="1" applyAlignment="1">
      <alignment horizontal="center" vertical="center"/>
    </xf>
    <xf numFmtId="180" fontId="13" fillId="0" borderId="0" xfId="0" applyNumberFormat="1" applyFont="1" applyFill="1" applyBorder="1" applyAlignment="1">
      <alignment horizontal="center" vertical="center"/>
    </xf>
    <xf numFmtId="180" fontId="11" fillId="0" borderId="0" xfId="0" applyNumberFormat="1" applyFont="1" applyFill="1" applyBorder="1" applyAlignment="1"/>
    <xf numFmtId="183" fontId="0" fillId="0" borderId="0" xfId="0" applyNumberFormat="1" applyFont="1" applyBorder="1" applyAlignment="1">
      <alignment horizontal="center" vertical="center" wrapText="1"/>
    </xf>
    <xf numFmtId="180" fontId="0" fillId="0" borderId="0" xfId="0" applyNumberFormat="1" applyFont="1" applyAlignment="1"/>
    <xf numFmtId="180" fontId="1" fillId="0" borderId="0" xfId="0" applyNumberFormat="1" applyFont="1" applyAlignment="1"/>
    <xf numFmtId="180" fontId="13" fillId="0" borderId="0" xfId="0" applyNumberFormat="1" applyFont="1" applyAlignment="1"/>
    <xf numFmtId="178" fontId="0" fillId="0" borderId="0" xfId="0" applyNumberFormat="1" applyFont="1" applyAlignment="1">
      <alignment horizont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Font="1" applyBorder="1" applyAlignment="1">
      <alignment horizontal="center" vertical="center"/>
    </xf>
    <xf numFmtId="180" fontId="4" fillId="2" borderId="0" xfId="0" applyNumberFormat="1" applyFont="1" applyFill="1" applyBorder="1" applyAlignment="1"/>
    <xf numFmtId="178" fontId="4" fillId="0" borderId="0" xfId="0" applyNumberFormat="1" applyFont="1" applyFill="1" applyBorder="1" applyAlignment="1">
      <alignment horizontal="center" vertical="center"/>
    </xf>
    <xf numFmtId="181" fontId="2" fillId="3" borderId="0" xfId="0" applyNumberFormat="1" applyFont="1" applyFill="1" applyAlignment="1">
      <alignment horizontal="center" vertical="center"/>
    </xf>
    <xf numFmtId="181" fontId="2" fillId="3" borderId="0" xfId="0" applyNumberFormat="1" applyFont="1" applyFill="1" applyBorder="1" applyAlignment="1">
      <alignment horizontal="center" vertical="center"/>
    </xf>
    <xf numFmtId="181" fontId="10" fillId="3" borderId="0" xfId="0" applyNumberFormat="1" applyFont="1" applyFill="1" applyBorder="1" applyAlignment="1">
      <alignment horizontal="center" vertical="center"/>
    </xf>
    <xf numFmtId="181" fontId="13" fillId="3" borderId="0" xfId="0" applyNumberFormat="1" applyFont="1" applyFill="1" applyBorder="1" applyAlignment="1">
      <alignment horizontal="center" vertical="center"/>
    </xf>
    <xf numFmtId="183" fontId="14" fillId="0" borderId="0" xfId="0" applyNumberFormat="1" applyFont="1" applyBorder="1" applyAlignment="1">
      <alignment horizontal="center" vertical="center" wrapText="1"/>
    </xf>
    <xf numFmtId="178" fontId="11" fillId="0" borderId="0" xfId="0" applyNumberFormat="1" applyFont="1" applyFill="1" applyAlignment="1"/>
    <xf numFmtId="180" fontId="15" fillId="0" borderId="0" xfId="0" applyNumberFormat="1" applyFont="1" applyFill="1" applyBorder="1" applyAlignment="1">
      <alignment horizontal="center" vertical="center"/>
    </xf>
    <xf numFmtId="180" fontId="16" fillId="0" borderId="0" xfId="0" applyNumberFormat="1" applyFont="1" applyFill="1" applyBorder="1" applyAlignment="1">
      <alignment horizontal="center" vertical="center" wrapText="1"/>
    </xf>
    <xf numFmtId="181" fontId="13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/>
    <xf numFmtId="0" fontId="11" fillId="0" borderId="0" xfId="0" applyFont="1" applyAlignment="1"/>
    <xf numFmtId="180" fontId="13" fillId="0" borderId="0" xfId="0" applyNumberFormat="1" applyFont="1" applyAlignment="1">
      <alignment horizontal="left" vertical="center"/>
    </xf>
    <xf numFmtId="181" fontId="16" fillId="0" borderId="0" xfId="0" applyNumberFormat="1" applyFont="1" applyFill="1" applyAlignment="1">
      <alignment horizontal="center" vertical="center"/>
    </xf>
    <xf numFmtId="184" fontId="11" fillId="0" borderId="0" xfId="0" applyNumberFormat="1" applyFont="1" applyFill="1" applyBorder="1" applyAlignment="1"/>
    <xf numFmtId="181" fontId="16" fillId="0" borderId="0" xfId="0" applyNumberFormat="1" applyFont="1" applyFill="1" applyBorder="1" applyAlignment="1">
      <alignment horizontal="center" vertical="center"/>
    </xf>
    <xf numFmtId="178" fontId="0" fillId="0" borderId="0" xfId="0" applyNumberFormat="1" applyFont="1" applyFill="1" applyAlignment="1"/>
    <xf numFmtId="0" fontId="13" fillId="0" borderId="0" xfId="0" applyFont="1" applyAlignme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9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79" fontId="2" fillId="0" borderId="0" xfId="0" applyNumberFormat="1" applyFont="1" applyBorder="1" applyAlignment="1">
      <alignment vertical="center"/>
    </xf>
    <xf numFmtId="181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9" fontId="0" fillId="0" borderId="0" xfId="0" applyNumberFormat="1" applyFont="1" applyFill="1" applyBorder="1" applyAlignment="1">
      <alignment vertical="center" wrapText="1"/>
    </xf>
    <xf numFmtId="181" fontId="3" fillId="0" borderId="0" xfId="0" applyNumberFormat="1" applyFont="1" applyBorder="1" applyAlignment="1">
      <alignment vertical="center"/>
    </xf>
    <xf numFmtId="181" fontId="16" fillId="0" borderId="0" xfId="0" applyNumberFormat="1" applyFont="1" applyBorder="1" applyAlignment="1"/>
    <xf numFmtId="0" fontId="16" fillId="0" borderId="0" xfId="0" applyFont="1" applyBorder="1" applyAlignment="1"/>
    <xf numFmtId="0" fontId="16" fillId="0" borderId="0" xfId="0" applyFont="1" applyAlignment="1">
      <alignment horizontal="center" vertical="center"/>
    </xf>
    <xf numFmtId="0" fontId="16" fillId="0" borderId="0" xfId="0" applyFont="1" applyAlignment="1"/>
    <xf numFmtId="181" fontId="13" fillId="0" borderId="0" xfId="0" applyNumberFormat="1" applyFont="1" applyFill="1" applyBorder="1" applyAlignment="1">
      <alignment horizontal="center" vertical="center"/>
    </xf>
    <xf numFmtId="179" fontId="0" fillId="0" borderId="0" xfId="0" applyNumberFormat="1" applyFont="1" applyFill="1" applyBorder="1" applyAlignment="1">
      <alignment horizontal="center" vertical="center"/>
    </xf>
    <xf numFmtId="181" fontId="12" fillId="0" borderId="0" xfId="0" applyNumberFormat="1" applyFont="1" applyFill="1" applyBorder="1" applyAlignment="1">
      <alignment horizontal="center" vertical="center" wrapText="1"/>
    </xf>
    <xf numFmtId="181" fontId="1" fillId="0" borderId="0" xfId="0" applyNumberFormat="1" applyFont="1" applyFill="1" applyBorder="1" applyAlignment="1">
      <alignment horizontal="center" vertical="center"/>
    </xf>
    <xf numFmtId="181" fontId="13" fillId="0" borderId="0" xfId="0" applyNumberFormat="1" applyFont="1" applyBorder="1" applyAlignment="1">
      <alignment horizontal="center" vertical="center"/>
    </xf>
    <xf numFmtId="179" fontId="0" fillId="0" borderId="0" xfId="0" applyNumberFormat="1" applyFont="1" applyAlignment="1">
      <alignment horizontal="center" vertical="center"/>
    </xf>
    <xf numFmtId="181" fontId="12" fillId="0" borderId="0" xfId="0" applyNumberFormat="1" applyFont="1" applyBorder="1" applyAlignment="1">
      <alignment horizontal="center" vertical="center" wrapText="1"/>
    </xf>
    <xf numFmtId="181" fontId="1" fillId="0" borderId="0" xfId="0" applyNumberFormat="1" applyFont="1" applyBorder="1" applyAlignment="1">
      <alignment horizontal="center" vertical="center"/>
    </xf>
    <xf numFmtId="181" fontId="16" fillId="0" borderId="0" xfId="0" applyNumberFormat="1" applyFont="1" applyFill="1" applyBorder="1" applyAlignment="1"/>
    <xf numFmtId="181" fontId="2" fillId="0" borderId="0" xfId="0" applyNumberFormat="1" applyFont="1" applyBorder="1" applyAlignment="1">
      <alignment vertical="center"/>
    </xf>
    <xf numFmtId="180" fontId="11" fillId="0" borderId="0" xfId="0" applyNumberFormat="1" applyFont="1" applyAlignment="1"/>
    <xf numFmtId="180" fontId="0" fillId="2" borderId="0" xfId="0" applyNumberFormat="1" applyFont="1" applyFill="1" applyAlignment="1"/>
    <xf numFmtId="180" fontId="0" fillId="0" borderId="0" xfId="0" applyNumberFormat="1" applyFont="1" applyFill="1" applyBorder="1" applyAlignment="1">
      <alignment horizontal="center" vertical="center" wrapText="1"/>
    </xf>
    <xf numFmtId="180" fontId="19" fillId="0" borderId="0" xfId="0" applyNumberFormat="1" applyFont="1" applyFill="1" applyBorder="1" applyAlignment="1">
      <alignment horizontal="center" vertical="center" wrapText="1"/>
    </xf>
    <xf numFmtId="180" fontId="19" fillId="0" borderId="0" xfId="0" applyNumberFormat="1" applyFont="1" applyFill="1" applyBorder="1" applyAlignment="1">
      <alignment horizontal="center" vertical="center"/>
    </xf>
    <xf numFmtId="178" fontId="0" fillId="2" borderId="0" xfId="0" applyNumberFormat="1" applyFont="1" applyFill="1" applyAlignment="1">
      <alignment horizontal="center" vertical="center"/>
    </xf>
    <xf numFmtId="179" fontId="0" fillId="0" borderId="0" xfId="0" applyNumberFormat="1" applyFont="1" applyFill="1" applyAlignment="1">
      <alignment horizontal="center" vertical="center"/>
    </xf>
    <xf numFmtId="179" fontId="16" fillId="0" borderId="0" xfId="0" applyNumberFormat="1" applyFont="1" applyFill="1" applyBorder="1" applyAlignment="1">
      <alignment horizontal="center" vertical="center"/>
    </xf>
    <xf numFmtId="181" fontId="16" fillId="0" borderId="0" xfId="0" applyNumberFormat="1" applyFont="1" applyFill="1" applyBorder="1" applyAlignment="1">
      <alignment horizontal="center" vertical="center" wrapText="1"/>
    </xf>
    <xf numFmtId="185" fontId="20" fillId="0" borderId="0" xfId="0" applyNumberFormat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0" fillId="0" borderId="0" xfId="0" applyNumberFormat="1" applyFont="1" applyFill="1" applyBorder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/>
    </xf>
    <xf numFmtId="180" fontId="5" fillId="0" borderId="0" xfId="0" applyNumberFormat="1" applyFont="1" applyBorder="1" applyAlignment="1">
      <alignment horizontal="center" vertical="center"/>
    </xf>
    <xf numFmtId="182" fontId="7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left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left" vertical="center"/>
    </xf>
    <xf numFmtId="178" fontId="1" fillId="0" borderId="0" xfId="0" applyNumberFormat="1" applyFont="1" applyAlignment="1">
      <alignment horizontal="left" vertical="center"/>
    </xf>
    <xf numFmtId="180" fontId="13" fillId="0" borderId="0" xfId="0" applyNumberFormat="1" applyFont="1" applyAlignment="1">
      <alignment horizontal="left" vertical="center"/>
    </xf>
    <xf numFmtId="178" fontId="13" fillId="0" borderId="0" xfId="0" applyNumberFormat="1" applyFont="1" applyAlignment="1">
      <alignment horizontal="left" vertical="center"/>
    </xf>
    <xf numFmtId="181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2" fillId="0" borderId="0" xfId="0" applyNumberFormat="1" applyFont="1" applyBorder="1" applyAlignment="1">
      <alignment horizontal="center" vertical="center"/>
    </xf>
    <xf numFmtId="180" fontId="2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K82+929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31816686029000513"/>
          <c:y val="9.7401060161597542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'K82+929'!$C$4:$G$4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'K82+929'!$A$6:$A$55</c:f>
              <c:numCache>
                <c:formatCode>m"月"d"日";@</c:formatCode>
                <c:ptCount val="50"/>
                <c:pt idx="0">
                  <c:v>44513</c:v>
                </c:pt>
                <c:pt idx="1">
                  <c:v>44514</c:v>
                </c:pt>
                <c:pt idx="2">
                  <c:v>44515</c:v>
                </c:pt>
                <c:pt idx="3">
                  <c:v>44516</c:v>
                </c:pt>
                <c:pt idx="4">
                  <c:v>44517</c:v>
                </c:pt>
                <c:pt idx="5">
                  <c:v>44518</c:v>
                </c:pt>
                <c:pt idx="6">
                  <c:v>44519</c:v>
                </c:pt>
                <c:pt idx="7">
                  <c:v>44520</c:v>
                </c:pt>
                <c:pt idx="8">
                  <c:v>44521</c:v>
                </c:pt>
                <c:pt idx="9">
                  <c:v>44522</c:v>
                </c:pt>
                <c:pt idx="10">
                  <c:v>44523</c:v>
                </c:pt>
                <c:pt idx="11">
                  <c:v>44524</c:v>
                </c:pt>
                <c:pt idx="12">
                  <c:v>44525</c:v>
                </c:pt>
                <c:pt idx="13">
                  <c:v>44526</c:v>
                </c:pt>
                <c:pt idx="14">
                  <c:v>44527</c:v>
                </c:pt>
                <c:pt idx="15">
                  <c:v>44529</c:v>
                </c:pt>
                <c:pt idx="16">
                  <c:v>44531</c:v>
                </c:pt>
                <c:pt idx="17">
                  <c:v>44534</c:v>
                </c:pt>
                <c:pt idx="18">
                  <c:v>44536</c:v>
                </c:pt>
                <c:pt idx="19">
                  <c:v>44538</c:v>
                </c:pt>
                <c:pt idx="20">
                  <c:v>44540</c:v>
                </c:pt>
                <c:pt idx="21">
                  <c:v>44542</c:v>
                </c:pt>
                <c:pt idx="22">
                  <c:v>44549</c:v>
                </c:pt>
                <c:pt idx="23">
                  <c:v>44556</c:v>
                </c:pt>
              </c:numCache>
            </c:numRef>
          </c:cat>
          <c:val>
            <c:numRef>
              <c:f>'K82+929'!$F$6:$F$50</c:f>
              <c:numCache>
                <c:formatCode>0.00_ </c:formatCode>
                <c:ptCount val="45"/>
                <c:pt idx="0">
                  <c:v>0</c:v>
                </c:pt>
                <c:pt idx="1">
                  <c:v>0.59999999996307496</c:v>
                </c:pt>
                <c:pt idx="2">
                  <c:v>0.199999999949796</c:v>
                </c:pt>
                <c:pt idx="3">
                  <c:v>9.9999999974897905E-2</c:v>
                </c:pt>
                <c:pt idx="4">
                  <c:v>0.39999999989959201</c:v>
                </c:pt>
                <c:pt idx="5">
                  <c:v>-0.30000000003838101</c:v>
                </c:pt>
                <c:pt idx="6">
                  <c:v>-0.80000000002655702</c:v>
                </c:pt>
                <c:pt idx="7">
                  <c:v>-1.1000000000649399</c:v>
                </c:pt>
                <c:pt idx="8">
                  <c:v>-1.60000000005311</c:v>
                </c:pt>
                <c:pt idx="9">
                  <c:v>-2.00000000006639</c:v>
                </c:pt>
                <c:pt idx="10">
                  <c:v>-2.2000000000161899</c:v>
                </c:pt>
                <c:pt idx="11">
                  <c:v>-2.8000000000929499</c:v>
                </c:pt>
                <c:pt idx="12">
                  <c:v>-2.40000000007967</c:v>
                </c:pt>
                <c:pt idx="13">
                  <c:v>-2.5000000000545701</c:v>
                </c:pt>
                <c:pt idx="14">
                  <c:v>-2.3000000001047698</c:v>
                </c:pt>
                <c:pt idx="15">
                  <c:v>-2.9000000000678501</c:v>
                </c:pt>
                <c:pt idx="16">
                  <c:v>-3.1000000000176402</c:v>
                </c:pt>
                <c:pt idx="17">
                  <c:v>-3.2000000001062299</c:v>
                </c:pt>
                <c:pt idx="18">
                  <c:v>-3.6000000000058199</c:v>
                </c:pt>
                <c:pt idx="19">
                  <c:v>-3.8000000000692999</c:v>
                </c:pt>
                <c:pt idx="20">
                  <c:v>-4.099999999994</c:v>
                </c:pt>
                <c:pt idx="21">
                  <c:v>-3.9000000000442001</c:v>
                </c:pt>
                <c:pt idx="22">
                  <c:v>-4.0000000000191003</c:v>
                </c:pt>
                <c:pt idx="23">
                  <c:v>-4.4000000000323798</c:v>
                </c:pt>
                <c:pt idx="24">
                  <c:v>-9.9999999974897905E-2</c:v>
                </c:pt>
              </c:numCache>
            </c:numRef>
          </c:val>
        </c:ser>
        <c:ser>
          <c:idx val="1"/>
          <c:order val="1"/>
          <c:tx>
            <c:strRef>
              <c:f>'K82+929'!$H$4:$L$4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'K82+929'!$A$6:$A$55</c:f>
              <c:numCache>
                <c:formatCode>m"月"d"日";@</c:formatCode>
                <c:ptCount val="50"/>
                <c:pt idx="0">
                  <c:v>44513</c:v>
                </c:pt>
                <c:pt idx="1">
                  <c:v>44514</c:v>
                </c:pt>
                <c:pt idx="2">
                  <c:v>44515</c:v>
                </c:pt>
                <c:pt idx="3">
                  <c:v>44516</c:v>
                </c:pt>
                <c:pt idx="4">
                  <c:v>44517</c:v>
                </c:pt>
                <c:pt idx="5">
                  <c:v>44518</c:v>
                </c:pt>
                <c:pt idx="6">
                  <c:v>44519</c:v>
                </c:pt>
                <c:pt idx="7">
                  <c:v>44520</c:v>
                </c:pt>
                <c:pt idx="8">
                  <c:v>44521</c:v>
                </c:pt>
                <c:pt idx="9">
                  <c:v>44522</c:v>
                </c:pt>
                <c:pt idx="10">
                  <c:v>44523</c:v>
                </c:pt>
                <c:pt idx="11">
                  <c:v>44524</c:v>
                </c:pt>
                <c:pt idx="12">
                  <c:v>44525</c:v>
                </c:pt>
                <c:pt idx="13">
                  <c:v>44526</c:v>
                </c:pt>
                <c:pt idx="14">
                  <c:v>44527</c:v>
                </c:pt>
                <c:pt idx="15">
                  <c:v>44529</c:v>
                </c:pt>
                <c:pt idx="16">
                  <c:v>44531</c:v>
                </c:pt>
                <c:pt idx="17">
                  <c:v>44534</c:v>
                </c:pt>
                <c:pt idx="18">
                  <c:v>44536</c:v>
                </c:pt>
                <c:pt idx="19">
                  <c:v>44538</c:v>
                </c:pt>
                <c:pt idx="20">
                  <c:v>44540</c:v>
                </c:pt>
                <c:pt idx="21">
                  <c:v>44542</c:v>
                </c:pt>
                <c:pt idx="22">
                  <c:v>44549</c:v>
                </c:pt>
                <c:pt idx="23">
                  <c:v>44556</c:v>
                </c:pt>
              </c:numCache>
            </c:numRef>
          </c:cat>
          <c:val>
            <c:numRef>
              <c:f>'K82+929'!$K$6:$K$53</c:f>
              <c:numCache>
                <c:formatCode>0.00_ </c:formatCode>
                <c:ptCount val="48"/>
                <c:pt idx="0">
                  <c:v>0</c:v>
                </c:pt>
                <c:pt idx="1">
                  <c:v>9.9999999974897905E-2</c:v>
                </c:pt>
                <c:pt idx="2">
                  <c:v>0.49999999998817701</c:v>
                </c:pt>
                <c:pt idx="3">
                  <c:v>0.69999999993797202</c:v>
                </c:pt>
                <c:pt idx="4">
                  <c:v>-0.10000000008858501</c:v>
                </c:pt>
                <c:pt idx="5">
                  <c:v>0.40000000001327901</c:v>
                </c:pt>
                <c:pt idx="6">
                  <c:v>-0.10000000008858501</c:v>
                </c:pt>
                <c:pt idx="7">
                  <c:v>-0.40000000001327901</c:v>
                </c:pt>
                <c:pt idx="8">
                  <c:v>-0.80000000002655702</c:v>
                </c:pt>
                <c:pt idx="9">
                  <c:v>-1.2000000000398401</c:v>
                </c:pt>
                <c:pt idx="10">
                  <c:v>-1.8000000000029099</c:v>
                </c:pt>
                <c:pt idx="11">
                  <c:v>-1.70000000002801</c:v>
                </c:pt>
                <c:pt idx="12">
                  <c:v>-1.5000000000782201</c:v>
                </c:pt>
                <c:pt idx="13">
                  <c:v>-1.9000000000915001</c:v>
                </c:pt>
                <c:pt idx="14">
                  <c:v>-2.00000000006639</c:v>
                </c:pt>
                <c:pt idx="15">
                  <c:v>-1.8000000000029099</c:v>
                </c:pt>
                <c:pt idx="16">
                  <c:v>-2.2000000000161899</c:v>
                </c:pt>
                <c:pt idx="17">
                  <c:v>-1.8000000000029099</c:v>
                </c:pt>
                <c:pt idx="18">
                  <c:v>-1.9000000000915001</c:v>
                </c:pt>
                <c:pt idx="19">
                  <c:v>-2.2000000000161899</c:v>
                </c:pt>
                <c:pt idx="20">
                  <c:v>-2.1000000000412902</c:v>
                </c:pt>
                <c:pt idx="21">
                  <c:v>-2.2000000000161899</c:v>
                </c:pt>
                <c:pt idx="22">
                  <c:v>-2.40000000007967</c:v>
                </c:pt>
                <c:pt idx="23">
                  <c:v>-2.5000000000545701</c:v>
                </c:pt>
                <c:pt idx="24">
                  <c:v>-5.7142857144754103E-2</c:v>
                </c:pt>
              </c:numCache>
            </c:numRef>
          </c:val>
        </c:ser>
        <c:ser>
          <c:idx val="2"/>
          <c:order val="2"/>
          <c:tx>
            <c:strRef>
              <c:f>'K82+929'!$M$4:$Q$4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'K82+929'!$A$6:$A$55</c:f>
              <c:numCache>
                <c:formatCode>m"月"d"日";@</c:formatCode>
                <c:ptCount val="50"/>
                <c:pt idx="0">
                  <c:v>44513</c:v>
                </c:pt>
                <c:pt idx="1">
                  <c:v>44514</c:v>
                </c:pt>
                <c:pt idx="2">
                  <c:v>44515</c:v>
                </c:pt>
                <c:pt idx="3">
                  <c:v>44516</c:v>
                </c:pt>
                <c:pt idx="4">
                  <c:v>44517</c:v>
                </c:pt>
                <c:pt idx="5">
                  <c:v>44518</c:v>
                </c:pt>
                <c:pt idx="6">
                  <c:v>44519</c:v>
                </c:pt>
                <c:pt idx="7">
                  <c:v>44520</c:v>
                </c:pt>
                <c:pt idx="8">
                  <c:v>44521</c:v>
                </c:pt>
                <c:pt idx="9">
                  <c:v>44522</c:v>
                </c:pt>
                <c:pt idx="10">
                  <c:v>44523</c:v>
                </c:pt>
                <c:pt idx="11">
                  <c:v>44524</c:v>
                </c:pt>
                <c:pt idx="12">
                  <c:v>44525</c:v>
                </c:pt>
                <c:pt idx="13">
                  <c:v>44526</c:v>
                </c:pt>
                <c:pt idx="14">
                  <c:v>44527</c:v>
                </c:pt>
                <c:pt idx="15">
                  <c:v>44529</c:v>
                </c:pt>
                <c:pt idx="16">
                  <c:v>44531</c:v>
                </c:pt>
                <c:pt idx="17">
                  <c:v>44534</c:v>
                </c:pt>
                <c:pt idx="18">
                  <c:v>44536</c:v>
                </c:pt>
                <c:pt idx="19">
                  <c:v>44538</c:v>
                </c:pt>
                <c:pt idx="20">
                  <c:v>44540</c:v>
                </c:pt>
                <c:pt idx="21">
                  <c:v>44542</c:v>
                </c:pt>
                <c:pt idx="22">
                  <c:v>44549</c:v>
                </c:pt>
                <c:pt idx="23">
                  <c:v>44556</c:v>
                </c:pt>
              </c:numCache>
            </c:numRef>
          </c:cat>
          <c:val>
            <c:numRef>
              <c:f>'K82+929'!$P$6:$P$47</c:f>
              <c:numCache>
                <c:formatCode>0.00_ </c:formatCode>
                <c:ptCount val="42"/>
                <c:pt idx="0">
                  <c:v>0</c:v>
                </c:pt>
                <c:pt idx="1">
                  <c:v>-0.40000000001327901</c:v>
                </c:pt>
                <c:pt idx="2">
                  <c:v>0.199999999949796</c:v>
                </c:pt>
                <c:pt idx="3">
                  <c:v>0.59999999996307496</c:v>
                </c:pt>
                <c:pt idx="4">
                  <c:v>0.69999999993797202</c:v>
                </c:pt>
                <c:pt idx="5">
                  <c:v>0.29999999992469401</c:v>
                </c:pt>
                <c:pt idx="6">
                  <c:v>0</c:v>
                </c:pt>
                <c:pt idx="7">
                  <c:v>-0.49999999998817701</c:v>
                </c:pt>
                <c:pt idx="8">
                  <c:v>-0.80000000002655702</c:v>
                </c:pt>
                <c:pt idx="9">
                  <c:v>-1.1000000000649399</c:v>
                </c:pt>
                <c:pt idx="10">
                  <c:v>-0.99999999997635303</c:v>
                </c:pt>
                <c:pt idx="11">
                  <c:v>-1.60000000005311</c:v>
                </c:pt>
                <c:pt idx="12">
                  <c:v>-1.8999999999778101</c:v>
                </c:pt>
                <c:pt idx="13">
                  <c:v>-2.1000000000412902</c:v>
                </c:pt>
                <c:pt idx="14">
                  <c:v>-2.2999999999910901</c:v>
                </c:pt>
                <c:pt idx="15">
                  <c:v>-1.8999999999778101</c:v>
                </c:pt>
                <c:pt idx="16">
                  <c:v>-1.8000000000029099</c:v>
                </c:pt>
                <c:pt idx="17">
                  <c:v>-1.4999999999645299</c:v>
                </c:pt>
                <c:pt idx="18">
                  <c:v>-1.1000000000649399</c:v>
                </c:pt>
                <c:pt idx="19">
                  <c:v>-1.30000000001473</c:v>
                </c:pt>
                <c:pt idx="20">
                  <c:v>-1.2000000000398401</c:v>
                </c:pt>
                <c:pt idx="21">
                  <c:v>-1.39999999998963</c:v>
                </c:pt>
                <c:pt idx="22">
                  <c:v>-1.70000000002801</c:v>
                </c:pt>
                <c:pt idx="23">
                  <c:v>-1.60000000005311</c:v>
                </c:pt>
              </c:numCache>
            </c:numRef>
          </c:val>
        </c:ser>
        <c:dLbls/>
        <c:marker val="1"/>
        <c:axId val="186389248"/>
        <c:axId val="315870592"/>
      </c:lineChart>
      <c:lineChart>
        <c:grouping val="standard"/>
        <c:ser>
          <c:idx val="3"/>
          <c:order val="3"/>
          <c:tx>
            <c:strRef>
              <c:f>'K82+929'!$AG$3:$AG$5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'K82+929'!$A$6:$A$52</c:f>
              <c:numCache>
                <c:formatCode>m"月"d"日";@</c:formatCode>
                <c:ptCount val="47"/>
                <c:pt idx="0">
                  <c:v>44513</c:v>
                </c:pt>
                <c:pt idx="1">
                  <c:v>44514</c:v>
                </c:pt>
                <c:pt idx="2">
                  <c:v>44515</c:v>
                </c:pt>
                <c:pt idx="3">
                  <c:v>44516</c:v>
                </c:pt>
                <c:pt idx="4">
                  <c:v>44517</c:v>
                </c:pt>
                <c:pt idx="5">
                  <c:v>44518</c:v>
                </c:pt>
                <c:pt idx="6">
                  <c:v>44519</c:v>
                </c:pt>
                <c:pt idx="7">
                  <c:v>44520</c:v>
                </c:pt>
                <c:pt idx="8">
                  <c:v>44521</c:v>
                </c:pt>
                <c:pt idx="9">
                  <c:v>44522</c:v>
                </c:pt>
                <c:pt idx="10">
                  <c:v>44523</c:v>
                </c:pt>
                <c:pt idx="11">
                  <c:v>44524</c:v>
                </c:pt>
                <c:pt idx="12">
                  <c:v>44525</c:v>
                </c:pt>
                <c:pt idx="13">
                  <c:v>44526</c:v>
                </c:pt>
                <c:pt idx="14">
                  <c:v>44527</c:v>
                </c:pt>
                <c:pt idx="15">
                  <c:v>44529</c:v>
                </c:pt>
                <c:pt idx="16">
                  <c:v>44531</c:v>
                </c:pt>
                <c:pt idx="17">
                  <c:v>44534</c:v>
                </c:pt>
                <c:pt idx="18">
                  <c:v>44536</c:v>
                </c:pt>
                <c:pt idx="19">
                  <c:v>44538</c:v>
                </c:pt>
                <c:pt idx="20">
                  <c:v>44540</c:v>
                </c:pt>
                <c:pt idx="21">
                  <c:v>44542</c:v>
                </c:pt>
                <c:pt idx="22">
                  <c:v>44549</c:v>
                </c:pt>
                <c:pt idx="23">
                  <c:v>44556</c:v>
                </c:pt>
              </c:numCache>
            </c:numRef>
          </c:cat>
          <c:val>
            <c:numRef>
              <c:f>'K82+929'!$AG$6:$AG$60</c:f>
              <c:numCache>
                <c:formatCode>0.0_ </c:formatCode>
                <c:ptCount val="55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162</c:v>
                </c:pt>
                <c:pt idx="23">
                  <c:v>183</c:v>
                </c:pt>
              </c:numCache>
            </c:numRef>
          </c:val>
        </c:ser>
        <c:dLbls/>
        <c:marker val="1"/>
        <c:axId val="186405248"/>
        <c:axId val="186406784"/>
      </c:lineChart>
      <c:dateAx>
        <c:axId val="186389248"/>
        <c:scaling>
          <c:orientation val="minMax"/>
          <c:min val="44512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3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5870592"/>
        <c:crossesAt val="-50"/>
        <c:auto val="1"/>
        <c:lblOffset val="100"/>
        <c:baseTimeUnit val="days"/>
        <c:majorUnit val="4"/>
        <c:majorTimeUnit val="days"/>
      </c:dateAx>
      <c:valAx>
        <c:axId val="315870592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423E-3"/>
              <c:y val="0.321428301854426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86389248"/>
        <c:crosses val="autoZero"/>
        <c:crossBetween val="midCat"/>
      </c:valAx>
      <c:dateAx>
        <c:axId val="186405248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186406784"/>
        <c:crosses val="autoZero"/>
        <c:auto val="1"/>
        <c:lblOffset val="100"/>
        <c:baseTimeUnit val="days"/>
      </c:dateAx>
      <c:valAx>
        <c:axId val="186406784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86405248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0501261217431818E-2"/>
          <c:y val="9.0959356183418189E-2"/>
          <c:w val="0.840001376877071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K82+861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18202238327032805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618"/>
          <c:h val="0.68526856240126288"/>
        </c:manualLayout>
      </c:layout>
      <c:lineChart>
        <c:grouping val="standard"/>
        <c:ser>
          <c:idx val="0"/>
          <c:order val="0"/>
          <c:tx>
            <c:strRef>
              <c:f>'K82+861'!$U$4:$W$4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'K82+861'!$A$6:$A$51</c:f>
              <c:numCache>
                <c:formatCode>m"月"d"日";@</c:formatCode>
                <c:ptCount val="46"/>
                <c:pt idx="0">
                  <c:v>44526</c:v>
                </c:pt>
                <c:pt idx="1">
                  <c:v>44527</c:v>
                </c:pt>
                <c:pt idx="2">
                  <c:v>44528</c:v>
                </c:pt>
                <c:pt idx="3">
                  <c:v>44529</c:v>
                </c:pt>
                <c:pt idx="4">
                  <c:v>44530</c:v>
                </c:pt>
                <c:pt idx="5">
                  <c:v>44531</c:v>
                </c:pt>
                <c:pt idx="6">
                  <c:v>44532</c:v>
                </c:pt>
                <c:pt idx="7">
                  <c:v>44533</c:v>
                </c:pt>
                <c:pt idx="8">
                  <c:v>44534</c:v>
                </c:pt>
                <c:pt idx="9">
                  <c:v>44535</c:v>
                </c:pt>
                <c:pt idx="10">
                  <c:v>44536</c:v>
                </c:pt>
                <c:pt idx="11">
                  <c:v>44537</c:v>
                </c:pt>
                <c:pt idx="12">
                  <c:v>44538</c:v>
                </c:pt>
                <c:pt idx="13">
                  <c:v>44539</c:v>
                </c:pt>
                <c:pt idx="14">
                  <c:v>44540</c:v>
                </c:pt>
                <c:pt idx="15">
                  <c:v>44542</c:v>
                </c:pt>
                <c:pt idx="16">
                  <c:v>44544</c:v>
                </c:pt>
                <c:pt idx="17">
                  <c:v>44546</c:v>
                </c:pt>
                <c:pt idx="18">
                  <c:v>44548</c:v>
                </c:pt>
                <c:pt idx="19">
                  <c:v>44550</c:v>
                </c:pt>
                <c:pt idx="20">
                  <c:v>44552</c:v>
                </c:pt>
                <c:pt idx="21">
                  <c:v>44554</c:v>
                </c:pt>
                <c:pt idx="22">
                  <c:v>44556</c:v>
                </c:pt>
                <c:pt idx="23">
                  <c:v>44563</c:v>
                </c:pt>
                <c:pt idx="24">
                  <c:v>44570</c:v>
                </c:pt>
              </c:numCache>
            </c:numRef>
          </c:cat>
          <c:val>
            <c:numRef>
              <c:f>'K82+861'!$V$6:$V$47</c:f>
              <c:numCache>
                <c:formatCode>0.00_ </c:formatCode>
                <c:ptCount val="42"/>
                <c:pt idx="0">
                  <c:v>0</c:v>
                </c:pt>
                <c:pt idx="1">
                  <c:v>-0.59999999999949005</c:v>
                </c:pt>
                <c:pt idx="2">
                  <c:v>-0.999999999999446</c:v>
                </c:pt>
                <c:pt idx="3">
                  <c:v>-1.3999999999993999</c:v>
                </c:pt>
                <c:pt idx="4">
                  <c:v>-1.1999999999998701</c:v>
                </c:pt>
                <c:pt idx="5">
                  <c:v>-1.59999999999982</c:v>
                </c:pt>
                <c:pt idx="6">
                  <c:v>-1.9000000000000099</c:v>
                </c:pt>
                <c:pt idx="7">
                  <c:v>-2.3999999999997401</c:v>
                </c:pt>
                <c:pt idx="8">
                  <c:v>-2.3999999999997401</c:v>
                </c:pt>
                <c:pt idx="9">
                  <c:v>-3.0999999999989898</c:v>
                </c:pt>
                <c:pt idx="10">
                  <c:v>-4.4999999999992797</c:v>
                </c:pt>
                <c:pt idx="11">
                  <c:v>-3.1999999999996498</c:v>
                </c:pt>
                <c:pt idx="12">
                  <c:v>-3.5999999999996</c:v>
                </c:pt>
                <c:pt idx="13">
                  <c:v>-3.9999999999995599</c:v>
                </c:pt>
                <c:pt idx="14">
                  <c:v>-4.1999999999990898</c:v>
                </c:pt>
                <c:pt idx="15">
                  <c:v>-4.4999999999992797</c:v>
                </c:pt>
                <c:pt idx="16">
                  <c:v>-4.3999999999995199</c:v>
                </c:pt>
                <c:pt idx="17">
                  <c:v>-4.7999999999994696</c:v>
                </c:pt>
                <c:pt idx="18">
                  <c:v>-4.9999999999990097</c:v>
                </c:pt>
                <c:pt idx="19">
                  <c:v>-4.7999999999994696</c:v>
                </c:pt>
                <c:pt idx="20">
                  <c:v>-4.8999999999992401</c:v>
                </c:pt>
                <c:pt idx="21">
                  <c:v>-5.3999999999989603</c:v>
                </c:pt>
                <c:pt idx="22">
                  <c:v>-5.19999999999943</c:v>
                </c:pt>
                <c:pt idx="23">
                  <c:v>-5.3999999999989603</c:v>
                </c:pt>
                <c:pt idx="24">
                  <c:v>-5.2999999999991898</c:v>
                </c:pt>
                <c:pt idx="25">
                  <c:v>-0.19999999999953399</c:v>
                </c:pt>
              </c:numCache>
            </c:numRef>
          </c:val>
        </c:ser>
        <c:ser>
          <c:idx val="1"/>
          <c:order val="1"/>
          <c:tx>
            <c:strRef>
              <c:f>'K82+861'!$Y$4:$AA$4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'K82+861'!$A$6:$A$51</c:f>
              <c:numCache>
                <c:formatCode>m"月"d"日";@</c:formatCode>
                <c:ptCount val="46"/>
                <c:pt idx="0">
                  <c:v>44526</c:v>
                </c:pt>
                <c:pt idx="1">
                  <c:v>44527</c:v>
                </c:pt>
                <c:pt idx="2">
                  <c:v>44528</c:v>
                </c:pt>
                <c:pt idx="3">
                  <c:v>44529</c:v>
                </c:pt>
                <c:pt idx="4">
                  <c:v>44530</c:v>
                </c:pt>
                <c:pt idx="5">
                  <c:v>44531</c:v>
                </c:pt>
                <c:pt idx="6">
                  <c:v>44532</c:v>
                </c:pt>
                <c:pt idx="7">
                  <c:v>44533</c:v>
                </c:pt>
                <c:pt idx="8">
                  <c:v>44534</c:v>
                </c:pt>
                <c:pt idx="9">
                  <c:v>44535</c:v>
                </c:pt>
                <c:pt idx="10">
                  <c:v>44536</c:v>
                </c:pt>
                <c:pt idx="11">
                  <c:v>44537</c:v>
                </c:pt>
                <c:pt idx="12">
                  <c:v>44538</c:v>
                </c:pt>
                <c:pt idx="13">
                  <c:v>44539</c:v>
                </c:pt>
                <c:pt idx="14">
                  <c:v>44540</c:v>
                </c:pt>
                <c:pt idx="15">
                  <c:v>44542</c:v>
                </c:pt>
                <c:pt idx="16">
                  <c:v>44544</c:v>
                </c:pt>
                <c:pt idx="17">
                  <c:v>44546</c:v>
                </c:pt>
                <c:pt idx="18">
                  <c:v>44548</c:v>
                </c:pt>
                <c:pt idx="19">
                  <c:v>44550</c:v>
                </c:pt>
                <c:pt idx="20">
                  <c:v>44552</c:v>
                </c:pt>
                <c:pt idx="21">
                  <c:v>44554</c:v>
                </c:pt>
                <c:pt idx="22">
                  <c:v>44556</c:v>
                </c:pt>
                <c:pt idx="23">
                  <c:v>44563</c:v>
                </c:pt>
                <c:pt idx="24">
                  <c:v>44570</c:v>
                </c:pt>
              </c:numCache>
            </c:numRef>
          </c:cat>
          <c:val>
            <c:numRef>
              <c:f>'K82+861'!$Z$6:$Z$41</c:f>
              <c:numCache>
                <c:formatCode>0.00_ </c:formatCode>
                <c:ptCount val="36"/>
                <c:pt idx="0">
                  <c:v>0</c:v>
                </c:pt>
                <c:pt idx="1">
                  <c:v>-0.89999999999967895</c:v>
                </c:pt>
                <c:pt idx="2">
                  <c:v>-0.799999999999912</c:v>
                </c:pt>
                <c:pt idx="3">
                  <c:v>-1.3000000000005201</c:v>
                </c:pt>
                <c:pt idx="4">
                  <c:v>-1.0999999999992101</c:v>
                </c:pt>
                <c:pt idx="5">
                  <c:v>-1.7999999999993599</c:v>
                </c:pt>
                <c:pt idx="6">
                  <c:v>-2.3999999999997401</c:v>
                </c:pt>
                <c:pt idx="7">
                  <c:v>-2.6999999999990401</c:v>
                </c:pt>
                <c:pt idx="8">
                  <c:v>-2.6999999999990401</c:v>
                </c:pt>
                <c:pt idx="9">
                  <c:v>-3.3999999999991801</c:v>
                </c:pt>
                <c:pt idx="10">
                  <c:v>-3.1999999999996498</c:v>
                </c:pt>
                <c:pt idx="11">
                  <c:v>-3.4999999999989502</c:v>
                </c:pt>
                <c:pt idx="12">
                  <c:v>-3.70000000000026</c:v>
                </c:pt>
                <c:pt idx="13">
                  <c:v>-3.80000000000003</c:v>
                </c:pt>
                <c:pt idx="14">
                  <c:v>-3.9999999999995599</c:v>
                </c:pt>
                <c:pt idx="15">
                  <c:v>-4.3999999999986299</c:v>
                </c:pt>
                <c:pt idx="16">
                  <c:v>-4.6999999999997</c:v>
                </c:pt>
                <c:pt idx="17">
                  <c:v>-4.5000000000001696</c:v>
                </c:pt>
                <c:pt idx="18">
                  <c:v>-4.5999999999999401</c:v>
                </c:pt>
                <c:pt idx="19">
                  <c:v>-4.6999999999997</c:v>
                </c:pt>
                <c:pt idx="20">
                  <c:v>-4.5000000000001696</c:v>
                </c:pt>
                <c:pt idx="21">
                  <c:v>-4.6999999999997</c:v>
                </c:pt>
                <c:pt idx="22">
                  <c:v>-4.7999999999994696</c:v>
                </c:pt>
                <c:pt idx="23">
                  <c:v>-4.9999999999990097</c:v>
                </c:pt>
                <c:pt idx="24">
                  <c:v>-4.8999999999992401</c:v>
                </c:pt>
                <c:pt idx="25">
                  <c:v>-5.1000000000005503</c:v>
                </c:pt>
              </c:numCache>
            </c:numRef>
          </c:val>
        </c:ser>
        <c:ser>
          <c:idx val="2"/>
          <c:order val="2"/>
          <c:tx>
            <c:strRef>
              <c:f>'K82+861'!$AC$4:$AE$4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'K82+861'!$A$6:$A$51</c:f>
              <c:numCache>
                <c:formatCode>m"月"d"日";@</c:formatCode>
                <c:ptCount val="46"/>
                <c:pt idx="0">
                  <c:v>44526</c:v>
                </c:pt>
                <c:pt idx="1">
                  <c:v>44527</c:v>
                </c:pt>
                <c:pt idx="2">
                  <c:v>44528</c:v>
                </c:pt>
                <c:pt idx="3">
                  <c:v>44529</c:v>
                </c:pt>
                <c:pt idx="4">
                  <c:v>44530</c:v>
                </c:pt>
                <c:pt idx="5">
                  <c:v>44531</c:v>
                </c:pt>
                <c:pt idx="6">
                  <c:v>44532</c:v>
                </c:pt>
                <c:pt idx="7">
                  <c:v>44533</c:v>
                </c:pt>
                <c:pt idx="8">
                  <c:v>44534</c:v>
                </c:pt>
                <c:pt idx="9">
                  <c:v>44535</c:v>
                </c:pt>
                <c:pt idx="10">
                  <c:v>44536</c:v>
                </c:pt>
                <c:pt idx="11">
                  <c:v>44537</c:v>
                </c:pt>
                <c:pt idx="12">
                  <c:v>44538</c:v>
                </c:pt>
                <c:pt idx="13">
                  <c:v>44539</c:v>
                </c:pt>
                <c:pt idx="14">
                  <c:v>44540</c:v>
                </c:pt>
                <c:pt idx="15">
                  <c:v>44542</c:v>
                </c:pt>
                <c:pt idx="16">
                  <c:v>44544</c:v>
                </c:pt>
                <c:pt idx="17">
                  <c:v>44546</c:v>
                </c:pt>
                <c:pt idx="18">
                  <c:v>44548</c:v>
                </c:pt>
                <c:pt idx="19">
                  <c:v>44550</c:v>
                </c:pt>
                <c:pt idx="20">
                  <c:v>44552</c:v>
                </c:pt>
                <c:pt idx="21">
                  <c:v>44554</c:v>
                </c:pt>
                <c:pt idx="22">
                  <c:v>44556</c:v>
                </c:pt>
                <c:pt idx="23">
                  <c:v>44563</c:v>
                </c:pt>
                <c:pt idx="24">
                  <c:v>44570</c:v>
                </c:pt>
              </c:numCache>
            </c:numRef>
          </c:cat>
          <c:val>
            <c:numRef>
              <c:f>'K82+861'!$AD$6:$AD$49</c:f>
              <c:numCache>
                <c:formatCode>0.00_ </c:formatCode>
                <c:ptCount val="44"/>
                <c:pt idx="0">
                  <c:v>0</c:v>
                </c:pt>
                <c:pt idx="1">
                  <c:v>-0.90000000000056701</c:v>
                </c:pt>
                <c:pt idx="2">
                  <c:v>-0.399999999999956</c:v>
                </c:pt>
                <c:pt idx="3">
                  <c:v>-0.70000000000014495</c:v>
                </c:pt>
                <c:pt idx="4">
                  <c:v>-1.1000000000001</c:v>
                </c:pt>
                <c:pt idx="5">
                  <c:v>-1.3000000000005201</c:v>
                </c:pt>
                <c:pt idx="6">
                  <c:v>-2.10000000000043</c:v>
                </c:pt>
                <c:pt idx="7">
                  <c:v>-2.5000000000003899</c:v>
                </c:pt>
                <c:pt idx="8">
                  <c:v>-2.2999999999999701</c:v>
                </c:pt>
                <c:pt idx="9">
                  <c:v>-2.5000000000003899</c:v>
                </c:pt>
                <c:pt idx="10">
                  <c:v>-3.0000000000001101</c:v>
                </c:pt>
                <c:pt idx="11">
                  <c:v>-3.2000000000005402</c:v>
                </c:pt>
                <c:pt idx="12">
                  <c:v>-3.0999999999998802</c:v>
                </c:pt>
                <c:pt idx="13">
                  <c:v>-3.6000000000004899</c:v>
                </c:pt>
                <c:pt idx="14">
                  <c:v>-3.4000000000000701</c:v>
                </c:pt>
                <c:pt idx="15">
                  <c:v>-3.3000000000003</c:v>
                </c:pt>
                <c:pt idx="16">
                  <c:v>-3.80000000000003</c:v>
                </c:pt>
                <c:pt idx="17">
                  <c:v>-3.70000000000026</c:v>
                </c:pt>
                <c:pt idx="18">
                  <c:v>-3.8999999999997899</c:v>
                </c:pt>
                <c:pt idx="19">
                  <c:v>-4.0000000000004503</c:v>
                </c:pt>
                <c:pt idx="20">
                  <c:v>-4.1999999999999797</c:v>
                </c:pt>
                <c:pt idx="21">
                  <c:v>-4.5000000000001696</c:v>
                </c:pt>
                <c:pt idx="22">
                  <c:v>-4.7000000000005899</c:v>
                </c:pt>
                <c:pt idx="23">
                  <c:v>-4.8000000000003604</c:v>
                </c:pt>
                <c:pt idx="24">
                  <c:v>-5.1000000000005503</c:v>
                </c:pt>
              </c:numCache>
            </c:numRef>
          </c:val>
        </c:ser>
        <c:dLbls/>
        <c:marker val="1"/>
        <c:axId val="317100032"/>
        <c:axId val="317103104"/>
      </c:lineChart>
      <c:lineChart>
        <c:grouping val="standard"/>
        <c:ser>
          <c:idx val="3"/>
          <c:order val="3"/>
          <c:tx>
            <c:strRef>
              <c:f>'K82+861'!$AG$3:$AG$5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'K82+861'!$A$6:$A$48</c:f>
              <c:numCache>
                <c:formatCode>m"月"d"日";@</c:formatCode>
                <c:ptCount val="43"/>
                <c:pt idx="0">
                  <c:v>44526</c:v>
                </c:pt>
                <c:pt idx="1">
                  <c:v>44527</c:v>
                </c:pt>
                <c:pt idx="2">
                  <c:v>44528</c:v>
                </c:pt>
                <c:pt idx="3">
                  <c:v>44529</c:v>
                </c:pt>
                <c:pt idx="4">
                  <c:v>44530</c:v>
                </c:pt>
                <c:pt idx="5">
                  <c:v>44531</c:v>
                </c:pt>
                <c:pt idx="6">
                  <c:v>44532</c:v>
                </c:pt>
                <c:pt idx="7">
                  <c:v>44533</c:v>
                </c:pt>
                <c:pt idx="8">
                  <c:v>44534</c:v>
                </c:pt>
                <c:pt idx="9">
                  <c:v>44535</c:v>
                </c:pt>
                <c:pt idx="10">
                  <c:v>44536</c:v>
                </c:pt>
                <c:pt idx="11">
                  <c:v>44537</c:v>
                </c:pt>
                <c:pt idx="12">
                  <c:v>44538</c:v>
                </c:pt>
                <c:pt idx="13">
                  <c:v>44539</c:v>
                </c:pt>
                <c:pt idx="14">
                  <c:v>44540</c:v>
                </c:pt>
                <c:pt idx="15">
                  <c:v>44542</c:v>
                </c:pt>
                <c:pt idx="16">
                  <c:v>44544</c:v>
                </c:pt>
                <c:pt idx="17">
                  <c:v>44546</c:v>
                </c:pt>
                <c:pt idx="18">
                  <c:v>44548</c:v>
                </c:pt>
                <c:pt idx="19">
                  <c:v>44550</c:v>
                </c:pt>
                <c:pt idx="20">
                  <c:v>44552</c:v>
                </c:pt>
                <c:pt idx="21">
                  <c:v>44554</c:v>
                </c:pt>
                <c:pt idx="22">
                  <c:v>44556</c:v>
                </c:pt>
                <c:pt idx="23">
                  <c:v>44563</c:v>
                </c:pt>
                <c:pt idx="24">
                  <c:v>44570</c:v>
                </c:pt>
              </c:numCache>
            </c:numRef>
          </c:cat>
          <c:val>
            <c:numRef>
              <c:f>'K82+861'!$AG$6:$AG$48</c:f>
              <c:numCache>
                <c:formatCode>0.0_ </c:formatCode>
                <c:ptCount val="43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43</c:v>
                </c:pt>
                <c:pt idx="7">
                  <c:v>46</c:v>
                </c:pt>
                <c:pt idx="8">
                  <c:v>49</c:v>
                </c:pt>
                <c:pt idx="9">
                  <c:v>52</c:v>
                </c:pt>
                <c:pt idx="10">
                  <c:v>55</c:v>
                </c:pt>
                <c:pt idx="11">
                  <c:v>58</c:v>
                </c:pt>
                <c:pt idx="12">
                  <c:v>61</c:v>
                </c:pt>
                <c:pt idx="13">
                  <c:v>64</c:v>
                </c:pt>
                <c:pt idx="14">
                  <c:v>67</c:v>
                </c:pt>
                <c:pt idx="15">
                  <c:v>73</c:v>
                </c:pt>
                <c:pt idx="16">
                  <c:v>79</c:v>
                </c:pt>
                <c:pt idx="17">
                  <c:v>85</c:v>
                </c:pt>
                <c:pt idx="18">
                  <c:v>91</c:v>
                </c:pt>
                <c:pt idx="19">
                  <c:v>97</c:v>
                </c:pt>
                <c:pt idx="20">
                  <c:v>103</c:v>
                </c:pt>
                <c:pt idx="21">
                  <c:v>109</c:v>
                </c:pt>
                <c:pt idx="22">
                  <c:v>115</c:v>
                </c:pt>
                <c:pt idx="23">
                  <c:v>125</c:v>
                </c:pt>
                <c:pt idx="24">
                  <c:v>142</c:v>
                </c:pt>
              </c:numCache>
            </c:numRef>
          </c:val>
        </c:ser>
        <c:dLbls/>
        <c:marker val="1"/>
        <c:axId val="317113472"/>
        <c:axId val="317115008"/>
      </c:lineChart>
      <c:dateAx>
        <c:axId val="31710003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7103104"/>
        <c:crossesAt val="-50"/>
        <c:auto val="1"/>
        <c:lblOffset val="100"/>
        <c:baseTimeUnit val="days"/>
        <c:majorUnit val="4"/>
        <c:majorTimeUnit val="days"/>
      </c:dateAx>
      <c:valAx>
        <c:axId val="317103104"/>
        <c:scaling>
          <c:orientation val="minMax"/>
          <c:max val="0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202E-3"/>
              <c:y val="0.33226907384240612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7100032"/>
        <c:crosses val="autoZero"/>
        <c:crossBetween val="midCat"/>
      </c:valAx>
      <c:dateAx>
        <c:axId val="317113472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17115008"/>
        <c:crosses val="autoZero"/>
        <c:auto val="1"/>
        <c:lblOffset val="100"/>
        <c:baseTimeUnit val="days"/>
      </c:dateAx>
      <c:valAx>
        <c:axId val="317115008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7113472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9386973180076796E-2"/>
          <c:y val="0.106958078838276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K82+165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369752445066501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'K82+165'!$U$4:$W$4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'K82+165'!$A$6:$A$29</c:f>
              <c:numCache>
                <c:formatCode>m"月"d"日";@</c:formatCode>
                <c:ptCount val="24"/>
                <c:pt idx="0">
                  <c:v>44684</c:v>
                </c:pt>
                <c:pt idx="1">
                  <c:v>44685</c:v>
                </c:pt>
                <c:pt idx="2">
                  <c:v>44686</c:v>
                </c:pt>
                <c:pt idx="3">
                  <c:v>44687</c:v>
                </c:pt>
                <c:pt idx="4">
                  <c:v>44688</c:v>
                </c:pt>
                <c:pt idx="5">
                  <c:v>44689</c:v>
                </c:pt>
                <c:pt idx="6">
                  <c:v>44690</c:v>
                </c:pt>
                <c:pt idx="7">
                  <c:v>44691</c:v>
                </c:pt>
                <c:pt idx="8">
                  <c:v>44692</c:v>
                </c:pt>
                <c:pt idx="9">
                  <c:v>44693</c:v>
                </c:pt>
                <c:pt idx="10">
                  <c:v>44694</c:v>
                </c:pt>
                <c:pt idx="11">
                  <c:v>44695</c:v>
                </c:pt>
                <c:pt idx="12">
                  <c:v>44696</c:v>
                </c:pt>
                <c:pt idx="13">
                  <c:v>44697</c:v>
                </c:pt>
                <c:pt idx="14">
                  <c:v>44698</c:v>
                </c:pt>
                <c:pt idx="15">
                  <c:v>44699</c:v>
                </c:pt>
                <c:pt idx="16">
                  <c:v>44701</c:v>
                </c:pt>
                <c:pt idx="17">
                  <c:v>44703</c:v>
                </c:pt>
                <c:pt idx="18">
                  <c:v>44705</c:v>
                </c:pt>
              </c:numCache>
            </c:numRef>
          </c:cat>
          <c:val>
            <c:numRef>
              <c:f>'K82+165'!$W$6:$W$29</c:f>
              <c:numCache>
                <c:formatCode>0.00_ </c:formatCode>
                <c:ptCount val="24"/>
                <c:pt idx="0">
                  <c:v>0</c:v>
                </c:pt>
                <c:pt idx="1">
                  <c:v>0.29999999999930099</c:v>
                </c:pt>
                <c:pt idx="2">
                  <c:v>-0.70000000000014495</c:v>
                </c:pt>
                <c:pt idx="3">
                  <c:v>-0.19999999999953399</c:v>
                </c:pt>
                <c:pt idx="4">
                  <c:v>0.40000000000084401</c:v>
                </c:pt>
                <c:pt idx="5">
                  <c:v>-0.799999999999912</c:v>
                </c:pt>
                <c:pt idx="6">
                  <c:v>-0.20000000000130999</c:v>
                </c:pt>
                <c:pt idx="7">
                  <c:v>0.50000000000061096</c:v>
                </c:pt>
                <c:pt idx="8">
                  <c:v>-0.89999999999967895</c:v>
                </c:pt>
                <c:pt idx="9">
                  <c:v>-0.20000000000130999</c:v>
                </c:pt>
                <c:pt idx="10">
                  <c:v>0.60000000000037801</c:v>
                </c:pt>
                <c:pt idx="11">
                  <c:v>-0.99999999998878797</c:v>
                </c:pt>
                <c:pt idx="12">
                  <c:v>-0.20000000000130999</c:v>
                </c:pt>
                <c:pt idx="13">
                  <c:v>-0.30000000000995902</c:v>
                </c:pt>
                <c:pt idx="14">
                  <c:v>-9.9999999989108801E-2</c:v>
                </c:pt>
                <c:pt idx="15">
                  <c:v>-0.19999999999953399</c:v>
                </c:pt>
                <c:pt idx="16">
                  <c:v>-0.100000000005096</c:v>
                </c:pt>
                <c:pt idx="17">
                  <c:v>4.9999999999883499E-2</c:v>
                </c:pt>
                <c:pt idx="18">
                  <c:v>-0.100000000000655</c:v>
                </c:pt>
                <c:pt idx="20">
                  <c:v>-0.30000000000107702</c:v>
                </c:pt>
              </c:numCache>
            </c:numRef>
          </c:val>
        </c:ser>
        <c:ser>
          <c:idx val="1"/>
          <c:order val="1"/>
          <c:tx>
            <c:strRef>
              <c:f>'K82+165'!$Y$4:$AA$4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'K82+165'!$A$6:$A$29</c:f>
              <c:numCache>
                <c:formatCode>m"月"d"日";@</c:formatCode>
                <c:ptCount val="24"/>
                <c:pt idx="0">
                  <c:v>44684</c:v>
                </c:pt>
                <c:pt idx="1">
                  <c:v>44685</c:v>
                </c:pt>
                <c:pt idx="2">
                  <c:v>44686</c:v>
                </c:pt>
                <c:pt idx="3">
                  <c:v>44687</c:v>
                </c:pt>
                <c:pt idx="4">
                  <c:v>44688</c:v>
                </c:pt>
                <c:pt idx="5">
                  <c:v>44689</c:v>
                </c:pt>
                <c:pt idx="6">
                  <c:v>44690</c:v>
                </c:pt>
                <c:pt idx="7">
                  <c:v>44691</c:v>
                </c:pt>
                <c:pt idx="8">
                  <c:v>44692</c:v>
                </c:pt>
                <c:pt idx="9">
                  <c:v>44693</c:v>
                </c:pt>
                <c:pt idx="10">
                  <c:v>44694</c:v>
                </c:pt>
                <c:pt idx="11">
                  <c:v>44695</c:v>
                </c:pt>
                <c:pt idx="12">
                  <c:v>44696</c:v>
                </c:pt>
                <c:pt idx="13">
                  <c:v>44697</c:v>
                </c:pt>
                <c:pt idx="14">
                  <c:v>44698</c:v>
                </c:pt>
                <c:pt idx="15">
                  <c:v>44699</c:v>
                </c:pt>
                <c:pt idx="16">
                  <c:v>44701</c:v>
                </c:pt>
                <c:pt idx="17">
                  <c:v>44703</c:v>
                </c:pt>
                <c:pt idx="18">
                  <c:v>44705</c:v>
                </c:pt>
              </c:numCache>
            </c:numRef>
          </c:cat>
          <c:val>
            <c:numRef>
              <c:f>'K82+165'!$AA$6:$AA$29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9.99999999997669E-2</c:v>
                </c:pt>
                <c:pt idx="3">
                  <c:v>-0.50000000000061096</c:v>
                </c:pt>
                <c:pt idx="4">
                  <c:v>-0.19999999999953399</c:v>
                </c:pt>
                <c:pt idx="5">
                  <c:v>0.29999999999930099</c:v>
                </c:pt>
                <c:pt idx="6">
                  <c:v>-0.70000000000014495</c:v>
                </c:pt>
                <c:pt idx="7">
                  <c:v>-0.19999999999953399</c:v>
                </c:pt>
                <c:pt idx="8">
                  <c:v>-0.50000000000061096</c:v>
                </c:pt>
                <c:pt idx="9">
                  <c:v>9.99999999997669E-2</c:v>
                </c:pt>
                <c:pt idx="10">
                  <c:v>-0.19999999999953399</c:v>
                </c:pt>
                <c:pt idx="11">
                  <c:v>9.99999999997669E-2</c:v>
                </c:pt>
                <c:pt idx="12">
                  <c:v>-0.49999999999883499</c:v>
                </c:pt>
                <c:pt idx="13">
                  <c:v>-0.20000000000130999</c:v>
                </c:pt>
                <c:pt idx="14">
                  <c:v>0.10000000000154299</c:v>
                </c:pt>
                <c:pt idx="15">
                  <c:v>0.69999999999836904</c:v>
                </c:pt>
                <c:pt idx="16">
                  <c:v>-9.99999999997669E-2</c:v>
                </c:pt>
                <c:pt idx="17">
                  <c:v>-9.99999999997669E-2</c:v>
                </c:pt>
                <c:pt idx="18">
                  <c:v>-4.9999999999883499E-2</c:v>
                </c:pt>
                <c:pt idx="20">
                  <c:v>-7.5000000000269296E-2</c:v>
                </c:pt>
              </c:numCache>
            </c:numRef>
          </c:val>
        </c:ser>
        <c:ser>
          <c:idx val="2"/>
          <c:order val="2"/>
          <c:tx>
            <c:strRef>
              <c:f>'K82+165'!$AC$4:$AE$4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'K82+165'!$A$6:$A$29</c:f>
              <c:numCache>
                <c:formatCode>m"月"d"日";@</c:formatCode>
                <c:ptCount val="24"/>
                <c:pt idx="0">
                  <c:v>44684</c:v>
                </c:pt>
                <c:pt idx="1">
                  <c:v>44685</c:v>
                </c:pt>
                <c:pt idx="2">
                  <c:v>44686</c:v>
                </c:pt>
                <c:pt idx="3">
                  <c:v>44687</c:v>
                </c:pt>
                <c:pt idx="4">
                  <c:v>44688</c:v>
                </c:pt>
                <c:pt idx="5">
                  <c:v>44689</c:v>
                </c:pt>
                <c:pt idx="6">
                  <c:v>44690</c:v>
                </c:pt>
                <c:pt idx="7">
                  <c:v>44691</c:v>
                </c:pt>
                <c:pt idx="8">
                  <c:v>44692</c:v>
                </c:pt>
                <c:pt idx="9">
                  <c:v>44693</c:v>
                </c:pt>
                <c:pt idx="10">
                  <c:v>44694</c:v>
                </c:pt>
                <c:pt idx="11">
                  <c:v>44695</c:v>
                </c:pt>
                <c:pt idx="12">
                  <c:v>44696</c:v>
                </c:pt>
                <c:pt idx="13">
                  <c:v>44697</c:v>
                </c:pt>
                <c:pt idx="14">
                  <c:v>44698</c:v>
                </c:pt>
                <c:pt idx="15">
                  <c:v>44699</c:v>
                </c:pt>
                <c:pt idx="16">
                  <c:v>44701</c:v>
                </c:pt>
                <c:pt idx="17">
                  <c:v>44703</c:v>
                </c:pt>
                <c:pt idx="18">
                  <c:v>44705</c:v>
                </c:pt>
              </c:numCache>
            </c:numRef>
          </c:cat>
          <c:val>
            <c:numRef>
              <c:f>'K82+165'!$AE$6:$AE$29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0.29999999999930099</c:v>
                </c:pt>
                <c:pt idx="3">
                  <c:v>-0.70000000000014495</c:v>
                </c:pt>
                <c:pt idx="4">
                  <c:v>0.20000000000130999</c:v>
                </c:pt>
                <c:pt idx="5">
                  <c:v>-0.60000000000037801</c:v>
                </c:pt>
                <c:pt idx="6">
                  <c:v>-0.20000000000130999</c:v>
                </c:pt>
                <c:pt idx="7">
                  <c:v>-9.99999999997669E-2</c:v>
                </c:pt>
                <c:pt idx="8">
                  <c:v>-0.29999999999930099</c:v>
                </c:pt>
                <c:pt idx="9">
                  <c:v>-0.19999999999953399</c:v>
                </c:pt>
                <c:pt idx="10">
                  <c:v>0.29999999999930099</c:v>
                </c:pt>
                <c:pt idx="11">
                  <c:v>-0.69999999998948703</c:v>
                </c:pt>
                <c:pt idx="12">
                  <c:v>-0.19999999999953399</c:v>
                </c:pt>
                <c:pt idx="13">
                  <c:v>0.19999999998887599</c:v>
                </c:pt>
                <c:pt idx="14">
                  <c:v>-0.59999999998971998</c:v>
                </c:pt>
                <c:pt idx="15">
                  <c:v>-0.19999999999953399</c:v>
                </c:pt>
                <c:pt idx="16">
                  <c:v>-0.15000000000497901</c:v>
                </c:pt>
                <c:pt idx="17">
                  <c:v>-0.100000000000655</c:v>
                </c:pt>
                <c:pt idx="18">
                  <c:v>-4.9999999999883499E-2</c:v>
                </c:pt>
              </c:numCache>
            </c:numRef>
          </c:val>
        </c:ser>
        <c:dLbls/>
        <c:marker val="1"/>
        <c:axId val="15924608"/>
        <c:axId val="15959936"/>
      </c:lineChart>
      <c:dateAx>
        <c:axId val="1592460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5959936"/>
        <c:crossesAt val="-50"/>
        <c:auto val="1"/>
        <c:lblOffset val="100"/>
        <c:baseTimeUnit val="days"/>
        <c:majorUnit val="3"/>
        <c:majorTimeUnit val="days"/>
      </c:dateAx>
      <c:valAx>
        <c:axId val="15959936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5924608"/>
        <c:crosses val="autoZero"/>
        <c:crossBetween val="midCat"/>
        <c:majorUnit val="0.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K82+125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1.055722814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'K82+125'!$C$4:$G$4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'K82+125'!$A$6:$A$29</c:f>
              <c:numCache>
                <c:formatCode>m"月"d"日";@</c:formatCode>
                <c:ptCount val="24"/>
                <c:pt idx="0">
                  <c:v>44687</c:v>
                </c:pt>
                <c:pt idx="1">
                  <c:v>44688</c:v>
                </c:pt>
                <c:pt idx="2">
                  <c:v>44689</c:v>
                </c:pt>
                <c:pt idx="3">
                  <c:v>44690</c:v>
                </c:pt>
                <c:pt idx="4">
                  <c:v>44691</c:v>
                </c:pt>
                <c:pt idx="5">
                  <c:v>44692</c:v>
                </c:pt>
                <c:pt idx="6">
                  <c:v>44693</c:v>
                </c:pt>
                <c:pt idx="7">
                  <c:v>44694</c:v>
                </c:pt>
                <c:pt idx="8">
                  <c:v>44695</c:v>
                </c:pt>
                <c:pt idx="9">
                  <c:v>44696</c:v>
                </c:pt>
                <c:pt idx="10">
                  <c:v>44697</c:v>
                </c:pt>
                <c:pt idx="11">
                  <c:v>44698</c:v>
                </c:pt>
                <c:pt idx="12">
                  <c:v>44699</c:v>
                </c:pt>
                <c:pt idx="13">
                  <c:v>44700</c:v>
                </c:pt>
                <c:pt idx="14">
                  <c:v>44701</c:v>
                </c:pt>
                <c:pt idx="15">
                  <c:v>44702</c:v>
                </c:pt>
                <c:pt idx="16">
                  <c:v>44703</c:v>
                </c:pt>
                <c:pt idx="17">
                  <c:v>44705</c:v>
                </c:pt>
                <c:pt idx="18">
                  <c:v>44707</c:v>
                </c:pt>
                <c:pt idx="19">
                  <c:v>44709</c:v>
                </c:pt>
                <c:pt idx="20">
                  <c:v>44712</c:v>
                </c:pt>
                <c:pt idx="21">
                  <c:v>44715</c:v>
                </c:pt>
                <c:pt idx="22">
                  <c:v>44719</c:v>
                </c:pt>
              </c:numCache>
            </c:numRef>
          </c:cat>
          <c:val>
            <c:numRef>
              <c:f>'K82+125'!$F$6:$F$29</c:f>
              <c:numCache>
                <c:formatCode>0.00_ </c:formatCode>
                <c:ptCount val="24"/>
                <c:pt idx="0">
                  <c:v>0</c:v>
                </c:pt>
                <c:pt idx="1">
                  <c:v>9.9999999974897905E-2</c:v>
                </c:pt>
                <c:pt idx="2">
                  <c:v>-0.40000000001327901</c:v>
                </c:pt>
                <c:pt idx="3">
                  <c:v>-0.59999999996307496</c:v>
                </c:pt>
                <c:pt idx="4">
                  <c:v>-0.59999999996307496</c:v>
                </c:pt>
                <c:pt idx="5">
                  <c:v>-0.99999999997635303</c:v>
                </c:pt>
                <c:pt idx="6">
                  <c:v>-1.1999999999261499</c:v>
                </c:pt>
                <c:pt idx="7">
                  <c:v>-1.09999999995125</c:v>
                </c:pt>
                <c:pt idx="8">
                  <c:v>-1.5999999999394301</c:v>
                </c:pt>
                <c:pt idx="9">
                  <c:v>-1.8000000000029099</c:v>
                </c:pt>
                <c:pt idx="10">
                  <c:v>-1.39999999998963</c:v>
                </c:pt>
                <c:pt idx="11">
                  <c:v>-2.2000000000161899</c:v>
                </c:pt>
                <c:pt idx="12">
                  <c:v>-2.2999999999910901</c:v>
                </c:pt>
                <c:pt idx="13">
                  <c:v>-2.5999999999157799</c:v>
                </c:pt>
                <c:pt idx="14">
                  <c:v>-2.9999999999290599</c:v>
                </c:pt>
                <c:pt idx="15">
                  <c:v>-3.1999999999925399</c:v>
                </c:pt>
                <c:pt idx="16">
                  <c:v>-3.3999999999423398</c:v>
                </c:pt>
                <c:pt idx="17">
                  <c:v>-3.69999999998072</c:v>
                </c:pt>
                <c:pt idx="18">
                  <c:v>-4.0000000000191003</c:v>
                </c:pt>
                <c:pt idx="19">
                  <c:v>-4.099999999994</c:v>
                </c:pt>
                <c:pt idx="20">
                  <c:v>-4.1999999999688997</c:v>
                </c:pt>
                <c:pt idx="21">
                  <c:v>-4.2999999999437897</c:v>
                </c:pt>
                <c:pt idx="22">
                  <c:v>-4.1999999999688997</c:v>
                </c:pt>
              </c:numCache>
            </c:numRef>
          </c:val>
        </c:ser>
        <c:ser>
          <c:idx val="1"/>
          <c:order val="1"/>
          <c:tx>
            <c:strRef>
              <c:f>'K82+125'!$H$4:$L$4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'K82+125'!$A$6:$A$29</c:f>
              <c:numCache>
                <c:formatCode>m"月"d"日";@</c:formatCode>
                <c:ptCount val="24"/>
                <c:pt idx="0">
                  <c:v>44687</c:v>
                </c:pt>
                <c:pt idx="1">
                  <c:v>44688</c:v>
                </c:pt>
                <c:pt idx="2">
                  <c:v>44689</c:v>
                </c:pt>
                <c:pt idx="3">
                  <c:v>44690</c:v>
                </c:pt>
                <c:pt idx="4">
                  <c:v>44691</c:v>
                </c:pt>
                <c:pt idx="5">
                  <c:v>44692</c:v>
                </c:pt>
                <c:pt idx="6">
                  <c:v>44693</c:v>
                </c:pt>
                <c:pt idx="7">
                  <c:v>44694</c:v>
                </c:pt>
                <c:pt idx="8">
                  <c:v>44695</c:v>
                </c:pt>
                <c:pt idx="9">
                  <c:v>44696</c:v>
                </c:pt>
                <c:pt idx="10">
                  <c:v>44697</c:v>
                </c:pt>
                <c:pt idx="11">
                  <c:v>44698</c:v>
                </c:pt>
                <c:pt idx="12">
                  <c:v>44699</c:v>
                </c:pt>
                <c:pt idx="13">
                  <c:v>44700</c:v>
                </c:pt>
                <c:pt idx="14">
                  <c:v>44701</c:v>
                </c:pt>
                <c:pt idx="15">
                  <c:v>44702</c:v>
                </c:pt>
                <c:pt idx="16">
                  <c:v>44703</c:v>
                </c:pt>
                <c:pt idx="17">
                  <c:v>44705</c:v>
                </c:pt>
                <c:pt idx="18">
                  <c:v>44707</c:v>
                </c:pt>
                <c:pt idx="19">
                  <c:v>44709</c:v>
                </c:pt>
                <c:pt idx="20">
                  <c:v>44712</c:v>
                </c:pt>
                <c:pt idx="21">
                  <c:v>44715</c:v>
                </c:pt>
                <c:pt idx="22">
                  <c:v>44719</c:v>
                </c:pt>
              </c:numCache>
            </c:numRef>
          </c:cat>
          <c:val>
            <c:numRef>
              <c:f>'K82+125'!$K$6:$K$29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-0.30000000003838101</c:v>
                </c:pt>
                <c:pt idx="3">
                  <c:v>-0.60000000007676102</c:v>
                </c:pt>
                <c:pt idx="4">
                  <c:v>-0.80000000002655702</c:v>
                </c:pt>
                <c:pt idx="5">
                  <c:v>-0.60000000007676102</c:v>
                </c:pt>
                <c:pt idx="6">
                  <c:v>-1.2000000000398401</c:v>
                </c:pt>
                <c:pt idx="7">
                  <c:v>-1.1000000000649399</c:v>
                </c:pt>
                <c:pt idx="8">
                  <c:v>-1.60000000005311</c:v>
                </c:pt>
                <c:pt idx="9">
                  <c:v>-1.8000000000029099</c:v>
                </c:pt>
                <c:pt idx="10">
                  <c:v>-1.70000000002801</c:v>
                </c:pt>
                <c:pt idx="11">
                  <c:v>-2.2000000000161899</c:v>
                </c:pt>
                <c:pt idx="12">
                  <c:v>-2.3000000001047698</c:v>
                </c:pt>
                <c:pt idx="13">
                  <c:v>-2.6000000000294698</c:v>
                </c:pt>
                <c:pt idx="14">
                  <c:v>-2.6000000000294698</c:v>
                </c:pt>
                <c:pt idx="15">
                  <c:v>-2.2000000000161899</c:v>
                </c:pt>
                <c:pt idx="16">
                  <c:v>-2.40000000007967</c:v>
                </c:pt>
                <c:pt idx="17">
                  <c:v>-2.6000000000294698</c:v>
                </c:pt>
                <c:pt idx="18">
                  <c:v>-2.3000000001047698</c:v>
                </c:pt>
                <c:pt idx="19">
                  <c:v>-2.5000000000545701</c:v>
                </c:pt>
                <c:pt idx="20">
                  <c:v>-2.8000000000929499</c:v>
                </c:pt>
                <c:pt idx="21">
                  <c:v>-3.40000000005602</c:v>
                </c:pt>
                <c:pt idx="22">
                  <c:v>-3.6000000000058199</c:v>
                </c:pt>
              </c:numCache>
            </c:numRef>
          </c:val>
        </c:ser>
        <c:ser>
          <c:idx val="2"/>
          <c:order val="2"/>
          <c:tx>
            <c:strRef>
              <c:f>'K82+125'!$M$4:$Q$4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'K82+125'!$A$6:$A$32</c:f>
              <c:numCache>
                <c:formatCode>m"月"d"日";@</c:formatCode>
                <c:ptCount val="27"/>
                <c:pt idx="0">
                  <c:v>44687</c:v>
                </c:pt>
                <c:pt idx="1">
                  <c:v>44688</c:v>
                </c:pt>
                <c:pt idx="2">
                  <c:v>44689</c:v>
                </c:pt>
                <c:pt idx="3">
                  <c:v>44690</c:v>
                </c:pt>
                <c:pt idx="4">
                  <c:v>44691</c:v>
                </c:pt>
                <c:pt idx="5">
                  <c:v>44692</c:v>
                </c:pt>
                <c:pt idx="6">
                  <c:v>44693</c:v>
                </c:pt>
                <c:pt idx="7">
                  <c:v>44694</c:v>
                </c:pt>
                <c:pt idx="8">
                  <c:v>44695</c:v>
                </c:pt>
                <c:pt idx="9">
                  <c:v>44696</c:v>
                </c:pt>
                <c:pt idx="10">
                  <c:v>44697</c:v>
                </c:pt>
                <c:pt idx="11">
                  <c:v>44698</c:v>
                </c:pt>
                <c:pt idx="12">
                  <c:v>44699</c:v>
                </c:pt>
                <c:pt idx="13">
                  <c:v>44700</c:v>
                </c:pt>
                <c:pt idx="14">
                  <c:v>44701</c:v>
                </c:pt>
                <c:pt idx="15">
                  <c:v>44702</c:v>
                </c:pt>
                <c:pt idx="16">
                  <c:v>44703</c:v>
                </c:pt>
                <c:pt idx="17">
                  <c:v>44705</c:v>
                </c:pt>
                <c:pt idx="18">
                  <c:v>44707</c:v>
                </c:pt>
                <c:pt idx="19">
                  <c:v>44709</c:v>
                </c:pt>
                <c:pt idx="20">
                  <c:v>44712</c:v>
                </c:pt>
                <c:pt idx="21">
                  <c:v>44715</c:v>
                </c:pt>
                <c:pt idx="22">
                  <c:v>44719</c:v>
                </c:pt>
              </c:numCache>
            </c:numRef>
          </c:cat>
          <c:val>
            <c:numRef>
              <c:f>'K82+125'!$P$6:$P$32</c:f>
              <c:numCache>
                <c:formatCode>0.00_ </c:formatCode>
                <c:ptCount val="27"/>
                <c:pt idx="0">
                  <c:v>0</c:v>
                </c:pt>
                <c:pt idx="1">
                  <c:v>-0.20000000006348301</c:v>
                </c:pt>
                <c:pt idx="2">
                  <c:v>-0.40000000001327901</c:v>
                </c:pt>
                <c:pt idx="3">
                  <c:v>-0.10000000008858501</c:v>
                </c:pt>
                <c:pt idx="4">
                  <c:v>-0.80000000002655702</c:v>
                </c:pt>
                <c:pt idx="5">
                  <c:v>-1.00000000009004</c:v>
                </c:pt>
                <c:pt idx="6">
                  <c:v>-1.1000000000649399</c:v>
                </c:pt>
                <c:pt idx="7">
                  <c:v>-1.39999999998963</c:v>
                </c:pt>
                <c:pt idx="8">
                  <c:v>-1.60000000005311</c:v>
                </c:pt>
                <c:pt idx="9">
                  <c:v>-1.39999999998963</c:v>
                </c:pt>
                <c:pt idx="10">
                  <c:v>-2.00000000006639</c:v>
                </c:pt>
                <c:pt idx="11">
                  <c:v>-2.2000000000161899</c:v>
                </c:pt>
                <c:pt idx="12">
                  <c:v>-2.70000000000437</c:v>
                </c:pt>
                <c:pt idx="13">
                  <c:v>-2.6000000000294698</c:v>
                </c:pt>
                <c:pt idx="14">
                  <c:v>-2.8000000000929499</c:v>
                </c:pt>
                <c:pt idx="15">
                  <c:v>-3.0000000000427498</c:v>
                </c:pt>
                <c:pt idx="16">
                  <c:v>-2.9000000000678501</c:v>
                </c:pt>
                <c:pt idx="17">
                  <c:v>-3.40000000005602</c:v>
                </c:pt>
                <c:pt idx="18">
                  <c:v>-3.30000000008113</c:v>
                </c:pt>
                <c:pt idx="19">
                  <c:v>-3.8000000000692999</c:v>
                </c:pt>
                <c:pt idx="20">
                  <c:v>-4.0000000001327898</c:v>
                </c:pt>
                <c:pt idx="21">
                  <c:v>-3.9000000000442001</c:v>
                </c:pt>
                <c:pt idx="22">
                  <c:v>-4.099999999994</c:v>
                </c:pt>
              </c:numCache>
            </c:numRef>
          </c:val>
        </c:ser>
        <c:dLbls/>
        <c:marker val="1"/>
        <c:axId val="326599424"/>
        <c:axId val="326601728"/>
      </c:lineChart>
      <c:lineChart>
        <c:grouping val="standard"/>
        <c:ser>
          <c:idx val="3"/>
          <c:order val="3"/>
          <c:tx>
            <c:strRef>
              <c:f>'K82+125'!$AG$3:$AG$5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'K82+125'!$A$6:$A$29</c:f>
              <c:numCache>
                <c:formatCode>m"月"d"日";@</c:formatCode>
                <c:ptCount val="24"/>
                <c:pt idx="0">
                  <c:v>44687</c:v>
                </c:pt>
                <c:pt idx="1">
                  <c:v>44688</c:v>
                </c:pt>
                <c:pt idx="2">
                  <c:v>44689</c:v>
                </c:pt>
                <c:pt idx="3">
                  <c:v>44690</c:v>
                </c:pt>
                <c:pt idx="4">
                  <c:v>44691</c:v>
                </c:pt>
                <c:pt idx="5">
                  <c:v>44692</c:v>
                </c:pt>
                <c:pt idx="6">
                  <c:v>44693</c:v>
                </c:pt>
                <c:pt idx="7">
                  <c:v>44694</c:v>
                </c:pt>
                <c:pt idx="8">
                  <c:v>44695</c:v>
                </c:pt>
                <c:pt idx="9">
                  <c:v>44696</c:v>
                </c:pt>
                <c:pt idx="10">
                  <c:v>44697</c:v>
                </c:pt>
                <c:pt idx="11">
                  <c:v>44698</c:v>
                </c:pt>
                <c:pt idx="12">
                  <c:v>44699</c:v>
                </c:pt>
                <c:pt idx="13">
                  <c:v>44700</c:v>
                </c:pt>
                <c:pt idx="14">
                  <c:v>44701</c:v>
                </c:pt>
                <c:pt idx="15">
                  <c:v>44702</c:v>
                </c:pt>
                <c:pt idx="16">
                  <c:v>44703</c:v>
                </c:pt>
                <c:pt idx="17">
                  <c:v>44705</c:v>
                </c:pt>
                <c:pt idx="18">
                  <c:v>44707</c:v>
                </c:pt>
                <c:pt idx="19">
                  <c:v>44709</c:v>
                </c:pt>
                <c:pt idx="20">
                  <c:v>44712</c:v>
                </c:pt>
                <c:pt idx="21">
                  <c:v>44715</c:v>
                </c:pt>
                <c:pt idx="22">
                  <c:v>44719</c:v>
                </c:pt>
              </c:numCache>
            </c:numRef>
          </c:cat>
          <c:val>
            <c:numRef>
              <c:f>'K82+125'!$AG$6:$AG$29</c:f>
              <c:numCache>
                <c:formatCode>0.0_ </c:formatCode>
                <c:ptCount val="24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58</c:v>
                </c:pt>
                <c:pt idx="17">
                  <c:v>61</c:v>
                </c:pt>
                <c:pt idx="18">
                  <c:v>64</c:v>
                </c:pt>
                <c:pt idx="19">
                  <c:v>67</c:v>
                </c:pt>
                <c:pt idx="20">
                  <c:v>70</c:v>
                </c:pt>
                <c:pt idx="21">
                  <c:v>73</c:v>
                </c:pt>
                <c:pt idx="22">
                  <c:v>76</c:v>
                </c:pt>
              </c:numCache>
            </c:numRef>
          </c:val>
        </c:ser>
        <c:dLbls/>
        <c:marker val="1"/>
        <c:axId val="326620288"/>
        <c:axId val="326621824"/>
      </c:lineChart>
      <c:dateAx>
        <c:axId val="32659942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6601728"/>
        <c:crossesAt val="-50"/>
        <c:auto val="1"/>
        <c:lblOffset val="100"/>
        <c:baseTimeUnit val="days"/>
      </c:dateAx>
      <c:valAx>
        <c:axId val="326601728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6599424"/>
        <c:crosses val="autoZero"/>
        <c:crossBetween val="midCat"/>
        <c:majorUnit val="1.2"/>
      </c:valAx>
      <c:dateAx>
        <c:axId val="326620288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6621824"/>
        <c:crosses val="autoZero"/>
        <c:auto val="1"/>
        <c:lblOffset val="100"/>
        <c:baseTimeUnit val="days"/>
      </c:dateAx>
      <c:valAx>
        <c:axId val="326621824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6620288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4.8114797125769118E-2"/>
          <c:y val="8.2789357212701004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K82+125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'K82+125'!$U$4:$W$4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'K82+125'!$A$6:$A$29</c:f>
              <c:numCache>
                <c:formatCode>m"月"d"日";@</c:formatCode>
                <c:ptCount val="24"/>
                <c:pt idx="0">
                  <c:v>44687</c:v>
                </c:pt>
                <c:pt idx="1">
                  <c:v>44688</c:v>
                </c:pt>
                <c:pt idx="2">
                  <c:v>44689</c:v>
                </c:pt>
                <c:pt idx="3">
                  <c:v>44690</c:v>
                </c:pt>
                <c:pt idx="4">
                  <c:v>44691</c:v>
                </c:pt>
                <c:pt idx="5">
                  <c:v>44692</c:v>
                </c:pt>
                <c:pt idx="6">
                  <c:v>44693</c:v>
                </c:pt>
                <c:pt idx="7">
                  <c:v>44694</c:v>
                </c:pt>
                <c:pt idx="8">
                  <c:v>44695</c:v>
                </c:pt>
                <c:pt idx="9">
                  <c:v>44696</c:v>
                </c:pt>
                <c:pt idx="10">
                  <c:v>44697</c:v>
                </c:pt>
                <c:pt idx="11">
                  <c:v>44698</c:v>
                </c:pt>
                <c:pt idx="12">
                  <c:v>44699</c:v>
                </c:pt>
                <c:pt idx="13">
                  <c:v>44700</c:v>
                </c:pt>
                <c:pt idx="14">
                  <c:v>44701</c:v>
                </c:pt>
                <c:pt idx="15">
                  <c:v>44702</c:v>
                </c:pt>
                <c:pt idx="16">
                  <c:v>44703</c:v>
                </c:pt>
                <c:pt idx="17">
                  <c:v>44705</c:v>
                </c:pt>
                <c:pt idx="18">
                  <c:v>44707</c:v>
                </c:pt>
                <c:pt idx="19">
                  <c:v>44709</c:v>
                </c:pt>
                <c:pt idx="20">
                  <c:v>44712</c:v>
                </c:pt>
                <c:pt idx="21">
                  <c:v>44715</c:v>
                </c:pt>
                <c:pt idx="22">
                  <c:v>44719</c:v>
                </c:pt>
              </c:numCache>
            </c:numRef>
          </c:cat>
          <c:val>
            <c:numRef>
              <c:f>'K82+125'!$V$6:$V$31</c:f>
              <c:numCache>
                <c:formatCode>0.00_ </c:formatCode>
                <c:ptCount val="26"/>
                <c:pt idx="0">
                  <c:v>0</c:v>
                </c:pt>
                <c:pt idx="1">
                  <c:v>-0.60000000000037801</c:v>
                </c:pt>
                <c:pt idx="2">
                  <c:v>-0.39999999999906799</c:v>
                </c:pt>
                <c:pt idx="3">
                  <c:v>-0.60000000000037801</c:v>
                </c:pt>
                <c:pt idx="4">
                  <c:v>-0.70000000000014495</c:v>
                </c:pt>
                <c:pt idx="5">
                  <c:v>-0.999999999999446</c:v>
                </c:pt>
                <c:pt idx="6">
                  <c:v>-1.1999999999989801</c:v>
                </c:pt>
                <c:pt idx="7">
                  <c:v>-1.0999999999992101</c:v>
                </c:pt>
                <c:pt idx="8">
                  <c:v>-1.59999999999982</c:v>
                </c:pt>
                <c:pt idx="9">
                  <c:v>-1.7999999999993599</c:v>
                </c:pt>
                <c:pt idx="10">
                  <c:v>-1.8999999999991199</c:v>
                </c:pt>
                <c:pt idx="11">
                  <c:v>-2.2000000000002</c:v>
                </c:pt>
                <c:pt idx="12">
                  <c:v>-2.3999999999890802</c:v>
                </c:pt>
                <c:pt idx="13">
                  <c:v>-2.2000000000002</c:v>
                </c:pt>
                <c:pt idx="14">
                  <c:v>-1.99999999999889</c:v>
                </c:pt>
                <c:pt idx="15">
                  <c:v>-2.3999999999997401</c:v>
                </c:pt>
                <c:pt idx="16">
                  <c:v>-2.2999999999999701</c:v>
                </c:pt>
                <c:pt idx="17">
                  <c:v>-2.59999999999927</c:v>
                </c:pt>
                <c:pt idx="18">
                  <c:v>-2.4999999999995</c:v>
                </c:pt>
                <c:pt idx="19">
                  <c:v>-2.59999999999927</c:v>
                </c:pt>
                <c:pt idx="20">
                  <c:v>-2.7999999999987999</c:v>
                </c:pt>
                <c:pt idx="21">
                  <c:v>-3.0000000000001101</c:v>
                </c:pt>
                <c:pt idx="22">
                  <c:v>-2.9000000000003499</c:v>
                </c:pt>
                <c:pt idx="24">
                  <c:v>-0.89999999999967895</c:v>
                </c:pt>
              </c:numCache>
            </c:numRef>
          </c:val>
        </c:ser>
        <c:ser>
          <c:idx val="1"/>
          <c:order val="1"/>
          <c:tx>
            <c:strRef>
              <c:f>'K82+125'!$Y$4:$AA$4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'K82+125'!$A$6:$A$29</c:f>
              <c:numCache>
                <c:formatCode>m"月"d"日";@</c:formatCode>
                <c:ptCount val="24"/>
                <c:pt idx="0">
                  <c:v>44687</c:v>
                </c:pt>
                <c:pt idx="1">
                  <c:v>44688</c:v>
                </c:pt>
                <c:pt idx="2">
                  <c:v>44689</c:v>
                </c:pt>
                <c:pt idx="3">
                  <c:v>44690</c:v>
                </c:pt>
                <c:pt idx="4">
                  <c:v>44691</c:v>
                </c:pt>
                <c:pt idx="5">
                  <c:v>44692</c:v>
                </c:pt>
                <c:pt idx="6">
                  <c:v>44693</c:v>
                </c:pt>
                <c:pt idx="7">
                  <c:v>44694</c:v>
                </c:pt>
                <c:pt idx="8">
                  <c:v>44695</c:v>
                </c:pt>
                <c:pt idx="9">
                  <c:v>44696</c:v>
                </c:pt>
                <c:pt idx="10">
                  <c:v>44697</c:v>
                </c:pt>
                <c:pt idx="11">
                  <c:v>44698</c:v>
                </c:pt>
                <c:pt idx="12">
                  <c:v>44699</c:v>
                </c:pt>
                <c:pt idx="13">
                  <c:v>44700</c:v>
                </c:pt>
                <c:pt idx="14">
                  <c:v>44701</c:v>
                </c:pt>
                <c:pt idx="15">
                  <c:v>44702</c:v>
                </c:pt>
                <c:pt idx="16">
                  <c:v>44703</c:v>
                </c:pt>
                <c:pt idx="17">
                  <c:v>44705</c:v>
                </c:pt>
                <c:pt idx="18">
                  <c:v>44707</c:v>
                </c:pt>
                <c:pt idx="19">
                  <c:v>44709</c:v>
                </c:pt>
                <c:pt idx="20">
                  <c:v>44712</c:v>
                </c:pt>
                <c:pt idx="21">
                  <c:v>44715</c:v>
                </c:pt>
                <c:pt idx="22">
                  <c:v>44719</c:v>
                </c:pt>
              </c:numCache>
            </c:numRef>
          </c:cat>
          <c:val>
            <c:numRef>
              <c:f>'K82+125'!$Z$6:$Z$30</c:f>
              <c:numCache>
                <c:formatCode>0.00_ </c:formatCode>
                <c:ptCount val="25"/>
                <c:pt idx="0">
                  <c:v>0</c:v>
                </c:pt>
                <c:pt idx="1">
                  <c:v>-0.20000000000130999</c:v>
                </c:pt>
                <c:pt idx="2">
                  <c:v>9.99999999997669E-2</c:v>
                </c:pt>
                <c:pt idx="3">
                  <c:v>-0.60000000000037801</c:v>
                </c:pt>
                <c:pt idx="4">
                  <c:v>-0.799999999999912</c:v>
                </c:pt>
                <c:pt idx="5">
                  <c:v>-0.40000000000084401</c:v>
                </c:pt>
                <c:pt idx="6">
                  <c:v>-1.20000000000076</c:v>
                </c:pt>
                <c:pt idx="7">
                  <c:v>-0.90000000000145497</c:v>
                </c:pt>
                <c:pt idx="8">
                  <c:v>-1.6000000000015999</c:v>
                </c:pt>
                <c:pt idx="9">
                  <c:v>-1.80000000000113</c:v>
                </c:pt>
                <c:pt idx="10">
                  <c:v>-1.9000000000009001</c:v>
                </c:pt>
                <c:pt idx="11">
                  <c:v>-2.2000000000002</c:v>
                </c:pt>
                <c:pt idx="12">
                  <c:v>-2.4000000000015098</c:v>
                </c:pt>
                <c:pt idx="13">
                  <c:v>-1.9000000000009001</c:v>
                </c:pt>
                <c:pt idx="14">
                  <c:v>-1.70000000000137</c:v>
                </c:pt>
                <c:pt idx="15">
                  <c:v>-1.9000000000009001</c:v>
                </c:pt>
                <c:pt idx="16">
                  <c:v>-2.0000000000006701</c:v>
                </c:pt>
                <c:pt idx="17">
                  <c:v>-2.2999999999999701</c:v>
                </c:pt>
                <c:pt idx="18">
                  <c:v>-2.5000000000012799</c:v>
                </c:pt>
                <c:pt idx="19">
                  <c:v>-2.4000000000015098</c:v>
                </c:pt>
                <c:pt idx="20">
                  <c:v>-2.9000000000003499</c:v>
                </c:pt>
                <c:pt idx="21">
                  <c:v>-2.7000000000008102</c:v>
                </c:pt>
                <c:pt idx="22">
                  <c:v>-2.6000000000010499</c:v>
                </c:pt>
                <c:pt idx="24">
                  <c:v>-2.9000000000003499</c:v>
                </c:pt>
              </c:numCache>
            </c:numRef>
          </c:val>
        </c:ser>
        <c:ser>
          <c:idx val="2"/>
          <c:order val="2"/>
          <c:tx>
            <c:strRef>
              <c:f>'K82+125'!$AC$4:$AE$4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'K82+125'!$A$6:$A$29</c:f>
              <c:numCache>
                <c:formatCode>m"月"d"日";@</c:formatCode>
                <c:ptCount val="24"/>
                <c:pt idx="0">
                  <c:v>44687</c:v>
                </c:pt>
                <c:pt idx="1">
                  <c:v>44688</c:v>
                </c:pt>
                <c:pt idx="2">
                  <c:v>44689</c:v>
                </c:pt>
                <c:pt idx="3">
                  <c:v>44690</c:v>
                </c:pt>
                <c:pt idx="4">
                  <c:v>44691</c:v>
                </c:pt>
                <c:pt idx="5">
                  <c:v>44692</c:v>
                </c:pt>
                <c:pt idx="6">
                  <c:v>44693</c:v>
                </c:pt>
                <c:pt idx="7">
                  <c:v>44694</c:v>
                </c:pt>
                <c:pt idx="8">
                  <c:v>44695</c:v>
                </c:pt>
                <c:pt idx="9">
                  <c:v>44696</c:v>
                </c:pt>
                <c:pt idx="10">
                  <c:v>44697</c:v>
                </c:pt>
                <c:pt idx="11">
                  <c:v>44698</c:v>
                </c:pt>
                <c:pt idx="12">
                  <c:v>44699</c:v>
                </c:pt>
                <c:pt idx="13">
                  <c:v>44700</c:v>
                </c:pt>
                <c:pt idx="14">
                  <c:v>44701</c:v>
                </c:pt>
                <c:pt idx="15">
                  <c:v>44702</c:v>
                </c:pt>
                <c:pt idx="16">
                  <c:v>44703</c:v>
                </c:pt>
                <c:pt idx="17">
                  <c:v>44705</c:v>
                </c:pt>
                <c:pt idx="18">
                  <c:v>44707</c:v>
                </c:pt>
                <c:pt idx="19">
                  <c:v>44709</c:v>
                </c:pt>
                <c:pt idx="20">
                  <c:v>44712</c:v>
                </c:pt>
                <c:pt idx="21">
                  <c:v>44715</c:v>
                </c:pt>
                <c:pt idx="22">
                  <c:v>44719</c:v>
                </c:pt>
              </c:numCache>
            </c:numRef>
          </c:cat>
          <c:val>
            <c:numRef>
              <c:f>'K82+125'!$AD$6:$AD$29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9.99999999997669E-2</c:v>
                </c:pt>
                <c:pt idx="3">
                  <c:v>-0.19999999999953399</c:v>
                </c:pt>
                <c:pt idx="4">
                  <c:v>-0.39999999999906799</c:v>
                </c:pt>
                <c:pt idx="5">
                  <c:v>-0.60000000000037801</c:v>
                </c:pt>
                <c:pt idx="6">
                  <c:v>-0.999999999999446</c:v>
                </c:pt>
                <c:pt idx="7">
                  <c:v>-0.999999999999446</c:v>
                </c:pt>
                <c:pt idx="8">
                  <c:v>-1.1999999999989801</c:v>
                </c:pt>
                <c:pt idx="9">
                  <c:v>-1.0999999999992101</c:v>
                </c:pt>
                <c:pt idx="10">
                  <c:v>-1.59999999999982</c:v>
                </c:pt>
                <c:pt idx="11">
                  <c:v>-1.4000000000002899</c:v>
                </c:pt>
                <c:pt idx="12">
                  <c:v>-1.99999999999889</c:v>
                </c:pt>
                <c:pt idx="13">
                  <c:v>-2.2000000000002</c:v>
                </c:pt>
                <c:pt idx="14">
                  <c:v>-2.10000000000043</c:v>
                </c:pt>
                <c:pt idx="15">
                  <c:v>-1.99999999999889</c:v>
                </c:pt>
                <c:pt idx="16">
                  <c:v>-2.2000000000002</c:v>
                </c:pt>
                <c:pt idx="17">
                  <c:v>-2.3999999999997401</c:v>
                </c:pt>
                <c:pt idx="18">
                  <c:v>-2.4999999999995</c:v>
                </c:pt>
                <c:pt idx="19">
                  <c:v>-2.59999999999927</c:v>
                </c:pt>
                <c:pt idx="20">
                  <c:v>-2.8000000000005798</c:v>
                </c:pt>
                <c:pt idx="21">
                  <c:v>-2.8000000000005798</c:v>
                </c:pt>
                <c:pt idx="22">
                  <c:v>-2.9000000000003499</c:v>
                </c:pt>
              </c:numCache>
            </c:numRef>
          </c:val>
        </c:ser>
        <c:dLbls/>
        <c:marker val="1"/>
        <c:axId val="326634496"/>
        <c:axId val="326657536"/>
      </c:lineChart>
      <c:lineChart>
        <c:grouping val="standard"/>
        <c:ser>
          <c:idx val="3"/>
          <c:order val="3"/>
          <c:tx>
            <c:strRef>
              <c:f>'K82+125'!$AG$3:$AG$5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'K82+125'!$A$6:$A$29</c:f>
              <c:numCache>
                <c:formatCode>m"月"d"日";@</c:formatCode>
                <c:ptCount val="24"/>
                <c:pt idx="0">
                  <c:v>44687</c:v>
                </c:pt>
                <c:pt idx="1">
                  <c:v>44688</c:v>
                </c:pt>
                <c:pt idx="2">
                  <c:v>44689</c:v>
                </c:pt>
                <c:pt idx="3">
                  <c:v>44690</c:v>
                </c:pt>
                <c:pt idx="4">
                  <c:v>44691</c:v>
                </c:pt>
                <c:pt idx="5">
                  <c:v>44692</c:v>
                </c:pt>
                <c:pt idx="6">
                  <c:v>44693</c:v>
                </c:pt>
                <c:pt idx="7">
                  <c:v>44694</c:v>
                </c:pt>
                <c:pt idx="8">
                  <c:v>44695</c:v>
                </c:pt>
                <c:pt idx="9">
                  <c:v>44696</c:v>
                </c:pt>
                <c:pt idx="10">
                  <c:v>44697</c:v>
                </c:pt>
                <c:pt idx="11">
                  <c:v>44698</c:v>
                </c:pt>
                <c:pt idx="12">
                  <c:v>44699</c:v>
                </c:pt>
                <c:pt idx="13">
                  <c:v>44700</c:v>
                </c:pt>
                <c:pt idx="14">
                  <c:v>44701</c:v>
                </c:pt>
                <c:pt idx="15">
                  <c:v>44702</c:v>
                </c:pt>
                <c:pt idx="16">
                  <c:v>44703</c:v>
                </c:pt>
                <c:pt idx="17">
                  <c:v>44705</c:v>
                </c:pt>
                <c:pt idx="18">
                  <c:v>44707</c:v>
                </c:pt>
                <c:pt idx="19">
                  <c:v>44709</c:v>
                </c:pt>
                <c:pt idx="20">
                  <c:v>44712</c:v>
                </c:pt>
                <c:pt idx="21">
                  <c:v>44715</c:v>
                </c:pt>
                <c:pt idx="22">
                  <c:v>44719</c:v>
                </c:pt>
              </c:numCache>
            </c:numRef>
          </c:cat>
          <c:val>
            <c:numRef>
              <c:f>'K82+125'!$AG$6:$AG$29</c:f>
              <c:numCache>
                <c:formatCode>0.0_ </c:formatCode>
                <c:ptCount val="24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58</c:v>
                </c:pt>
                <c:pt idx="17">
                  <c:v>61</c:v>
                </c:pt>
                <c:pt idx="18">
                  <c:v>64</c:v>
                </c:pt>
                <c:pt idx="19">
                  <c:v>67</c:v>
                </c:pt>
                <c:pt idx="20">
                  <c:v>70</c:v>
                </c:pt>
                <c:pt idx="21">
                  <c:v>73</c:v>
                </c:pt>
                <c:pt idx="22">
                  <c:v>76</c:v>
                </c:pt>
              </c:numCache>
            </c:numRef>
          </c:val>
        </c:ser>
        <c:dLbls/>
        <c:marker val="1"/>
        <c:axId val="326659456"/>
        <c:axId val="326665344"/>
      </c:lineChart>
      <c:dateAx>
        <c:axId val="32663449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6657536"/>
        <c:crossesAt val="-50"/>
        <c:auto val="1"/>
        <c:lblOffset val="100"/>
        <c:baseTimeUnit val="days"/>
      </c:dateAx>
      <c:valAx>
        <c:axId val="326657536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6634496"/>
        <c:crosses val="autoZero"/>
        <c:crossBetween val="midCat"/>
        <c:majorUnit val="0.8"/>
      </c:valAx>
      <c:dateAx>
        <c:axId val="326659456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6665344"/>
        <c:crosses val="autoZero"/>
        <c:auto val="1"/>
        <c:lblOffset val="100"/>
        <c:baseTimeUnit val="days"/>
      </c:dateAx>
      <c:valAx>
        <c:axId val="326665344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6659456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K82+125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816700031140205"/>
          <c:y val="6.564424544971091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'K82+125'!$C$4:$G$4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'K82+125'!$A$6:$A$29</c:f>
              <c:numCache>
                <c:formatCode>m"月"d"日";@</c:formatCode>
                <c:ptCount val="24"/>
                <c:pt idx="0">
                  <c:v>44687</c:v>
                </c:pt>
                <c:pt idx="1">
                  <c:v>44688</c:v>
                </c:pt>
                <c:pt idx="2">
                  <c:v>44689</c:v>
                </c:pt>
                <c:pt idx="3">
                  <c:v>44690</c:v>
                </c:pt>
                <c:pt idx="4">
                  <c:v>44691</c:v>
                </c:pt>
                <c:pt idx="5">
                  <c:v>44692</c:v>
                </c:pt>
                <c:pt idx="6">
                  <c:v>44693</c:v>
                </c:pt>
                <c:pt idx="7">
                  <c:v>44694</c:v>
                </c:pt>
                <c:pt idx="8">
                  <c:v>44695</c:v>
                </c:pt>
                <c:pt idx="9">
                  <c:v>44696</c:v>
                </c:pt>
                <c:pt idx="10">
                  <c:v>44697</c:v>
                </c:pt>
                <c:pt idx="11">
                  <c:v>44698</c:v>
                </c:pt>
                <c:pt idx="12">
                  <c:v>44699</c:v>
                </c:pt>
                <c:pt idx="13">
                  <c:v>44700</c:v>
                </c:pt>
                <c:pt idx="14">
                  <c:v>44701</c:v>
                </c:pt>
                <c:pt idx="15">
                  <c:v>44702</c:v>
                </c:pt>
                <c:pt idx="16">
                  <c:v>44703</c:v>
                </c:pt>
                <c:pt idx="17">
                  <c:v>44705</c:v>
                </c:pt>
                <c:pt idx="18">
                  <c:v>44707</c:v>
                </c:pt>
                <c:pt idx="19">
                  <c:v>44709</c:v>
                </c:pt>
                <c:pt idx="20">
                  <c:v>44712</c:v>
                </c:pt>
                <c:pt idx="21">
                  <c:v>44715</c:v>
                </c:pt>
                <c:pt idx="22">
                  <c:v>44719</c:v>
                </c:pt>
              </c:numCache>
            </c:numRef>
          </c:cat>
          <c:val>
            <c:numRef>
              <c:f>'K82+125'!$G$6:$G$29</c:f>
              <c:numCache>
                <c:formatCode>0.00_ </c:formatCode>
                <c:ptCount val="24"/>
                <c:pt idx="0">
                  <c:v>0</c:v>
                </c:pt>
                <c:pt idx="1">
                  <c:v>9.9999999974897905E-2</c:v>
                </c:pt>
                <c:pt idx="2">
                  <c:v>-0.49999999998817701</c:v>
                </c:pt>
                <c:pt idx="3">
                  <c:v>-0.199999999949796</c:v>
                </c:pt>
                <c:pt idx="4">
                  <c:v>0</c:v>
                </c:pt>
                <c:pt idx="5">
                  <c:v>-0.40000000001327901</c:v>
                </c:pt>
                <c:pt idx="6">
                  <c:v>-0.199999999949796</c:v>
                </c:pt>
                <c:pt idx="7">
                  <c:v>9.9999999974897905E-2</c:v>
                </c:pt>
                <c:pt idx="8">
                  <c:v>-0.49999999998817701</c:v>
                </c:pt>
                <c:pt idx="9">
                  <c:v>-0.20000000006348301</c:v>
                </c:pt>
                <c:pt idx="10">
                  <c:v>0.40000000001327901</c:v>
                </c:pt>
                <c:pt idx="11">
                  <c:v>-0.80000000002655702</c:v>
                </c:pt>
                <c:pt idx="12">
                  <c:v>-9.9999999974897905E-2</c:v>
                </c:pt>
                <c:pt idx="13">
                  <c:v>-0.29999999992469401</c:v>
                </c:pt>
                <c:pt idx="14">
                  <c:v>-0.40000000001327901</c:v>
                </c:pt>
                <c:pt idx="15">
                  <c:v>-0.20000000006348301</c:v>
                </c:pt>
                <c:pt idx="16">
                  <c:v>-0.199999999949796</c:v>
                </c:pt>
                <c:pt idx="17">
                  <c:v>-0.15000000001919001</c:v>
                </c:pt>
                <c:pt idx="18">
                  <c:v>-0.15000000001919001</c:v>
                </c:pt>
                <c:pt idx="19">
                  <c:v>-4.9999999987449001E-2</c:v>
                </c:pt>
                <c:pt idx="20">
                  <c:v>-3.3333333324965998E-2</c:v>
                </c:pt>
                <c:pt idx="21">
                  <c:v>-3.3333333324965998E-2</c:v>
                </c:pt>
                <c:pt idx="22">
                  <c:v>2.49999999937245E-2</c:v>
                </c:pt>
              </c:numCache>
            </c:numRef>
          </c:val>
        </c:ser>
        <c:ser>
          <c:idx val="1"/>
          <c:order val="1"/>
          <c:tx>
            <c:strRef>
              <c:f>'K82+125'!$H$4:$L$4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'K82+125'!$A$6:$A$29</c:f>
              <c:numCache>
                <c:formatCode>m"月"d"日";@</c:formatCode>
                <c:ptCount val="24"/>
                <c:pt idx="0">
                  <c:v>44687</c:v>
                </c:pt>
                <c:pt idx="1">
                  <c:v>44688</c:v>
                </c:pt>
                <c:pt idx="2">
                  <c:v>44689</c:v>
                </c:pt>
                <c:pt idx="3">
                  <c:v>44690</c:v>
                </c:pt>
                <c:pt idx="4">
                  <c:v>44691</c:v>
                </c:pt>
                <c:pt idx="5">
                  <c:v>44692</c:v>
                </c:pt>
                <c:pt idx="6">
                  <c:v>44693</c:v>
                </c:pt>
                <c:pt idx="7">
                  <c:v>44694</c:v>
                </c:pt>
                <c:pt idx="8">
                  <c:v>44695</c:v>
                </c:pt>
                <c:pt idx="9">
                  <c:v>44696</c:v>
                </c:pt>
                <c:pt idx="10">
                  <c:v>44697</c:v>
                </c:pt>
                <c:pt idx="11">
                  <c:v>44698</c:v>
                </c:pt>
                <c:pt idx="12">
                  <c:v>44699</c:v>
                </c:pt>
                <c:pt idx="13">
                  <c:v>44700</c:v>
                </c:pt>
                <c:pt idx="14">
                  <c:v>44701</c:v>
                </c:pt>
                <c:pt idx="15">
                  <c:v>44702</c:v>
                </c:pt>
                <c:pt idx="16">
                  <c:v>44703</c:v>
                </c:pt>
                <c:pt idx="17">
                  <c:v>44705</c:v>
                </c:pt>
                <c:pt idx="18">
                  <c:v>44707</c:v>
                </c:pt>
                <c:pt idx="19">
                  <c:v>44709</c:v>
                </c:pt>
                <c:pt idx="20">
                  <c:v>44712</c:v>
                </c:pt>
                <c:pt idx="21">
                  <c:v>44715</c:v>
                </c:pt>
                <c:pt idx="22">
                  <c:v>44719</c:v>
                </c:pt>
              </c:numCache>
            </c:numRef>
          </c:cat>
          <c:val>
            <c:numRef>
              <c:f>'K82+125'!$L$6:$L$29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-9.9999999974897905E-2</c:v>
                </c:pt>
                <c:pt idx="3">
                  <c:v>-0.30000000003838101</c:v>
                </c:pt>
                <c:pt idx="4">
                  <c:v>-0.199999999949796</c:v>
                </c:pt>
                <c:pt idx="5">
                  <c:v>0.199999999949796</c:v>
                </c:pt>
                <c:pt idx="6">
                  <c:v>-0.59999999996307496</c:v>
                </c:pt>
                <c:pt idx="7">
                  <c:v>9.9999999974897905E-2</c:v>
                </c:pt>
                <c:pt idx="8">
                  <c:v>-0.49999999998817701</c:v>
                </c:pt>
                <c:pt idx="9">
                  <c:v>-0.199999999949796</c:v>
                </c:pt>
                <c:pt idx="10">
                  <c:v>9.9999999974897905E-2</c:v>
                </c:pt>
                <c:pt idx="11">
                  <c:v>-0.49999999998817701</c:v>
                </c:pt>
                <c:pt idx="12">
                  <c:v>-0.10000000008858501</c:v>
                </c:pt>
                <c:pt idx="13">
                  <c:v>-0.29999999992469401</c:v>
                </c:pt>
                <c:pt idx="14">
                  <c:v>0</c:v>
                </c:pt>
                <c:pt idx="15">
                  <c:v>0.40000000001327901</c:v>
                </c:pt>
                <c:pt idx="16">
                  <c:v>-0.20000000006348301</c:v>
                </c:pt>
                <c:pt idx="17">
                  <c:v>-9.9999999974897905E-2</c:v>
                </c:pt>
                <c:pt idx="18">
                  <c:v>0.149999999962347</c:v>
                </c:pt>
                <c:pt idx="19">
                  <c:v>-9.9999999974897905E-2</c:v>
                </c:pt>
                <c:pt idx="20">
                  <c:v>-0.10000000001279399</c:v>
                </c:pt>
                <c:pt idx="21">
                  <c:v>-0.199999999987691</c:v>
                </c:pt>
                <c:pt idx="22">
                  <c:v>-4.9999999987449001E-2</c:v>
                </c:pt>
              </c:numCache>
            </c:numRef>
          </c:val>
        </c:ser>
        <c:ser>
          <c:idx val="2"/>
          <c:order val="2"/>
          <c:tx>
            <c:strRef>
              <c:f>'K82+125'!$M$4:$Q$4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'K82+125'!$A$6:$A$29</c:f>
              <c:numCache>
                <c:formatCode>m"月"d"日";@</c:formatCode>
                <c:ptCount val="24"/>
                <c:pt idx="0">
                  <c:v>44687</c:v>
                </c:pt>
                <c:pt idx="1">
                  <c:v>44688</c:v>
                </c:pt>
                <c:pt idx="2">
                  <c:v>44689</c:v>
                </c:pt>
                <c:pt idx="3">
                  <c:v>44690</c:v>
                </c:pt>
                <c:pt idx="4">
                  <c:v>44691</c:v>
                </c:pt>
                <c:pt idx="5">
                  <c:v>44692</c:v>
                </c:pt>
                <c:pt idx="6">
                  <c:v>44693</c:v>
                </c:pt>
                <c:pt idx="7">
                  <c:v>44694</c:v>
                </c:pt>
                <c:pt idx="8">
                  <c:v>44695</c:v>
                </c:pt>
                <c:pt idx="9">
                  <c:v>44696</c:v>
                </c:pt>
                <c:pt idx="10">
                  <c:v>44697</c:v>
                </c:pt>
                <c:pt idx="11">
                  <c:v>44698</c:v>
                </c:pt>
                <c:pt idx="12">
                  <c:v>44699</c:v>
                </c:pt>
                <c:pt idx="13">
                  <c:v>44700</c:v>
                </c:pt>
                <c:pt idx="14">
                  <c:v>44701</c:v>
                </c:pt>
                <c:pt idx="15">
                  <c:v>44702</c:v>
                </c:pt>
                <c:pt idx="16">
                  <c:v>44703</c:v>
                </c:pt>
                <c:pt idx="17">
                  <c:v>44705</c:v>
                </c:pt>
                <c:pt idx="18">
                  <c:v>44707</c:v>
                </c:pt>
                <c:pt idx="19">
                  <c:v>44709</c:v>
                </c:pt>
                <c:pt idx="20">
                  <c:v>44712</c:v>
                </c:pt>
                <c:pt idx="21">
                  <c:v>44715</c:v>
                </c:pt>
                <c:pt idx="22">
                  <c:v>44719</c:v>
                </c:pt>
              </c:numCache>
            </c:numRef>
          </c:cat>
          <c:val>
            <c:numRef>
              <c:f>'K82+125'!$Q$6:$Q$29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-0.199999999949796</c:v>
                </c:pt>
                <c:pt idx="3">
                  <c:v>0.29999999992469401</c:v>
                </c:pt>
                <c:pt idx="4">
                  <c:v>-0.69999999993797202</c:v>
                </c:pt>
                <c:pt idx="5">
                  <c:v>-0.20000000006348301</c:v>
                </c:pt>
                <c:pt idx="6">
                  <c:v>-9.9999999974897905E-2</c:v>
                </c:pt>
                <c:pt idx="7">
                  <c:v>-0.29999999992469401</c:v>
                </c:pt>
                <c:pt idx="8">
                  <c:v>-0.20000000006348301</c:v>
                </c:pt>
                <c:pt idx="9">
                  <c:v>0.20000000006348301</c:v>
                </c:pt>
                <c:pt idx="10">
                  <c:v>-0.60000000007676102</c:v>
                </c:pt>
                <c:pt idx="11">
                  <c:v>-0.199999999949796</c:v>
                </c:pt>
                <c:pt idx="12">
                  <c:v>-0.49999999998817701</c:v>
                </c:pt>
                <c:pt idx="13">
                  <c:v>9.9999999974897905E-2</c:v>
                </c:pt>
                <c:pt idx="14">
                  <c:v>-0.20000000006348301</c:v>
                </c:pt>
                <c:pt idx="15">
                  <c:v>-0.199999999949796</c:v>
                </c:pt>
                <c:pt idx="16">
                  <c:v>9.9999999974897905E-2</c:v>
                </c:pt>
                <c:pt idx="17">
                  <c:v>-0.24999999999408801</c:v>
                </c:pt>
                <c:pt idx="18">
                  <c:v>4.9999999987449001E-2</c:v>
                </c:pt>
                <c:pt idx="19">
                  <c:v>-0.24999999999408801</c:v>
                </c:pt>
                <c:pt idx="20">
                  <c:v>-6.66666666878276E-2</c:v>
                </c:pt>
                <c:pt idx="21">
                  <c:v>3.3333333362861602E-2</c:v>
                </c:pt>
                <c:pt idx="22">
                  <c:v>-4.9999999987449001E-2</c:v>
                </c:pt>
              </c:numCache>
            </c:numRef>
          </c:val>
        </c:ser>
        <c:dLbls/>
        <c:marker val="1"/>
        <c:axId val="326589440"/>
        <c:axId val="326780416"/>
      </c:lineChart>
      <c:dateAx>
        <c:axId val="32658944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6780416"/>
        <c:crossesAt val="-50"/>
        <c:auto val="1"/>
        <c:lblOffset val="100"/>
        <c:baseTimeUnit val="days"/>
      </c:dateAx>
      <c:valAx>
        <c:axId val="326780416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6589440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K82+125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612085062513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'K82+125'!$U$4:$W$4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'K82+125'!$A$6:$A$29</c:f>
              <c:numCache>
                <c:formatCode>m"月"d"日";@</c:formatCode>
                <c:ptCount val="24"/>
                <c:pt idx="0">
                  <c:v>44687</c:v>
                </c:pt>
                <c:pt idx="1">
                  <c:v>44688</c:v>
                </c:pt>
                <c:pt idx="2">
                  <c:v>44689</c:v>
                </c:pt>
                <c:pt idx="3">
                  <c:v>44690</c:v>
                </c:pt>
                <c:pt idx="4">
                  <c:v>44691</c:v>
                </c:pt>
                <c:pt idx="5">
                  <c:v>44692</c:v>
                </c:pt>
                <c:pt idx="6">
                  <c:v>44693</c:v>
                </c:pt>
                <c:pt idx="7">
                  <c:v>44694</c:v>
                </c:pt>
                <c:pt idx="8">
                  <c:v>44695</c:v>
                </c:pt>
                <c:pt idx="9">
                  <c:v>44696</c:v>
                </c:pt>
                <c:pt idx="10">
                  <c:v>44697</c:v>
                </c:pt>
                <c:pt idx="11">
                  <c:v>44698</c:v>
                </c:pt>
                <c:pt idx="12">
                  <c:v>44699</c:v>
                </c:pt>
                <c:pt idx="13">
                  <c:v>44700</c:v>
                </c:pt>
                <c:pt idx="14">
                  <c:v>44701</c:v>
                </c:pt>
                <c:pt idx="15">
                  <c:v>44702</c:v>
                </c:pt>
                <c:pt idx="16">
                  <c:v>44703</c:v>
                </c:pt>
                <c:pt idx="17">
                  <c:v>44705</c:v>
                </c:pt>
                <c:pt idx="18">
                  <c:v>44707</c:v>
                </c:pt>
                <c:pt idx="19">
                  <c:v>44709</c:v>
                </c:pt>
                <c:pt idx="20">
                  <c:v>44712</c:v>
                </c:pt>
                <c:pt idx="21">
                  <c:v>44715</c:v>
                </c:pt>
                <c:pt idx="22">
                  <c:v>44719</c:v>
                </c:pt>
              </c:numCache>
            </c:numRef>
          </c:cat>
          <c:val>
            <c:numRef>
              <c:f>'K82+125'!$W$6:$W$29</c:f>
              <c:numCache>
                <c:formatCode>0.00_ </c:formatCode>
                <c:ptCount val="24"/>
                <c:pt idx="0">
                  <c:v>0</c:v>
                </c:pt>
                <c:pt idx="1">
                  <c:v>-0.60000000000037801</c:v>
                </c:pt>
                <c:pt idx="2">
                  <c:v>0.20000000000130999</c:v>
                </c:pt>
                <c:pt idx="3">
                  <c:v>-0.20000000000130999</c:v>
                </c:pt>
                <c:pt idx="4">
                  <c:v>-9.99999999997669E-2</c:v>
                </c:pt>
                <c:pt idx="5">
                  <c:v>-0.29999999999930099</c:v>
                </c:pt>
                <c:pt idx="6">
                  <c:v>-0.19999999999953399</c:v>
                </c:pt>
                <c:pt idx="7">
                  <c:v>9.99999999997669E-2</c:v>
                </c:pt>
                <c:pt idx="8">
                  <c:v>-0.50000000000061096</c:v>
                </c:pt>
                <c:pt idx="9">
                  <c:v>-0.19999999999953399</c:v>
                </c:pt>
                <c:pt idx="10">
                  <c:v>-9.99999999997669E-2</c:v>
                </c:pt>
                <c:pt idx="11">
                  <c:v>-0.30000000000107702</c:v>
                </c:pt>
                <c:pt idx="12">
                  <c:v>-0.19999999998887599</c:v>
                </c:pt>
                <c:pt idx="13">
                  <c:v>0.19999999998887599</c:v>
                </c:pt>
                <c:pt idx="14">
                  <c:v>0.20000000000130999</c:v>
                </c:pt>
                <c:pt idx="15">
                  <c:v>-0.40000000000084401</c:v>
                </c:pt>
                <c:pt idx="16">
                  <c:v>9.99999999997669E-2</c:v>
                </c:pt>
                <c:pt idx="17">
                  <c:v>-0.14999999999965</c:v>
                </c:pt>
                <c:pt idx="18">
                  <c:v>4.9999999999883499E-2</c:v>
                </c:pt>
                <c:pt idx="19">
                  <c:v>-4.9999999999883499E-2</c:v>
                </c:pt>
                <c:pt idx="20">
                  <c:v>-6.6666666666511304E-2</c:v>
                </c:pt>
                <c:pt idx="21">
                  <c:v>-6.66666666671034E-2</c:v>
                </c:pt>
                <c:pt idx="22">
                  <c:v>2.4999999999941701E-2</c:v>
                </c:pt>
              </c:numCache>
            </c:numRef>
          </c:val>
        </c:ser>
        <c:ser>
          <c:idx val="1"/>
          <c:order val="1"/>
          <c:tx>
            <c:strRef>
              <c:f>'K82+125'!$Y$4:$AA$4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'K82+125'!$A$6:$A$29</c:f>
              <c:numCache>
                <c:formatCode>m"月"d"日";@</c:formatCode>
                <c:ptCount val="24"/>
                <c:pt idx="0">
                  <c:v>44687</c:v>
                </c:pt>
                <c:pt idx="1">
                  <c:v>44688</c:v>
                </c:pt>
                <c:pt idx="2">
                  <c:v>44689</c:v>
                </c:pt>
                <c:pt idx="3">
                  <c:v>44690</c:v>
                </c:pt>
                <c:pt idx="4">
                  <c:v>44691</c:v>
                </c:pt>
                <c:pt idx="5">
                  <c:v>44692</c:v>
                </c:pt>
                <c:pt idx="6">
                  <c:v>44693</c:v>
                </c:pt>
                <c:pt idx="7">
                  <c:v>44694</c:v>
                </c:pt>
                <c:pt idx="8">
                  <c:v>44695</c:v>
                </c:pt>
                <c:pt idx="9">
                  <c:v>44696</c:v>
                </c:pt>
                <c:pt idx="10">
                  <c:v>44697</c:v>
                </c:pt>
                <c:pt idx="11">
                  <c:v>44698</c:v>
                </c:pt>
                <c:pt idx="12">
                  <c:v>44699</c:v>
                </c:pt>
                <c:pt idx="13">
                  <c:v>44700</c:v>
                </c:pt>
                <c:pt idx="14">
                  <c:v>44701</c:v>
                </c:pt>
                <c:pt idx="15">
                  <c:v>44702</c:v>
                </c:pt>
                <c:pt idx="16">
                  <c:v>44703</c:v>
                </c:pt>
                <c:pt idx="17">
                  <c:v>44705</c:v>
                </c:pt>
                <c:pt idx="18">
                  <c:v>44707</c:v>
                </c:pt>
                <c:pt idx="19">
                  <c:v>44709</c:v>
                </c:pt>
                <c:pt idx="20">
                  <c:v>44712</c:v>
                </c:pt>
                <c:pt idx="21">
                  <c:v>44715</c:v>
                </c:pt>
                <c:pt idx="22">
                  <c:v>44719</c:v>
                </c:pt>
              </c:numCache>
            </c:numRef>
          </c:cat>
          <c:val>
            <c:numRef>
              <c:f>'K82+125'!$AA$6:$AA$29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-0.20000000000130999</c:v>
                </c:pt>
                <c:pt idx="2">
                  <c:v>0.30000000000107702</c:v>
                </c:pt>
                <c:pt idx="3">
                  <c:v>-0.70000000000014495</c:v>
                </c:pt>
                <c:pt idx="4">
                  <c:v>-0.19999999999953399</c:v>
                </c:pt>
                <c:pt idx="5">
                  <c:v>0.39999999999906799</c:v>
                </c:pt>
                <c:pt idx="6">
                  <c:v>-0.799999999999912</c:v>
                </c:pt>
                <c:pt idx="7">
                  <c:v>0.29999999999930099</c:v>
                </c:pt>
                <c:pt idx="8">
                  <c:v>-0.70000000000014495</c:v>
                </c:pt>
                <c:pt idx="9">
                  <c:v>-0.19999999999953399</c:v>
                </c:pt>
                <c:pt idx="10">
                  <c:v>-9.99999999997669E-2</c:v>
                </c:pt>
                <c:pt idx="11">
                  <c:v>-0.29999999999930099</c:v>
                </c:pt>
                <c:pt idx="12">
                  <c:v>-0.20000000000130999</c:v>
                </c:pt>
                <c:pt idx="13">
                  <c:v>0.50000000000061096</c:v>
                </c:pt>
                <c:pt idx="14">
                  <c:v>0.19999999999953399</c:v>
                </c:pt>
                <c:pt idx="15">
                  <c:v>-0.19999999999953399</c:v>
                </c:pt>
                <c:pt idx="16">
                  <c:v>-9.99999999997669E-2</c:v>
                </c:pt>
                <c:pt idx="17">
                  <c:v>-0.14999999999965</c:v>
                </c:pt>
                <c:pt idx="18">
                  <c:v>-0.100000000000655</c:v>
                </c:pt>
                <c:pt idx="19">
                  <c:v>4.9999999999883499E-2</c:v>
                </c:pt>
                <c:pt idx="20">
                  <c:v>-0.166666666666278</c:v>
                </c:pt>
                <c:pt idx="21">
                  <c:v>6.6666666666511304E-2</c:v>
                </c:pt>
                <c:pt idx="22">
                  <c:v>2.4999999999941701E-2</c:v>
                </c:pt>
              </c:numCache>
            </c:numRef>
          </c:val>
        </c:ser>
        <c:ser>
          <c:idx val="2"/>
          <c:order val="2"/>
          <c:tx>
            <c:strRef>
              <c:f>'K82+125'!$AC$4:$AE$4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'K82+125'!$A$6:$A$29</c:f>
              <c:numCache>
                <c:formatCode>m"月"d"日";@</c:formatCode>
                <c:ptCount val="24"/>
                <c:pt idx="0">
                  <c:v>44687</c:v>
                </c:pt>
                <c:pt idx="1">
                  <c:v>44688</c:v>
                </c:pt>
                <c:pt idx="2">
                  <c:v>44689</c:v>
                </c:pt>
                <c:pt idx="3">
                  <c:v>44690</c:v>
                </c:pt>
                <c:pt idx="4">
                  <c:v>44691</c:v>
                </c:pt>
                <c:pt idx="5">
                  <c:v>44692</c:v>
                </c:pt>
                <c:pt idx="6">
                  <c:v>44693</c:v>
                </c:pt>
                <c:pt idx="7">
                  <c:v>44694</c:v>
                </c:pt>
                <c:pt idx="8">
                  <c:v>44695</c:v>
                </c:pt>
                <c:pt idx="9">
                  <c:v>44696</c:v>
                </c:pt>
                <c:pt idx="10">
                  <c:v>44697</c:v>
                </c:pt>
                <c:pt idx="11">
                  <c:v>44698</c:v>
                </c:pt>
                <c:pt idx="12">
                  <c:v>44699</c:v>
                </c:pt>
                <c:pt idx="13">
                  <c:v>44700</c:v>
                </c:pt>
                <c:pt idx="14">
                  <c:v>44701</c:v>
                </c:pt>
                <c:pt idx="15">
                  <c:v>44702</c:v>
                </c:pt>
                <c:pt idx="16">
                  <c:v>44703</c:v>
                </c:pt>
                <c:pt idx="17">
                  <c:v>44705</c:v>
                </c:pt>
                <c:pt idx="18">
                  <c:v>44707</c:v>
                </c:pt>
                <c:pt idx="19">
                  <c:v>44709</c:v>
                </c:pt>
                <c:pt idx="20">
                  <c:v>44712</c:v>
                </c:pt>
                <c:pt idx="21">
                  <c:v>44715</c:v>
                </c:pt>
                <c:pt idx="22">
                  <c:v>44719</c:v>
                </c:pt>
              </c:numCache>
            </c:numRef>
          </c:cat>
          <c:val>
            <c:numRef>
              <c:f>'K82+125'!$AE$6:$AE$29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0.29999999999930099</c:v>
                </c:pt>
                <c:pt idx="3">
                  <c:v>-0.29999999999930099</c:v>
                </c:pt>
                <c:pt idx="4">
                  <c:v>-0.19999999999953399</c:v>
                </c:pt>
                <c:pt idx="5">
                  <c:v>-0.20000000000130999</c:v>
                </c:pt>
                <c:pt idx="6">
                  <c:v>-0.39999999999906799</c:v>
                </c:pt>
                <c:pt idx="7">
                  <c:v>0</c:v>
                </c:pt>
                <c:pt idx="8">
                  <c:v>-0.19999999999953399</c:v>
                </c:pt>
                <c:pt idx="9">
                  <c:v>9.99999999997669E-2</c:v>
                </c:pt>
                <c:pt idx="10">
                  <c:v>-0.50000000000061096</c:v>
                </c:pt>
                <c:pt idx="11">
                  <c:v>0.19999999999953399</c:v>
                </c:pt>
                <c:pt idx="12">
                  <c:v>-0.59999999999860198</c:v>
                </c:pt>
                <c:pt idx="13">
                  <c:v>-0.20000000000130999</c:v>
                </c:pt>
                <c:pt idx="14">
                  <c:v>9.99999999997669E-2</c:v>
                </c:pt>
                <c:pt idx="15">
                  <c:v>0.10000000000154299</c:v>
                </c:pt>
                <c:pt idx="16">
                  <c:v>-0.20000000000130999</c:v>
                </c:pt>
                <c:pt idx="17">
                  <c:v>-9.99999999997669E-2</c:v>
                </c:pt>
                <c:pt idx="18">
                  <c:v>-4.9999999999883499E-2</c:v>
                </c:pt>
                <c:pt idx="19">
                  <c:v>-4.9999999999883499E-2</c:v>
                </c:pt>
                <c:pt idx="20">
                  <c:v>-6.66666666671034E-2</c:v>
                </c:pt>
                <c:pt idx="21">
                  <c:v>0</c:v>
                </c:pt>
                <c:pt idx="22">
                  <c:v>-2.4999999999941701E-2</c:v>
                </c:pt>
              </c:numCache>
            </c:numRef>
          </c:val>
        </c:ser>
        <c:dLbls/>
        <c:marker val="1"/>
        <c:axId val="326840320"/>
        <c:axId val="326842624"/>
      </c:lineChart>
      <c:dateAx>
        <c:axId val="32684032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6842624"/>
        <c:crossesAt val="-50"/>
        <c:auto val="1"/>
        <c:lblOffset val="100"/>
        <c:baseTimeUnit val="days"/>
      </c:dateAx>
      <c:valAx>
        <c:axId val="326842624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6840320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K82+098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1.055722814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'K82+098'!$C$4:$G$4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'K82+098'!$A$6:$A$29</c:f>
              <c:numCache>
                <c:formatCode>m"月"d"日";@</c:formatCode>
                <c:ptCount val="24"/>
                <c:pt idx="0">
                  <c:v>44692</c:v>
                </c:pt>
                <c:pt idx="1">
                  <c:v>44693</c:v>
                </c:pt>
                <c:pt idx="2">
                  <c:v>44694</c:v>
                </c:pt>
                <c:pt idx="3">
                  <c:v>44695</c:v>
                </c:pt>
                <c:pt idx="4">
                  <c:v>44696</c:v>
                </c:pt>
                <c:pt idx="5">
                  <c:v>44697</c:v>
                </c:pt>
                <c:pt idx="6">
                  <c:v>44698</c:v>
                </c:pt>
                <c:pt idx="7">
                  <c:v>44699</c:v>
                </c:pt>
                <c:pt idx="8">
                  <c:v>44700</c:v>
                </c:pt>
                <c:pt idx="9">
                  <c:v>44701</c:v>
                </c:pt>
                <c:pt idx="10">
                  <c:v>44702</c:v>
                </c:pt>
                <c:pt idx="11">
                  <c:v>44703</c:v>
                </c:pt>
                <c:pt idx="12">
                  <c:v>44704</c:v>
                </c:pt>
                <c:pt idx="13">
                  <c:v>44705</c:v>
                </c:pt>
                <c:pt idx="14">
                  <c:v>44706</c:v>
                </c:pt>
                <c:pt idx="15">
                  <c:v>44708</c:v>
                </c:pt>
                <c:pt idx="16">
                  <c:v>44710</c:v>
                </c:pt>
                <c:pt idx="17">
                  <c:v>44712</c:v>
                </c:pt>
                <c:pt idx="18">
                  <c:v>44714</c:v>
                </c:pt>
                <c:pt idx="19">
                  <c:v>44716</c:v>
                </c:pt>
                <c:pt idx="20">
                  <c:v>44719</c:v>
                </c:pt>
                <c:pt idx="21">
                  <c:v>44721</c:v>
                </c:pt>
              </c:numCache>
            </c:numRef>
          </c:cat>
          <c:val>
            <c:numRef>
              <c:f>'K82+098'!$F$6:$F$29</c:f>
              <c:numCache>
                <c:formatCode>0.00_ </c:formatCode>
                <c:ptCount val="24"/>
                <c:pt idx="0">
                  <c:v>0</c:v>
                </c:pt>
                <c:pt idx="1">
                  <c:v>-0.69999999993797202</c:v>
                </c:pt>
                <c:pt idx="2">
                  <c:v>-0.99999999997635303</c:v>
                </c:pt>
                <c:pt idx="3">
                  <c:v>-1.1999999999261499</c:v>
                </c:pt>
                <c:pt idx="4">
                  <c:v>-1.5999999999394301</c:v>
                </c:pt>
                <c:pt idx="5">
                  <c:v>-1.79999999988922</c:v>
                </c:pt>
                <c:pt idx="6">
                  <c:v>-1.69999999991433</c:v>
                </c:pt>
                <c:pt idx="7">
                  <c:v>-1.8999999999778101</c:v>
                </c:pt>
                <c:pt idx="8">
                  <c:v>-1.8999999999778101</c:v>
                </c:pt>
                <c:pt idx="9">
                  <c:v>-2.0999999999275998</c:v>
                </c:pt>
                <c:pt idx="10">
                  <c:v>-3.09999999990396</c:v>
                </c:pt>
                <c:pt idx="11">
                  <c:v>-2.4999999999408802</c:v>
                </c:pt>
                <c:pt idx="12">
                  <c:v>-2.6999999998906801</c:v>
                </c:pt>
                <c:pt idx="13">
                  <c:v>-2.8999999999541601</c:v>
                </c:pt>
                <c:pt idx="14">
                  <c:v>-3.09999999990396</c:v>
                </c:pt>
                <c:pt idx="15">
                  <c:v>-2.9999999999290599</c:v>
                </c:pt>
                <c:pt idx="16">
                  <c:v>-3.49999999991724</c:v>
                </c:pt>
                <c:pt idx="17">
                  <c:v>-3.69999999998072</c:v>
                </c:pt>
                <c:pt idx="18">
                  <c:v>-3.5999999998921299</c:v>
                </c:pt>
                <c:pt idx="19">
                  <c:v>-4.0999999998803096</c:v>
                </c:pt>
                <c:pt idx="20">
                  <c:v>-4.2999999999437897</c:v>
                </c:pt>
                <c:pt idx="21">
                  <c:v>-4.1999999999688997</c:v>
                </c:pt>
                <c:pt idx="23">
                  <c:v>-1.60000000005311</c:v>
                </c:pt>
              </c:numCache>
            </c:numRef>
          </c:val>
        </c:ser>
        <c:ser>
          <c:idx val="1"/>
          <c:order val="1"/>
          <c:tx>
            <c:strRef>
              <c:f>'K82+098'!$H$4:$L$4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'K82+098'!$A$6:$A$29</c:f>
              <c:numCache>
                <c:formatCode>m"月"d"日";@</c:formatCode>
                <c:ptCount val="24"/>
                <c:pt idx="0">
                  <c:v>44692</c:v>
                </c:pt>
                <c:pt idx="1">
                  <c:v>44693</c:v>
                </c:pt>
                <c:pt idx="2">
                  <c:v>44694</c:v>
                </c:pt>
                <c:pt idx="3">
                  <c:v>44695</c:v>
                </c:pt>
                <c:pt idx="4">
                  <c:v>44696</c:v>
                </c:pt>
                <c:pt idx="5">
                  <c:v>44697</c:v>
                </c:pt>
                <c:pt idx="6">
                  <c:v>44698</c:v>
                </c:pt>
                <c:pt idx="7">
                  <c:v>44699</c:v>
                </c:pt>
                <c:pt idx="8">
                  <c:v>44700</c:v>
                </c:pt>
                <c:pt idx="9">
                  <c:v>44701</c:v>
                </c:pt>
                <c:pt idx="10">
                  <c:v>44702</c:v>
                </c:pt>
                <c:pt idx="11">
                  <c:v>44703</c:v>
                </c:pt>
                <c:pt idx="12">
                  <c:v>44704</c:v>
                </c:pt>
                <c:pt idx="13">
                  <c:v>44705</c:v>
                </c:pt>
                <c:pt idx="14">
                  <c:v>44706</c:v>
                </c:pt>
                <c:pt idx="15">
                  <c:v>44708</c:v>
                </c:pt>
                <c:pt idx="16">
                  <c:v>44710</c:v>
                </c:pt>
                <c:pt idx="17">
                  <c:v>44712</c:v>
                </c:pt>
                <c:pt idx="18">
                  <c:v>44714</c:v>
                </c:pt>
                <c:pt idx="19">
                  <c:v>44716</c:v>
                </c:pt>
                <c:pt idx="20">
                  <c:v>44719</c:v>
                </c:pt>
                <c:pt idx="21">
                  <c:v>44721</c:v>
                </c:pt>
              </c:numCache>
            </c:numRef>
          </c:cat>
          <c:val>
            <c:numRef>
              <c:f>'K82+098'!$K$6:$K$29</c:f>
              <c:numCache>
                <c:formatCode>0.00_ </c:formatCode>
                <c:ptCount val="24"/>
                <c:pt idx="0">
                  <c:v>0</c:v>
                </c:pt>
                <c:pt idx="1">
                  <c:v>-0.40000000001327901</c:v>
                </c:pt>
                <c:pt idx="2">
                  <c:v>-0.59999999996307496</c:v>
                </c:pt>
                <c:pt idx="3">
                  <c:v>-0.79999999991286996</c:v>
                </c:pt>
                <c:pt idx="4">
                  <c:v>-0.49999999998817701</c:v>
                </c:pt>
                <c:pt idx="5">
                  <c:v>-0.69999999993797202</c:v>
                </c:pt>
                <c:pt idx="6">
                  <c:v>-0.99999999997635303</c:v>
                </c:pt>
                <c:pt idx="7">
                  <c:v>-1.1999999999261499</c:v>
                </c:pt>
                <c:pt idx="8">
                  <c:v>-1.69999999991433</c:v>
                </c:pt>
                <c:pt idx="9">
                  <c:v>-1.5999999999394301</c:v>
                </c:pt>
                <c:pt idx="10">
                  <c:v>-1.4999999999645299</c:v>
                </c:pt>
                <c:pt idx="11">
                  <c:v>-1.69999999991433</c:v>
                </c:pt>
                <c:pt idx="12">
                  <c:v>-1.8999999999778101</c:v>
                </c:pt>
                <c:pt idx="13">
                  <c:v>-1.9999999999527101</c:v>
                </c:pt>
                <c:pt idx="14">
                  <c:v>-2.2999999999910901</c:v>
                </c:pt>
                <c:pt idx="15">
                  <c:v>-2.4999999999408802</c:v>
                </c:pt>
                <c:pt idx="16">
                  <c:v>-2.2999999999910901</c:v>
                </c:pt>
                <c:pt idx="17">
                  <c:v>-2.8999999999541601</c:v>
                </c:pt>
                <c:pt idx="18">
                  <c:v>-3.1000000000176402</c:v>
                </c:pt>
                <c:pt idx="19">
                  <c:v>-2.70000000000437</c:v>
                </c:pt>
                <c:pt idx="20">
                  <c:v>-3.49999999991724</c:v>
                </c:pt>
                <c:pt idx="21">
                  <c:v>-3.1999999999925399</c:v>
                </c:pt>
                <c:pt idx="23">
                  <c:v>-0.110526315791647</c:v>
                </c:pt>
              </c:numCache>
            </c:numRef>
          </c:val>
        </c:ser>
        <c:ser>
          <c:idx val="2"/>
          <c:order val="2"/>
          <c:tx>
            <c:strRef>
              <c:f>'K82+098'!$M$4:$Q$4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'K82+098'!$A$6:$A$32</c:f>
              <c:numCache>
                <c:formatCode>m"月"d"日";@</c:formatCode>
                <c:ptCount val="27"/>
                <c:pt idx="0">
                  <c:v>44692</c:v>
                </c:pt>
                <c:pt idx="1">
                  <c:v>44693</c:v>
                </c:pt>
                <c:pt idx="2">
                  <c:v>44694</c:v>
                </c:pt>
                <c:pt idx="3">
                  <c:v>44695</c:v>
                </c:pt>
                <c:pt idx="4">
                  <c:v>44696</c:v>
                </c:pt>
                <c:pt idx="5">
                  <c:v>44697</c:v>
                </c:pt>
                <c:pt idx="6">
                  <c:v>44698</c:v>
                </c:pt>
                <c:pt idx="7">
                  <c:v>44699</c:v>
                </c:pt>
                <c:pt idx="8">
                  <c:v>44700</c:v>
                </c:pt>
                <c:pt idx="9">
                  <c:v>44701</c:v>
                </c:pt>
                <c:pt idx="10">
                  <c:v>44702</c:v>
                </c:pt>
                <c:pt idx="11">
                  <c:v>44703</c:v>
                </c:pt>
                <c:pt idx="12">
                  <c:v>44704</c:v>
                </c:pt>
                <c:pt idx="13">
                  <c:v>44705</c:v>
                </c:pt>
                <c:pt idx="14">
                  <c:v>44706</c:v>
                </c:pt>
                <c:pt idx="15">
                  <c:v>44708</c:v>
                </c:pt>
                <c:pt idx="16">
                  <c:v>44710</c:v>
                </c:pt>
                <c:pt idx="17">
                  <c:v>44712</c:v>
                </c:pt>
                <c:pt idx="18">
                  <c:v>44714</c:v>
                </c:pt>
                <c:pt idx="19">
                  <c:v>44716</c:v>
                </c:pt>
                <c:pt idx="20">
                  <c:v>44719</c:v>
                </c:pt>
                <c:pt idx="21">
                  <c:v>44721</c:v>
                </c:pt>
              </c:numCache>
            </c:numRef>
          </c:cat>
          <c:val>
            <c:numRef>
              <c:f>'K82+098'!$P$6:$P$32</c:f>
              <c:numCache>
                <c:formatCode>0.00_ </c:formatCode>
                <c:ptCount val="27"/>
                <c:pt idx="0">
                  <c:v>0</c:v>
                </c:pt>
                <c:pt idx="1">
                  <c:v>-0.29999999992469401</c:v>
                </c:pt>
                <c:pt idx="2">
                  <c:v>-0.49999999998817701</c:v>
                </c:pt>
                <c:pt idx="3">
                  <c:v>-0.79999999991286996</c:v>
                </c:pt>
                <c:pt idx="4">
                  <c:v>-0.90000000000145497</c:v>
                </c:pt>
                <c:pt idx="5">
                  <c:v>-0.99999999997635303</c:v>
                </c:pt>
                <c:pt idx="6">
                  <c:v>-0.90000000000145497</c:v>
                </c:pt>
                <c:pt idx="7">
                  <c:v>-1.30000000001473</c:v>
                </c:pt>
                <c:pt idx="8">
                  <c:v>-0.99999999997635303</c:v>
                </c:pt>
                <c:pt idx="9">
                  <c:v>-1.8000000000029099</c:v>
                </c:pt>
                <c:pt idx="10">
                  <c:v>-1.4999999999645299</c:v>
                </c:pt>
                <c:pt idx="11">
                  <c:v>-1.39999999998963</c:v>
                </c:pt>
                <c:pt idx="12">
                  <c:v>-1.5999999999394301</c:v>
                </c:pt>
                <c:pt idx="13">
                  <c:v>-1.8000000000029099</c:v>
                </c:pt>
                <c:pt idx="14">
                  <c:v>-1.9999999999527101</c:v>
                </c:pt>
                <c:pt idx="15">
                  <c:v>-1.8000000000029099</c:v>
                </c:pt>
                <c:pt idx="16">
                  <c:v>-2.39999999996598</c:v>
                </c:pt>
                <c:pt idx="17">
                  <c:v>-2.5999999999157799</c:v>
                </c:pt>
                <c:pt idx="18">
                  <c:v>-2.2999999999910901</c:v>
                </c:pt>
                <c:pt idx="19">
                  <c:v>-2.9999999999290599</c:v>
                </c:pt>
                <c:pt idx="20">
                  <c:v>-3.1999999999925399</c:v>
                </c:pt>
                <c:pt idx="21">
                  <c:v>-2.9999999999290599</c:v>
                </c:pt>
              </c:numCache>
            </c:numRef>
          </c:val>
        </c:ser>
        <c:dLbls/>
        <c:marker val="1"/>
        <c:axId val="326751360"/>
        <c:axId val="326753664"/>
      </c:lineChart>
      <c:lineChart>
        <c:grouping val="standard"/>
        <c:ser>
          <c:idx val="3"/>
          <c:order val="3"/>
          <c:tx>
            <c:strRef>
              <c:f>'K82+098'!$AG$3:$AG$5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'K82+098'!$A$6:$A$29</c:f>
              <c:numCache>
                <c:formatCode>m"月"d"日";@</c:formatCode>
                <c:ptCount val="24"/>
                <c:pt idx="0">
                  <c:v>44692</c:v>
                </c:pt>
                <c:pt idx="1">
                  <c:v>44693</c:v>
                </c:pt>
                <c:pt idx="2">
                  <c:v>44694</c:v>
                </c:pt>
                <c:pt idx="3">
                  <c:v>44695</c:v>
                </c:pt>
                <c:pt idx="4">
                  <c:v>44696</c:v>
                </c:pt>
                <c:pt idx="5">
                  <c:v>44697</c:v>
                </c:pt>
                <c:pt idx="6">
                  <c:v>44698</c:v>
                </c:pt>
                <c:pt idx="7">
                  <c:v>44699</c:v>
                </c:pt>
                <c:pt idx="8">
                  <c:v>44700</c:v>
                </c:pt>
                <c:pt idx="9">
                  <c:v>44701</c:v>
                </c:pt>
                <c:pt idx="10">
                  <c:v>44702</c:v>
                </c:pt>
                <c:pt idx="11">
                  <c:v>44703</c:v>
                </c:pt>
                <c:pt idx="12">
                  <c:v>44704</c:v>
                </c:pt>
                <c:pt idx="13">
                  <c:v>44705</c:v>
                </c:pt>
                <c:pt idx="14">
                  <c:v>44706</c:v>
                </c:pt>
                <c:pt idx="15">
                  <c:v>44708</c:v>
                </c:pt>
                <c:pt idx="16">
                  <c:v>44710</c:v>
                </c:pt>
                <c:pt idx="17">
                  <c:v>44712</c:v>
                </c:pt>
                <c:pt idx="18">
                  <c:v>44714</c:v>
                </c:pt>
                <c:pt idx="19">
                  <c:v>44716</c:v>
                </c:pt>
                <c:pt idx="20">
                  <c:v>44719</c:v>
                </c:pt>
                <c:pt idx="21">
                  <c:v>44721</c:v>
                </c:pt>
              </c:numCache>
            </c:numRef>
          </c:cat>
          <c:val>
            <c:numRef>
              <c:f>'K82+098'!$AG$6:$AG$29</c:f>
              <c:numCache>
                <c:formatCode>0.0_ </c:formatCode>
                <c:ptCount val="24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41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  <c:pt idx="15">
                  <c:v>53</c:v>
                </c:pt>
                <c:pt idx="16">
                  <c:v>56</c:v>
                </c:pt>
                <c:pt idx="17">
                  <c:v>59</c:v>
                </c:pt>
                <c:pt idx="18">
                  <c:v>62</c:v>
                </c:pt>
                <c:pt idx="19">
                  <c:v>65</c:v>
                </c:pt>
                <c:pt idx="20">
                  <c:v>68</c:v>
                </c:pt>
                <c:pt idx="21">
                  <c:v>71</c:v>
                </c:pt>
              </c:numCache>
            </c:numRef>
          </c:val>
        </c:ser>
        <c:dLbls/>
        <c:marker val="1"/>
        <c:axId val="326911488"/>
        <c:axId val="326913024"/>
      </c:lineChart>
      <c:dateAx>
        <c:axId val="326751360"/>
        <c:scaling>
          <c:orientation val="minMax"/>
          <c:min val="44691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6753664"/>
        <c:crossesAt val="-50"/>
        <c:auto val="1"/>
        <c:lblOffset val="100"/>
        <c:baseTimeUnit val="days"/>
        <c:majorUnit val="3"/>
        <c:majorTimeUnit val="days"/>
      </c:dateAx>
      <c:valAx>
        <c:axId val="326753664"/>
        <c:scaling>
          <c:orientation val="minMax"/>
          <c:max val="1"/>
          <c:min val="-6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6751360"/>
        <c:crosses val="autoZero"/>
        <c:crossBetween val="midCat"/>
        <c:majorUnit val="1.2"/>
      </c:valAx>
      <c:dateAx>
        <c:axId val="326911488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6913024"/>
        <c:crosses val="autoZero"/>
        <c:auto val="1"/>
        <c:lblOffset val="100"/>
        <c:baseTimeUnit val="days"/>
      </c:dateAx>
      <c:valAx>
        <c:axId val="326913024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6911488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1128275864309929E-2"/>
          <c:y val="8.278942154289541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K82+098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'K82+098'!$U$4:$W$4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'K82+098'!$A$6:$A$29</c:f>
              <c:numCache>
                <c:formatCode>m"月"d"日";@</c:formatCode>
                <c:ptCount val="24"/>
                <c:pt idx="0">
                  <c:v>44692</c:v>
                </c:pt>
                <c:pt idx="1">
                  <c:v>44693</c:v>
                </c:pt>
                <c:pt idx="2">
                  <c:v>44694</c:v>
                </c:pt>
                <c:pt idx="3">
                  <c:v>44695</c:v>
                </c:pt>
                <c:pt idx="4">
                  <c:v>44696</c:v>
                </c:pt>
                <c:pt idx="5">
                  <c:v>44697</c:v>
                </c:pt>
                <c:pt idx="6">
                  <c:v>44698</c:v>
                </c:pt>
                <c:pt idx="7">
                  <c:v>44699</c:v>
                </c:pt>
                <c:pt idx="8">
                  <c:v>44700</c:v>
                </c:pt>
                <c:pt idx="9">
                  <c:v>44701</c:v>
                </c:pt>
                <c:pt idx="10">
                  <c:v>44702</c:v>
                </c:pt>
                <c:pt idx="11">
                  <c:v>44703</c:v>
                </c:pt>
                <c:pt idx="12">
                  <c:v>44704</c:v>
                </c:pt>
                <c:pt idx="13">
                  <c:v>44705</c:v>
                </c:pt>
                <c:pt idx="14">
                  <c:v>44706</c:v>
                </c:pt>
                <c:pt idx="15">
                  <c:v>44708</c:v>
                </c:pt>
                <c:pt idx="16">
                  <c:v>44710</c:v>
                </c:pt>
                <c:pt idx="17">
                  <c:v>44712</c:v>
                </c:pt>
                <c:pt idx="18">
                  <c:v>44714</c:v>
                </c:pt>
                <c:pt idx="19">
                  <c:v>44716</c:v>
                </c:pt>
                <c:pt idx="20">
                  <c:v>44719</c:v>
                </c:pt>
                <c:pt idx="21">
                  <c:v>44721</c:v>
                </c:pt>
              </c:numCache>
            </c:numRef>
          </c:cat>
          <c:val>
            <c:numRef>
              <c:f>'K82+098'!$V$6:$V$31</c:f>
              <c:numCache>
                <c:formatCode>0.00_ </c:formatCode>
                <c:ptCount val="26"/>
                <c:pt idx="0">
                  <c:v>0</c:v>
                </c:pt>
                <c:pt idx="1">
                  <c:v>-0.30000000000107702</c:v>
                </c:pt>
                <c:pt idx="2">
                  <c:v>-0.40000000000084401</c:v>
                </c:pt>
                <c:pt idx="3">
                  <c:v>-0.70000000000014495</c:v>
                </c:pt>
                <c:pt idx="4">
                  <c:v>-1.0000000000012199</c:v>
                </c:pt>
                <c:pt idx="5">
                  <c:v>-1.3000000000005201</c:v>
                </c:pt>
                <c:pt idx="6">
                  <c:v>-1.20000000000076</c:v>
                </c:pt>
                <c:pt idx="7">
                  <c:v>-1.50000000000006</c:v>
                </c:pt>
                <c:pt idx="8">
                  <c:v>-1.80000000000113</c:v>
                </c:pt>
                <c:pt idx="9">
                  <c:v>-2.0000000000006701</c:v>
                </c:pt>
                <c:pt idx="10">
                  <c:v>-2.2000000000002</c:v>
                </c:pt>
                <c:pt idx="11">
                  <c:v>-2.5000000000012799</c:v>
                </c:pt>
                <c:pt idx="12">
                  <c:v>-2.6000000000010499</c:v>
                </c:pt>
                <c:pt idx="13">
                  <c:v>-2.8000000000005798</c:v>
                </c:pt>
                <c:pt idx="14">
                  <c:v>-2.6000000000010499</c:v>
                </c:pt>
                <c:pt idx="15">
                  <c:v>-3.2000000000014199</c:v>
                </c:pt>
                <c:pt idx="16">
                  <c:v>-3.40000000000096</c:v>
                </c:pt>
                <c:pt idx="17">
                  <c:v>-3.0000000000001101</c:v>
                </c:pt>
                <c:pt idx="18">
                  <c:v>-3.80000000000003</c:v>
                </c:pt>
                <c:pt idx="19">
                  <c:v>-4.0000000000013403</c:v>
                </c:pt>
                <c:pt idx="20">
                  <c:v>-3.70000000000026</c:v>
                </c:pt>
                <c:pt idx="21">
                  <c:v>-3.6000000000004899</c:v>
                </c:pt>
                <c:pt idx="23">
                  <c:v>-1.59999999999982</c:v>
                </c:pt>
              </c:numCache>
            </c:numRef>
          </c:val>
        </c:ser>
        <c:ser>
          <c:idx val="1"/>
          <c:order val="1"/>
          <c:tx>
            <c:strRef>
              <c:f>'K82+098'!$Y$4:$AA$4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'K82+098'!$A$6:$A$29</c:f>
              <c:numCache>
                <c:formatCode>m"月"d"日";@</c:formatCode>
                <c:ptCount val="24"/>
                <c:pt idx="0">
                  <c:v>44692</c:v>
                </c:pt>
                <c:pt idx="1">
                  <c:v>44693</c:v>
                </c:pt>
                <c:pt idx="2">
                  <c:v>44694</c:v>
                </c:pt>
                <c:pt idx="3">
                  <c:v>44695</c:v>
                </c:pt>
                <c:pt idx="4">
                  <c:v>44696</c:v>
                </c:pt>
                <c:pt idx="5">
                  <c:v>44697</c:v>
                </c:pt>
                <c:pt idx="6">
                  <c:v>44698</c:v>
                </c:pt>
                <c:pt idx="7">
                  <c:v>44699</c:v>
                </c:pt>
                <c:pt idx="8">
                  <c:v>44700</c:v>
                </c:pt>
                <c:pt idx="9">
                  <c:v>44701</c:v>
                </c:pt>
                <c:pt idx="10">
                  <c:v>44702</c:v>
                </c:pt>
                <c:pt idx="11">
                  <c:v>44703</c:v>
                </c:pt>
                <c:pt idx="12">
                  <c:v>44704</c:v>
                </c:pt>
                <c:pt idx="13">
                  <c:v>44705</c:v>
                </c:pt>
                <c:pt idx="14">
                  <c:v>44706</c:v>
                </c:pt>
                <c:pt idx="15">
                  <c:v>44708</c:v>
                </c:pt>
                <c:pt idx="16">
                  <c:v>44710</c:v>
                </c:pt>
                <c:pt idx="17">
                  <c:v>44712</c:v>
                </c:pt>
                <c:pt idx="18">
                  <c:v>44714</c:v>
                </c:pt>
                <c:pt idx="19">
                  <c:v>44716</c:v>
                </c:pt>
                <c:pt idx="20">
                  <c:v>44719</c:v>
                </c:pt>
                <c:pt idx="21">
                  <c:v>44721</c:v>
                </c:pt>
              </c:numCache>
            </c:numRef>
          </c:cat>
          <c:val>
            <c:numRef>
              <c:f>'K82+098'!$Z$6:$Z$30</c:f>
              <c:numCache>
                <c:formatCode>0.00_ </c:formatCode>
                <c:ptCount val="25"/>
                <c:pt idx="0">
                  <c:v>0</c:v>
                </c:pt>
                <c:pt idx="1">
                  <c:v>9.99999999997669E-2</c:v>
                </c:pt>
                <c:pt idx="2">
                  <c:v>-0.50000000000061096</c:v>
                </c:pt>
                <c:pt idx="3">
                  <c:v>-0.29999999999930099</c:v>
                </c:pt>
                <c:pt idx="4">
                  <c:v>-0.60000000000037801</c:v>
                </c:pt>
                <c:pt idx="5">
                  <c:v>-0.50000000000061096</c:v>
                </c:pt>
                <c:pt idx="6">
                  <c:v>-1.50000000000006</c:v>
                </c:pt>
                <c:pt idx="7">
                  <c:v>-1.7999999999993599</c:v>
                </c:pt>
                <c:pt idx="8">
                  <c:v>-1.7999999999993599</c:v>
                </c:pt>
                <c:pt idx="9">
                  <c:v>-2.3999999999997401</c:v>
                </c:pt>
                <c:pt idx="10">
                  <c:v>-2.4999999999995</c:v>
                </c:pt>
                <c:pt idx="11">
                  <c:v>-2.6999999999990401</c:v>
                </c:pt>
                <c:pt idx="12">
                  <c:v>-2.8000000000005798</c:v>
                </c:pt>
                <c:pt idx="13">
                  <c:v>-3.0999999999998802</c:v>
                </c:pt>
                <c:pt idx="14">
                  <c:v>-3.2999999999994101</c:v>
                </c:pt>
                <c:pt idx="15">
                  <c:v>-3.4999999999989502</c:v>
                </c:pt>
                <c:pt idx="16">
                  <c:v>-3.1999999999996498</c:v>
                </c:pt>
                <c:pt idx="17">
                  <c:v>-3.8999999999997899</c:v>
                </c:pt>
                <c:pt idx="18">
                  <c:v>-4.09999999999933</c:v>
                </c:pt>
                <c:pt idx="19">
                  <c:v>-4.3000000000006402</c:v>
                </c:pt>
                <c:pt idx="20">
                  <c:v>-3.80000000000003</c:v>
                </c:pt>
                <c:pt idx="21">
                  <c:v>-3.9999999999995599</c:v>
                </c:pt>
                <c:pt idx="23">
                  <c:v>-4.1999999999990898</c:v>
                </c:pt>
              </c:numCache>
            </c:numRef>
          </c:val>
        </c:ser>
        <c:ser>
          <c:idx val="2"/>
          <c:order val="2"/>
          <c:tx>
            <c:strRef>
              <c:f>'K82+098'!$AC$4:$AE$4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'K82+098'!$A$6:$A$29</c:f>
              <c:numCache>
                <c:formatCode>m"月"d"日";@</c:formatCode>
                <c:ptCount val="24"/>
                <c:pt idx="0">
                  <c:v>44692</c:v>
                </c:pt>
                <c:pt idx="1">
                  <c:v>44693</c:v>
                </c:pt>
                <c:pt idx="2">
                  <c:v>44694</c:v>
                </c:pt>
                <c:pt idx="3">
                  <c:v>44695</c:v>
                </c:pt>
                <c:pt idx="4">
                  <c:v>44696</c:v>
                </c:pt>
                <c:pt idx="5">
                  <c:v>44697</c:v>
                </c:pt>
                <c:pt idx="6">
                  <c:v>44698</c:v>
                </c:pt>
                <c:pt idx="7">
                  <c:v>44699</c:v>
                </c:pt>
                <c:pt idx="8">
                  <c:v>44700</c:v>
                </c:pt>
                <c:pt idx="9">
                  <c:v>44701</c:v>
                </c:pt>
                <c:pt idx="10">
                  <c:v>44702</c:v>
                </c:pt>
                <c:pt idx="11">
                  <c:v>44703</c:v>
                </c:pt>
                <c:pt idx="12">
                  <c:v>44704</c:v>
                </c:pt>
                <c:pt idx="13">
                  <c:v>44705</c:v>
                </c:pt>
                <c:pt idx="14">
                  <c:v>44706</c:v>
                </c:pt>
                <c:pt idx="15">
                  <c:v>44708</c:v>
                </c:pt>
                <c:pt idx="16">
                  <c:v>44710</c:v>
                </c:pt>
                <c:pt idx="17">
                  <c:v>44712</c:v>
                </c:pt>
                <c:pt idx="18">
                  <c:v>44714</c:v>
                </c:pt>
                <c:pt idx="19">
                  <c:v>44716</c:v>
                </c:pt>
                <c:pt idx="20">
                  <c:v>44719</c:v>
                </c:pt>
                <c:pt idx="21">
                  <c:v>44721</c:v>
                </c:pt>
              </c:numCache>
            </c:numRef>
          </c:cat>
          <c:val>
            <c:numRef>
              <c:f>'K82+098'!$AD$6:$AD$29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-9.99999999997669E-2</c:v>
                </c:pt>
                <c:pt idx="3">
                  <c:v>-0.49999999999883499</c:v>
                </c:pt>
                <c:pt idx="4">
                  <c:v>-0.999999999999446</c:v>
                </c:pt>
                <c:pt idx="5">
                  <c:v>-0.89999999999967895</c:v>
                </c:pt>
                <c:pt idx="6">
                  <c:v>-0.999999999999446</c:v>
                </c:pt>
                <c:pt idx="7">
                  <c:v>-1.6999999999995901</c:v>
                </c:pt>
                <c:pt idx="8">
                  <c:v>-1.99999999999889</c:v>
                </c:pt>
                <c:pt idx="9">
                  <c:v>-2.2000000000002</c:v>
                </c:pt>
                <c:pt idx="10">
                  <c:v>-2.3999999999997401</c:v>
                </c:pt>
                <c:pt idx="11">
                  <c:v>-2.6999999999990401</c:v>
                </c:pt>
                <c:pt idx="12">
                  <c:v>-2.7999999999987999</c:v>
                </c:pt>
                <c:pt idx="13">
                  <c:v>-3.0000000000089999</c:v>
                </c:pt>
                <c:pt idx="14">
                  <c:v>-2.59999999999927</c:v>
                </c:pt>
                <c:pt idx="15">
                  <c:v>-3.40000000000984</c:v>
                </c:pt>
                <c:pt idx="16">
                  <c:v>-3.6000000000093699</c:v>
                </c:pt>
                <c:pt idx="17">
                  <c:v>-3.80000000000891</c:v>
                </c:pt>
                <c:pt idx="18">
                  <c:v>-3.3999999999991801</c:v>
                </c:pt>
                <c:pt idx="19">
                  <c:v>-4.2000000000097497</c:v>
                </c:pt>
                <c:pt idx="20">
                  <c:v>-4.40000000001994</c:v>
                </c:pt>
                <c:pt idx="21">
                  <c:v>-4.1999999999990898</c:v>
                </c:pt>
              </c:numCache>
            </c:numRef>
          </c:val>
        </c:ser>
        <c:dLbls/>
        <c:marker val="1"/>
        <c:axId val="327069056"/>
        <c:axId val="327088000"/>
      </c:lineChart>
      <c:lineChart>
        <c:grouping val="standard"/>
        <c:ser>
          <c:idx val="3"/>
          <c:order val="3"/>
          <c:tx>
            <c:strRef>
              <c:f>'K82+098'!$AG$3:$AG$5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'K82+098'!$A$6:$A$29</c:f>
              <c:numCache>
                <c:formatCode>m"月"d"日";@</c:formatCode>
                <c:ptCount val="24"/>
                <c:pt idx="0">
                  <c:v>44692</c:v>
                </c:pt>
                <c:pt idx="1">
                  <c:v>44693</c:v>
                </c:pt>
                <c:pt idx="2">
                  <c:v>44694</c:v>
                </c:pt>
                <c:pt idx="3">
                  <c:v>44695</c:v>
                </c:pt>
                <c:pt idx="4">
                  <c:v>44696</c:v>
                </c:pt>
                <c:pt idx="5">
                  <c:v>44697</c:v>
                </c:pt>
                <c:pt idx="6">
                  <c:v>44698</c:v>
                </c:pt>
                <c:pt idx="7">
                  <c:v>44699</c:v>
                </c:pt>
                <c:pt idx="8">
                  <c:v>44700</c:v>
                </c:pt>
                <c:pt idx="9">
                  <c:v>44701</c:v>
                </c:pt>
                <c:pt idx="10">
                  <c:v>44702</c:v>
                </c:pt>
                <c:pt idx="11">
                  <c:v>44703</c:v>
                </c:pt>
                <c:pt idx="12">
                  <c:v>44704</c:v>
                </c:pt>
                <c:pt idx="13">
                  <c:v>44705</c:v>
                </c:pt>
                <c:pt idx="14">
                  <c:v>44706</c:v>
                </c:pt>
                <c:pt idx="15">
                  <c:v>44708</c:v>
                </c:pt>
                <c:pt idx="16">
                  <c:v>44710</c:v>
                </c:pt>
                <c:pt idx="17">
                  <c:v>44712</c:v>
                </c:pt>
                <c:pt idx="18">
                  <c:v>44714</c:v>
                </c:pt>
                <c:pt idx="19">
                  <c:v>44716</c:v>
                </c:pt>
                <c:pt idx="20">
                  <c:v>44719</c:v>
                </c:pt>
                <c:pt idx="21">
                  <c:v>44721</c:v>
                </c:pt>
              </c:numCache>
            </c:numRef>
          </c:cat>
          <c:val>
            <c:numRef>
              <c:f>'K82+098'!$AG$6:$AG$29</c:f>
              <c:numCache>
                <c:formatCode>0.0_ </c:formatCode>
                <c:ptCount val="24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41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  <c:pt idx="15">
                  <c:v>53</c:v>
                </c:pt>
                <c:pt idx="16">
                  <c:v>56</c:v>
                </c:pt>
                <c:pt idx="17">
                  <c:v>59</c:v>
                </c:pt>
                <c:pt idx="18">
                  <c:v>62</c:v>
                </c:pt>
                <c:pt idx="19">
                  <c:v>65</c:v>
                </c:pt>
                <c:pt idx="20">
                  <c:v>68</c:v>
                </c:pt>
                <c:pt idx="21">
                  <c:v>71</c:v>
                </c:pt>
              </c:numCache>
            </c:numRef>
          </c:val>
        </c:ser>
        <c:dLbls/>
        <c:marker val="1"/>
        <c:axId val="326967296"/>
        <c:axId val="326968832"/>
      </c:lineChart>
      <c:dateAx>
        <c:axId val="327069056"/>
        <c:scaling>
          <c:orientation val="minMax"/>
          <c:min val="44691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7088000"/>
        <c:crossesAt val="-50"/>
        <c:auto val="1"/>
        <c:lblOffset val="100"/>
        <c:baseTimeUnit val="days"/>
        <c:majorUnit val="3"/>
        <c:majorTimeUnit val="days"/>
      </c:dateAx>
      <c:valAx>
        <c:axId val="327088000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7069056"/>
        <c:crosses val="autoZero"/>
        <c:crossBetween val="midCat"/>
        <c:majorUnit val="1"/>
      </c:valAx>
      <c:dateAx>
        <c:axId val="326967296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6968832"/>
        <c:crosses val="autoZero"/>
        <c:auto val="1"/>
        <c:lblOffset val="100"/>
        <c:baseTimeUnit val="days"/>
      </c:dateAx>
      <c:valAx>
        <c:axId val="326968832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6967296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K82+098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816700031140205"/>
          <c:y val="6.564424544971091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'K82+098'!$C$4:$G$4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'K82+098'!$A$6:$A$29</c:f>
              <c:numCache>
                <c:formatCode>m"月"d"日";@</c:formatCode>
                <c:ptCount val="24"/>
                <c:pt idx="0">
                  <c:v>44692</c:v>
                </c:pt>
                <c:pt idx="1">
                  <c:v>44693</c:v>
                </c:pt>
                <c:pt idx="2">
                  <c:v>44694</c:v>
                </c:pt>
                <c:pt idx="3">
                  <c:v>44695</c:v>
                </c:pt>
                <c:pt idx="4">
                  <c:v>44696</c:v>
                </c:pt>
                <c:pt idx="5">
                  <c:v>44697</c:v>
                </c:pt>
                <c:pt idx="6">
                  <c:v>44698</c:v>
                </c:pt>
                <c:pt idx="7">
                  <c:v>44699</c:v>
                </c:pt>
                <c:pt idx="8">
                  <c:v>44700</c:v>
                </c:pt>
                <c:pt idx="9">
                  <c:v>44701</c:v>
                </c:pt>
                <c:pt idx="10">
                  <c:v>44702</c:v>
                </c:pt>
                <c:pt idx="11">
                  <c:v>44703</c:v>
                </c:pt>
                <c:pt idx="12">
                  <c:v>44704</c:v>
                </c:pt>
                <c:pt idx="13">
                  <c:v>44705</c:v>
                </c:pt>
                <c:pt idx="14">
                  <c:v>44706</c:v>
                </c:pt>
                <c:pt idx="15">
                  <c:v>44708</c:v>
                </c:pt>
                <c:pt idx="16">
                  <c:v>44710</c:v>
                </c:pt>
                <c:pt idx="17">
                  <c:v>44712</c:v>
                </c:pt>
                <c:pt idx="18">
                  <c:v>44714</c:v>
                </c:pt>
                <c:pt idx="19">
                  <c:v>44716</c:v>
                </c:pt>
                <c:pt idx="20">
                  <c:v>44719</c:v>
                </c:pt>
                <c:pt idx="21">
                  <c:v>44721</c:v>
                </c:pt>
              </c:numCache>
            </c:numRef>
          </c:cat>
          <c:val>
            <c:numRef>
              <c:f>'K82+098'!$G$6:$G$29</c:f>
              <c:numCache>
                <c:formatCode>0.00_ </c:formatCode>
                <c:ptCount val="24"/>
                <c:pt idx="0">
                  <c:v>0</c:v>
                </c:pt>
                <c:pt idx="1">
                  <c:v>-0.69999999993797202</c:v>
                </c:pt>
                <c:pt idx="2">
                  <c:v>-0.30000000003838101</c:v>
                </c:pt>
                <c:pt idx="3">
                  <c:v>-0.199999999949796</c:v>
                </c:pt>
                <c:pt idx="4">
                  <c:v>-0.40000000001327901</c:v>
                </c:pt>
                <c:pt idx="5">
                  <c:v>-0.199999999949796</c:v>
                </c:pt>
                <c:pt idx="6">
                  <c:v>9.9999999974897905E-2</c:v>
                </c:pt>
                <c:pt idx="7">
                  <c:v>-0.20000000006348301</c:v>
                </c:pt>
                <c:pt idx="8">
                  <c:v>0</c:v>
                </c:pt>
                <c:pt idx="9">
                  <c:v>-0.199999999949796</c:v>
                </c:pt>
                <c:pt idx="10">
                  <c:v>-0.99999999997635303</c:v>
                </c:pt>
                <c:pt idx="11">
                  <c:v>0.59999999996307496</c:v>
                </c:pt>
                <c:pt idx="12">
                  <c:v>-0.199999999949796</c:v>
                </c:pt>
                <c:pt idx="13">
                  <c:v>-0.20000000006348301</c:v>
                </c:pt>
                <c:pt idx="14">
                  <c:v>-0.199999999949796</c:v>
                </c:pt>
                <c:pt idx="15">
                  <c:v>4.9999999987449001E-2</c:v>
                </c:pt>
                <c:pt idx="16">
                  <c:v>-0.24999999999408801</c:v>
                </c:pt>
                <c:pt idx="17">
                  <c:v>-0.100000000031741</c:v>
                </c:pt>
                <c:pt idx="18">
                  <c:v>5.0000000044292399E-2</c:v>
                </c:pt>
                <c:pt idx="19">
                  <c:v>-0.24999999999408801</c:v>
                </c:pt>
                <c:pt idx="20">
                  <c:v>-6.66666666878276E-2</c:v>
                </c:pt>
                <c:pt idx="21">
                  <c:v>4.9999999987449001E-2</c:v>
                </c:pt>
                <c:pt idx="23">
                  <c:v>-1.1999999999261499</c:v>
                </c:pt>
              </c:numCache>
            </c:numRef>
          </c:val>
        </c:ser>
        <c:ser>
          <c:idx val="1"/>
          <c:order val="1"/>
          <c:tx>
            <c:strRef>
              <c:f>'K82+098'!$H$4:$L$4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'K82+098'!$A$6:$A$29</c:f>
              <c:numCache>
                <c:formatCode>m"月"d"日";@</c:formatCode>
                <c:ptCount val="24"/>
                <c:pt idx="0">
                  <c:v>44692</c:v>
                </c:pt>
                <c:pt idx="1">
                  <c:v>44693</c:v>
                </c:pt>
                <c:pt idx="2">
                  <c:v>44694</c:v>
                </c:pt>
                <c:pt idx="3">
                  <c:v>44695</c:v>
                </c:pt>
                <c:pt idx="4">
                  <c:v>44696</c:v>
                </c:pt>
                <c:pt idx="5">
                  <c:v>44697</c:v>
                </c:pt>
                <c:pt idx="6">
                  <c:v>44698</c:v>
                </c:pt>
                <c:pt idx="7">
                  <c:v>44699</c:v>
                </c:pt>
                <c:pt idx="8">
                  <c:v>44700</c:v>
                </c:pt>
                <c:pt idx="9">
                  <c:v>44701</c:v>
                </c:pt>
                <c:pt idx="10">
                  <c:v>44702</c:v>
                </c:pt>
                <c:pt idx="11">
                  <c:v>44703</c:v>
                </c:pt>
                <c:pt idx="12">
                  <c:v>44704</c:v>
                </c:pt>
                <c:pt idx="13">
                  <c:v>44705</c:v>
                </c:pt>
                <c:pt idx="14">
                  <c:v>44706</c:v>
                </c:pt>
                <c:pt idx="15">
                  <c:v>44708</c:v>
                </c:pt>
                <c:pt idx="16">
                  <c:v>44710</c:v>
                </c:pt>
                <c:pt idx="17">
                  <c:v>44712</c:v>
                </c:pt>
                <c:pt idx="18">
                  <c:v>44714</c:v>
                </c:pt>
                <c:pt idx="19">
                  <c:v>44716</c:v>
                </c:pt>
                <c:pt idx="20">
                  <c:v>44719</c:v>
                </c:pt>
                <c:pt idx="21">
                  <c:v>44721</c:v>
                </c:pt>
              </c:numCache>
            </c:numRef>
          </c:cat>
          <c:val>
            <c:numRef>
              <c:f>'K82+098'!$L$6:$L$29</c:f>
              <c:numCache>
                <c:formatCode>0.00_ </c:formatCode>
                <c:ptCount val="24"/>
                <c:pt idx="0">
                  <c:v>0</c:v>
                </c:pt>
                <c:pt idx="1">
                  <c:v>-0.40000000001327901</c:v>
                </c:pt>
                <c:pt idx="2">
                  <c:v>-0.199999999949796</c:v>
                </c:pt>
                <c:pt idx="3">
                  <c:v>-0.199999999949796</c:v>
                </c:pt>
                <c:pt idx="4">
                  <c:v>0.29999999992469401</c:v>
                </c:pt>
                <c:pt idx="5">
                  <c:v>-0.199999999949796</c:v>
                </c:pt>
                <c:pt idx="6">
                  <c:v>-0.30000000003838101</c:v>
                </c:pt>
                <c:pt idx="7">
                  <c:v>-0.199999999949796</c:v>
                </c:pt>
                <c:pt idx="8">
                  <c:v>-0.49999999998817701</c:v>
                </c:pt>
                <c:pt idx="9">
                  <c:v>9.9999999974897905E-2</c:v>
                </c:pt>
                <c:pt idx="10">
                  <c:v>9.9999999974897905E-2</c:v>
                </c:pt>
                <c:pt idx="11">
                  <c:v>-0.199999999949796</c:v>
                </c:pt>
                <c:pt idx="12">
                  <c:v>-0.20000000006348301</c:v>
                </c:pt>
                <c:pt idx="13">
                  <c:v>-9.9999999974897905E-2</c:v>
                </c:pt>
                <c:pt idx="14">
                  <c:v>-0.30000000003838101</c:v>
                </c:pt>
                <c:pt idx="15">
                  <c:v>-9.9999999974897905E-2</c:v>
                </c:pt>
                <c:pt idx="16">
                  <c:v>9.9999999974897905E-2</c:v>
                </c:pt>
                <c:pt idx="17">
                  <c:v>-0.29999999998153698</c:v>
                </c:pt>
                <c:pt idx="18">
                  <c:v>-0.100000000031741</c:v>
                </c:pt>
                <c:pt idx="19">
                  <c:v>0.20000000000663901</c:v>
                </c:pt>
                <c:pt idx="20">
                  <c:v>-0.26666666663762301</c:v>
                </c:pt>
                <c:pt idx="21">
                  <c:v>0.149999999962347</c:v>
                </c:pt>
              </c:numCache>
            </c:numRef>
          </c:val>
        </c:ser>
        <c:ser>
          <c:idx val="2"/>
          <c:order val="2"/>
          <c:tx>
            <c:strRef>
              <c:f>'K82+098'!$M$4:$Q$4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'K82+098'!$A$6:$A$29</c:f>
              <c:numCache>
                <c:formatCode>m"月"d"日";@</c:formatCode>
                <c:ptCount val="24"/>
                <c:pt idx="0">
                  <c:v>44692</c:v>
                </c:pt>
                <c:pt idx="1">
                  <c:v>44693</c:v>
                </c:pt>
                <c:pt idx="2">
                  <c:v>44694</c:v>
                </c:pt>
                <c:pt idx="3">
                  <c:v>44695</c:v>
                </c:pt>
                <c:pt idx="4">
                  <c:v>44696</c:v>
                </c:pt>
                <c:pt idx="5">
                  <c:v>44697</c:v>
                </c:pt>
                <c:pt idx="6">
                  <c:v>44698</c:v>
                </c:pt>
                <c:pt idx="7">
                  <c:v>44699</c:v>
                </c:pt>
                <c:pt idx="8">
                  <c:v>44700</c:v>
                </c:pt>
                <c:pt idx="9">
                  <c:v>44701</c:v>
                </c:pt>
                <c:pt idx="10">
                  <c:v>44702</c:v>
                </c:pt>
                <c:pt idx="11">
                  <c:v>44703</c:v>
                </c:pt>
                <c:pt idx="12">
                  <c:v>44704</c:v>
                </c:pt>
                <c:pt idx="13">
                  <c:v>44705</c:v>
                </c:pt>
                <c:pt idx="14">
                  <c:v>44706</c:v>
                </c:pt>
                <c:pt idx="15">
                  <c:v>44708</c:v>
                </c:pt>
                <c:pt idx="16">
                  <c:v>44710</c:v>
                </c:pt>
                <c:pt idx="17">
                  <c:v>44712</c:v>
                </c:pt>
                <c:pt idx="18">
                  <c:v>44714</c:v>
                </c:pt>
                <c:pt idx="19">
                  <c:v>44716</c:v>
                </c:pt>
                <c:pt idx="20">
                  <c:v>44719</c:v>
                </c:pt>
                <c:pt idx="21">
                  <c:v>44721</c:v>
                </c:pt>
              </c:numCache>
            </c:numRef>
          </c:cat>
          <c:val>
            <c:numRef>
              <c:f>'K82+098'!$Q$6:$Q$29</c:f>
              <c:numCache>
                <c:formatCode>0.00_ </c:formatCode>
                <c:ptCount val="24"/>
                <c:pt idx="0">
                  <c:v>0</c:v>
                </c:pt>
                <c:pt idx="1">
                  <c:v>-0.29999999992469401</c:v>
                </c:pt>
                <c:pt idx="2">
                  <c:v>-0.20000000006348301</c:v>
                </c:pt>
                <c:pt idx="3">
                  <c:v>-0.29999999992469401</c:v>
                </c:pt>
                <c:pt idx="4">
                  <c:v>-0.10000000008858501</c:v>
                </c:pt>
                <c:pt idx="5">
                  <c:v>-9.9999999974897905E-2</c:v>
                </c:pt>
                <c:pt idx="6">
                  <c:v>9.9999999974897905E-2</c:v>
                </c:pt>
                <c:pt idx="7">
                  <c:v>-0.40000000001327901</c:v>
                </c:pt>
                <c:pt idx="8">
                  <c:v>0.30000000003838101</c:v>
                </c:pt>
                <c:pt idx="9">
                  <c:v>-0.80000000002655702</c:v>
                </c:pt>
                <c:pt idx="10">
                  <c:v>0.30000000003838101</c:v>
                </c:pt>
                <c:pt idx="11">
                  <c:v>9.9999999974897905E-2</c:v>
                </c:pt>
                <c:pt idx="12">
                  <c:v>-0.199999999949796</c:v>
                </c:pt>
                <c:pt idx="13">
                  <c:v>-0.20000000006348301</c:v>
                </c:pt>
                <c:pt idx="14">
                  <c:v>-0.199999999949796</c:v>
                </c:pt>
                <c:pt idx="15">
                  <c:v>9.9999999974897905E-2</c:v>
                </c:pt>
                <c:pt idx="16">
                  <c:v>-0.29999999998153698</c:v>
                </c:pt>
                <c:pt idx="17">
                  <c:v>-9.9999999974897905E-2</c:v>
                </c:pt>
                <c:pt idx="18">
                  <c:v>0.149999999962347</c:v>
                </c:pt>
                <c:pt idx="19">
                  <c:v>-0.34999999996898601</c:v>
                </c:pt>
                <c:pt idx="20">
                  <c:v>-6.66666666878276E-2</c:v>
                </c:pt>
                <c:pt idx="21">
                  <c:v>0.100000000031741</c:v>
                </c:pt>
              </c:numCache>
            </c:numRef>
          </c:val>
        </c:ser>
        <c:dLbls/>
        <c:marker val="1"/>
        <c:axId val="326954368"/>
        <c:axId val="327018368"/>
      </c:lineChart>
      <c:dateAx>
        <c:axId val="326954368"/>
        <c:scaling>
          <c:orientation val="minMax"/>
          <c:min val="44691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7018368"/>
        <c:crossesAt val="-50"/>
        <c:auto val="1"/>
        <c:lblOffset val="100"/>
        <c:baseTimeUnit val="days"/>
        <c:majorUnit val="3"/>
        <c:majorTimeUnit val="days"/>
      </c:dateAx>
      <c:valAx>
        <c:axId val="327018368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6954368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K82+098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612085062513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'K82+098'!$U$4:$W$4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'K82+098'!$A$6:$A$29</c:f>
              <c:numCache>
                <c:formatCode>m"月"d"日";@</c:formatCode>
                <c:ptCount val="24"/>
                <c:pt idx="0">
                  <c:v>44692</c:v>
                </c:pt>
                <c:pt idx="1">
                  <c:v>44693</c:v>
                </c:pt>
                <c:pt idx="2">
                  <c:v>44694</c:v>
                </c:pt>
                <c:pt idx="3">
                  <c:v>44695</c:v>
                </c:pt>
                <c:pt idx="4">
                  <c:v>44696</c:v>
                </c:pt>
                <c:pt idx="5">
                  <c:v>44697</c:v>
                </c:pt>
                <c:pt idx="6">
                  <c:v>44698</c:v>
                </c:pt>
                <c:pt idx="7">
                  <c:v>44699</c:v>
                </c:pt>
                <c:pt idx="8">
                  <c:v>44700</c:v>
                </c:pt>
                <c:pt idx="9">
                  <c:v>44701</c:v>
                </c:pt>
                <c:pt idx="10">
                  <c:v>44702</c:v>
                </c:pt>
                <c:pt idx="11">
                  <c:v>44703</c:v>
                </c:pt>
                <c:pt idx="12">
                  <c:v>44704</c:v>
                </c:pt>
                <c:pt idx="13">
                  <c:v>44705</c:v>
                </c:pt>
                <c:pt idx="14">
                  <c:v>44706</c:v>
                </c:pt>
                <c:pt idx="15">
                  <c:v>44708</c:v>
                </c:pt>
                <c:pt idx="16">
                  <c:v>44710</c:v>
                </c:pt>
                <c:pt idx="17">
                  <c:v>44712</c:v>
                </c:pt>
                <c:pt idx="18">
                  <c:v>44714</c:v>
                </c:pt>
                <c:pt idx="19">
                  <c:v>44716</c:v>
                </c:pt>
                <c:pt idx="20">
                  <c:v>44719</c:v>
                </c:pt>
                <c:pt idx="21">
                  <c:v>44721</c:v>
                </c:pt>
              </c:numCache>
            </c:numRef>
          </c:cat>
          <c:val>
            <c:numRef>
              <c:f>'K82+098'!$W$6:$W$29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-0.30000000000107702</c:v>
                </c:pt>
                <c:pt idx="2">
                  <c:v>-9.99999999997669E-2</c:v>
                </c:pt>
                <c:pt idx="3">
                  <c:v>-0.29999999999930099</c:v>
                </c:pt>
                <c:pt idx="4">
                  <c:v>-0.30000000000107702</c:v>
                </c:pt>
                <c:pt idx="5">
                  <c:v>-0.29999999999930099</c:v>
                </c:pt>
                <c:pt idx="6">
                  <c:v>9.99999999997669E-2</c:v>
                </c:pt>
                <c:pt idx="7">
                  <c:v>-0.29999999999930099</c:v>
                </c:pt>
                <c:pt idx="8">
                  <c:v>-0.30000000000107702</c:v>
                </c:pt>
                <c:pt idx="9">
                  <c:v>-0.19999999999953399</c:v>
                </c:pt>
                <c:pt idx="10">
                  <c:v>-0.19999999999953399</c:v>
                </c:pt>
                <c:pt idx="11">
                  <c:v>-0.30000000000107702</c:v>
                </c:pt>
                <c:pt idx="12">
                  <c:v>-9.99999999997669E-2</c:v>
                </c:pt>
                <c:pt idx="13">
                  <c:v>-0.19999999999953399</c:v>
                </c:pt>
                <c:pt idx="14">
                  <c:v>0.19999999999953399</c:v>
                </c:pt>
                <c:pt idx="15">
                  <c:v>-0.300000000000189</c:v>
                </c:pt>
                <c:pt idx="16">
                  <c:v>-9.99999999997669E-2</c:v>
                </c:pt>
                <c:pt idx="17">
                  <c:v>0.20000000000042201</c:v>
                </c:pt>
                <c:pt idx="18">
                  <c:v>-0.399999999999956</c:v>
                </c:pt>
                <c:pt idx="19">
                  <c:v>-0.100000000000655</c:v>
                </c:pt>
                <c:pt idx="20">
                  <c:v>0.100000000000359</c:v>
                </c:pt>
                <c:pt idx="21">
                  <c:v>4.9999999999883499E-2</c:v>
                </c:pt>
                <c:pt idx="23">
                  <c:v>-1.99999999999889</c:v>
                </c:pt>
              </c:numCache>
            </c:numRef>
          </c:val>
        </c:ser>
        <c:ser>
          <c:idx val="1"/>
          <c:order val="1"/>
          <c:tx>
            <c:strRef>
              <c:f>'K82+098'!$Y$4:$AA$4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'K82+098'!$A$6:$A$29</c:f>
              <c:numCache>
                <c:formatCode>m"月"d"日";@</c:formatCode>
                <c:ptCount val="24"/>
                <c:pt idx="0">
                  <c:v>44692</c:v>
                </c:pt>
                <c:pt idx="1">
                  <c:v>44693</c:v>
                </c:pt>
                <c:pt idx="2">
                  <c:v>44694</c:v>
                </c:pt>
                <c:pt idx="3">
                  <c:v>44695</c:v>
                </c:pt>
                <c:pt idx="4">
                  <c:v>44696</c:v>
                </c:pt>
                <c:pt idx="5">
                  <c:v>44697</c:v>
                </c:pt>
                <c:pt idx="6">
                  <c:v>44698</c:v>
                </c:pt>
                <c:pt idx="7">
                  <c:v>44699</c:v>
                </c:pt>
                <c:pt idx="8">
                  <c:v>44700</c:v>
                </c:pt>
                <c:pt idx="9">
                  <c:v>44701</c:v>
                </c:pt>
                <c:pt idx="10">
                  <c:v>44702</c:v>
                </c:pt>
                <c:pt idx="11">
                  <c:v>44703</c:v>
                </c:pt>
                <c:pt idx="12">
                  <c:v>44704</c:v>
                </c:pt>
                <c:pt idx="13">
                  <c:v>44705</c:v>
                </c:pt>
                <c:pt idx="14">
                  <c:v>44706</c:v>
                </c:pt>
                <c:pt idx="15">
                  <c:v>44708</c:v>
                </c:pt>
                <c:pt idx="16">
                  <c:v>44710</c:v>
                </c:pt>
                <c:pt idx="17">
                  <c:v>44712</c:v>
                </c:pt>
                <c:pt idx="18">
                  <c:v>44714</c:v>
                </c:pt>
                <c:pt idx="19">
                  <c:v>44716</c:v>
                </c:pt>
                <c:pt idx="20">
                  <c:v>44719</c:v>
                </c:pt>
                <c:pt idx="21">
                  <c:v>44721</c:v>
                </c:pt>
              </c:numCache>
            </c:numRef>
          </c:cat>
          <c:val>
            <c:numRef>
              <c:f>'K82+098'!$AA$6:$AA$29</c:f>
              <c:numCache>
                <c:formatCode>0.00_ </c:formatCode>
                <c:ptCount val="24"/>
                <c:pt idx="0">
                  <c:v>0</c:v>
                </c:pt>
                <c:pt idx="1">
                  <c:v>9.99999999997669E-2</c:v>
                </c:pt>
                <c:pt idx="2">
                  <c:v>-0.60000000000037801</c:v>
                </c:pt>
                <c:pt idx="3">
                  <c:v>0.20000000000130999</c:v>
                </c:pt>
                <c:pt idx="4">
                  <c:v>-0.30000000000107702</c:v>
                </c:pt>
                <c:pt idx="5">
                  <c:v>9.99999999997669E-2</c:v>
                </c:pt>
                <c:pt idx="6">
                  <c:v>-0.999999999999446</c:v>
                </c:pt>
                <c:pt idx="7">
                  <c:v>-0.29999999999930099</c:v>
                </c:pt>
                <c:pt idx="8">
                  <c:v>0</c:v>
                </c:pt>
                <c:pt idx="9">
                  <c:v>-0.60000000000037801</c:v>
                </c:pt>
                <c:pt idx="10">
                  <c:v>-9.99999999997669E-2</c:v>
                </c:pt>
                <c:pt idx="11">
                  <c:v>-0.19999999999953399</c:v>
                </c:pt>
                <c:pt idx="12">
                  <c:v>-0.10000000000154299</c:v>
                </c:pt>
                <c:pt idx="13">
                  <c:v>-0.29999999999930099</c:v>
                </c:pt>
                <c:pt idx="14">
                  <c:v>-0.19999999999953399</c:v>
                </c:pt>
                <c:pt idx="15">
                  <c:v>-9.99999999997669E-2</c:v>
                </c:pt>
                <c:pt idx="16">
                  <c:v>0.14999999999965</c:v>
                </c:pt>
                <c:pt idx="17">
                  <c:v>-0.35000000000007198</c:v>
                </c:pt>
                <c:pt idx="18">
                  <c:v>-9.99999999997669E-2</c:v>
                </c:pt>
                <c:pt idx="19">
                  <c:v>-0.100000000000655</c:v>
                </c:pt>
                <c:pt idx="20">
                  <c:v>0.16666666666686999</c:v>
                </c:pt>
                <c:pt idx="21">
                  <c:v>-9.99999999997669E-2</c:v>
                </c:pt>
                <c:pt idx="23">
                  <c:v>-0.10526315789467899</c:v>
                </c:pt>
              </c:numCache>
            </c:numRef>
          </c:val>
        </c:ser>
        <c:ser>
          <c:idx val="2"/>
          <c:order val="2"/>
          <c:tx>
            <c:strRef>
              <c:f>'K82+098'!$AC$4:$AE$4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'K82+098'!$A$6:$A$29</c:f>
              <c:numCache>
                <c:formatCode>m"月"d"日";@</c:formatCode>
                <c:ptCount val="24"/>
                <c:pt idx="0">
                  <c:v>44692</c:v>
                </c:pt>
                <c:pt idx="1">
                  <c:v>44693</c:v>
                </c:pt>
                <c:pt idx="2">
                  <c:v>44694</c:v>
                </c:pt>
                <c:pt idx="3">
                  <c:v>44695</c:v>
                </c:pt>
                <c:pt idx="4">
                  <c:v>44696</c:v>
                </c:pt>
                <c:pt idx="5">
                  <c:v>44697</c:v>
                </c:pt>
                <c:pt idx="6">
                  <c:v>44698</c:v>
                </c:pt>
                <c:pt idx="7">
                  <c:v>44699</c:v>
                </c:pt>
                <c:pt idx="8">
                  <c:v>44700</c:v>
                </c:pt>
                <c:pt idx="9">
                  <c:v>44701</c:v>
                </c:pt>
                <c:pt idx="10">
                  <c:v>44702</c:v>
                </c:pt>
                <c:pt idx="11">
                  <c:v>44703</c:v>
                </c:pt>
                <c:pt idx="12">
                  <c:v>44704</c:v>
                </c:pt>
                <c:pt idx="13">
                  <c:v>44705</c:v>
                </c:pt>
                <c:pt idx="14">
                  <c:v>44706</c:v>
                </c:pt>
                <c:pt idx="15">
                  <c:v>44708</c:v>
                </c:pt>
                <c:pt idx="16">
                  <c:v>44710</c:v>
                </c:pt>
                <c:pt idx="17">
                  <c:v>44712</c:v>
                </c:pt>
                <c:pt idx="18">
                  <c:v>44714</c:v>
                </c:pt>
                <c:pt idx="19">
                  <c:v>44716</c:v>
                </c:pt>
                <c:pt idx="20">
                  <c:v>44719</c:v>
                </c:pt>
                <c:pt idx="21">
                  <c:v>44721</c:v>
                </c:pt>
              </c:numCache>
            </c:numRef>
          </c:cat>
          <c:val>
            <c:numRef>
              <c:f>'K82+098'!$AE$6:$AE$29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9.99999999997669E-2</c:v>
                </c:pt>
                <c:pt idx="3">
                  <c:v>-0.39999999999906799</c:v>
                </c:pt>
                <c:pt idx="4">
                  <c:v>-0.50000000000061096</c:v>
                </c:pt>
                <c:pt idx="5">
                  <c:v>9.99999999997669E-2</c:v>
                </c:pt>
                <c:pt idx="6">
                  <c:v>-9.99999999997669E-2</c:v>
                </c:pt>
                <c:pt idx="7">
                  <c:v>-0.70000000000014495</c:v>
                </c:pt>
                <c:pt idx="8">
                  <c:v>-0.29999999999930099</c:v>
                </c:pt>
                <c:pt idx="9">
                  <c:v>-0.20000000000130999</c:v>
                </c:pt>
                <c:pt idx="10">
                  <c:v>-0.19999999999953399</c:v>
                </c:pt>
                <c:pt idx="11">
                  <c:v>-0.29999999999930099</c:v>
                </c:pt>
                <c:pt idx="12">
                  <c:v>-9.99999999997669E-2</c:v>
                </c:pt>
                <c:pt idx="13">
                  <c:v>-0.200000000010192</c:v>
                </c:pt>
                <c:pt idx="14">
                  <c:v>0.40000000000972602</c:v>
                </c:pt>
                <c:pt idx="15">
                  <c:v>-0.40000000000528502</c:v>
                </c:pt>
                <c:pt idx="16">
                  <c:v>-9.99999999997669E-2</c:v>
                </c:pt>
                <c:pt idx="17">
                  <c:v>-9.99999999997669E-2</c:v>
                </c:pt>
                <c:pt idx="18">
                  <c:v>0.20000000000486301</c:v>
                </c:pt>
                <c:pt idx="19">
                  <c:v>-0.40000000000528502</c:v>
                </c:pt>
                <c:pt idx="20">
                  <c:v>-6.6666666670064004E-2</c:v>
                </c:pt>
                <c:pt idx="21">
                  <c:v>0.100000000010425</c:v>
                </c:pt>
              </c:numCache>
            </c:numRef>
          </c:val>
        </c:ser>
        <c:dLbls/>
        <c:marker val="1"/>
        <c:axId val="327139712"/>
        <c:axId val="327142016"/>
      </c:lineChart>
      <c:dateAx>
        <c:axId val="327139712"/>
        <c:scaling>
          <c:orientation val="minMax"/>
          <c:min val="44691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7142016"/>
        <c:crossesAt val="-50"/>
        <c:auto val="1"/>
        <c:lblOffset val="100"/>
        <c:baseTimeUnit val="days"/>
        <c:majorUnit val="3"/>
        <c:majorTimeUnit val="days"/>
      </c:dateAx>
      <c:valAx>
        <c:axId val="327142016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7139712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K82+073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1.055722814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'K82+073'!$C$4:$G$4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'K82+073'!$A$6:$A$29</c:f>
              <c:numCache>
                <c:formatCode>m"月"d"日";@</c:formatCode>
                <c:ptCount val="24"/>
                <c:pt idx="0">
                  <c:v>44698</c:v>
                </c:pt>
                <c:pt idx="1">
                  <c:v>44699</c:v>
                </c:pt>
                <c:pt idx="2">
                  <c:v>44700</c:v>
                </c:pt>
                <c:pt idx="3">
                  <c:v>44701</c:v>
                </c:pt>
                <c:pt idx="4">
                  <c:v>44702</c:v>
                </c:pt>
                <c:pt idx="5">
                  <c:v>44703</c:v>
                </c:pt>
                <c:pt idx="6">
                  <c:v>44704</c:v>
                </c:pt>
                <c:pt idx="7">
                  <c:v>44705</c:v>
                </c:pt>
                <c:pt idx="8">
                  <c:v>44706</c:v>
                </c:pt>
                <c:pt idx="9">
                  <c:v>44707</c:v>
                </c:pt>
                <c:pt idx="10">
                  <c:v>44708</c:v>
                </c:pt>
                <c:pt idx="11">
                  <c:v>44709</c:v>
                </c:pt>
                <c:pt idx="12">
                  <c:v>44710</c:v>
                </c:pt>
                <c:pt idx="13">
                  <c:v>44711</c:v>
                </c:pt>
                <c:pt idx="14">
                  <c:v>44712</c:v>
                </c:pt>
                <c:pt idx="15">
                  <c:v>44714</c:v>
                </c:pt>
                <c:pt idx="16">
                  <c:v>44716</c:v>
                </c:pt>
                <c:pt idx="17">
                  <c:v>44720</c:v>
                </c:pt>
                <c:pt idx="18">
                  <c:v>44722</c:v>
                </c:pt>
                <c:pt idx="19">
                  <c:v>44724</c:v>
                </c:pt>
                <c:pt idx="20">
                  <c:v>44726</c:v>
                </c:pt>
                <c:pt idx="21">
                  <c:v>44730</c:v>
                </c:pt>
              </c:numCache>
            </c:numRef>
          </c:cat>
          <c:val>
            <c:numRef>
              <c:f>'K82+073'!$F$6:$F$29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-0.30000000003838101</c:v>
                </c:pt>
                <c:pt idx="2">
                  <c:v>-0.49999999998817701</c:v>
                </c:pt>
                <c:pt idx="3">
                  <c:v>-0.99999999997635303</c:v>
                </c:pt>
                <c:pt idx="4">
                  <c:v>-1.2000000000398401</c:v>
                </c:pt>
                <c:pt idx="5">
                  <c:v>-1.39999999998963</c:v>
                </c:pt>
                <c:pt idx="6">
                  <c:v>-1.30000000001473</c:v>
                </c:pt>
                <c:pt idx="7">
                  <c:v>-1.8000000000029099</c:v>
                </c:pt>
                <c:pt idx="8">
                  <c:v>-1.2000000000398401</c:v>
                </c:pt>
                <c:pt idx="9">
                  <c:v>-2.2000000000161899</c:v>
                </c:pt>
                <c:pt idx="10">
                  <c:v>-2.39999999996598</c:v>
                </c:pt>
                <c:pt idx="11">
                  <c:v>-2.1000000000412902</c:v>
                </c:pt>
                <c:pt idx="12">
                  <c:v>-2.79999999997926</c:v>
                </c:pt>
                <c:pt idx="13">
                  <c:v>-3.0000000000427498</c:v>
                </c:pt>
                <c:pt idx="14">
                  <c:v>-2.79999999997926</c:v>
                </c:pt>
                <c:pt idx="15">
                  <c:v>-3.40000000005602</c:v>
                </c:pt>
                <c:pt idx="16">
                  <c:v>-3.6000000000058199</c:v>
                </c:pt>
                <c:pt idx="17">
                  <c:v>-3.69999999998072</c:v>
                </c:pt>
                <c:pt idx="18">
                  <c:v>-4.0000000000191003</c:v>
                </c:pt>
                <c:pt idx="19">
                  <c:v>-3.5000000000309202</c:v>
                </c:pt>
                <c:pt idx="20">
                  <c:v>-4.4000000000323798</c:v>
                </c:pt>
                <c:pt idx="21">
                  <c:v>-4.099999999994</c:v>
                </c:pt>
                <c:pt idx="23">
                  <c:v>-2.9999999999290599</c:v>
                </c:pt>
              </c:numCache>
            </c:numRef>
          </c:val>
        </c:ser>
        <c:ser>
          <c:idx val="1"/>
          <c:order val="1"/>
          <c:tx>
            <c:strRef>
              <c:f>'K82+073'!$H$4:$L$4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'K82+073'!$A$6:$A$29</c:f>
              <c:numCache>
                <c:formatCode>m"月"d"日";@</c:formatCode>
                <c:ptCount val="24"/>
                <c:pt idx="0">
                  <c:v>44698</c:v>
                </c:pt>
                <c:pt idx="1">
                  <c:v>44699</c:v>
                </c:pt>
                <c:pt idx="2">
                  <c:v>44700</c:v>
                </c:pt>
                <c:pt idx="3">
                  <c:v>44701</c:v>
                </c:pt>
                <c:pt idx="4">
                  <c:v>44702</c:v>
                </c:pt>
                <c:pt idx="5">
                  <c:v>44703</c:v>
                </c:pt>
                <c:pt idx="6">
                  <c:v>44704</c:v>
                </c:pt>
                <c:pt idx="7">
                  <c:v>44705</c:v>
                </c:pt>
                <c:pt idx="8">
                  <c:v>44706</c:v>
                </c:pt>
                <c:pt idx="9">
                  <c:v>44707</c:v>
                </c:pt>
                <c:pt idx="10">
                  <c:v>44708</c:v>
                </c:pt>
                <c:pt idx="11">
                  <c:v>44709</c:v>
                </c:pt>
                <c:pt idx="12">
                  <c:v>44710</c:v>
                </c:pt>
                <c:pt idx="13">
                  <c:v>44711</c:v>
                </c:pt>
                <c:pt idx="14">
                  <c:v>44712</c:v>
                </c:pt>
                <c:pt idx="15">
                  <c:v>44714</c:v>
                </c:pt>
                <c:pt idx="16">
                  <c:v>44716</c:v>
                </c:pt>
                <c:pt idx="17">
                  <c:v>44720</c:v>
                </c:pt>
                <c:pt idx="18">
                  <c:v>44722</c:v>
                </c:pt>
                <c:pt idx="19">
                  <c:v>44724</c:v>
                </c:pt>
                <c:pt idx="20">
                  <c:v>44726</c:v>
                </c:pt>
                <c:pt idx="21">
                  <c:v>44730</c:v>
                </c:pt>
              </c:numCache>
            </c:numRef>
          </c:cat>
          <c:val>
            <c:numRef>
              <c:f>'K82+073'!$K$6:$K$29</c:f>
              <c:numCache>
                <c:formatCode>0.00_ </c:formatCode>
                <c:ptCount val="24"/>
                <c:pt idx="0">
                  <c:v>0</c:v>
                </c:pt>
                <c:pt idx="1">
                  <c:v>-0.49999999998817701</c:v>
                </c:pt>
                <c:pt idx="2">
                  <c:v>-0.49999999998817701</c:v>
                </c:pt>
                <c:pt idx="3">
                  <c:v>-0.70000000005165897</c:v>
                </c:pt>
                <c:pt idx="4">
                  <c:v>-0.80000000002655702</c:v>
                </c:pt>
                <c:pt idx="5">
                  <c:v>-1.09999999995125</c:v>
                </c:pt>
                <c:pt idx="6">
                  <c:v>-1.30000000001473</c:v>
                </c:pt>
                <c:pt idx="7">
                  <c:v>-0.99999999997635303</c:v>
                </c:pt>
                <c:pt idx="8">
                  <c:v>-1.70000000002801</c:v>
                </c:pt>
                <c:pt idx="9">
                  <c:v>-1.8999999999778101</c:v>
                </c:pt>
                <c:pt idx="10">
                  <c:v>-1.39999999998963</c:v>
                </c:pt>
                <c:pt idx="11">
                  <c:v>-2.2999999999910901</c:v>
                </c:pt>
                <c:pt idx="12">
                  <c:v>-1.9999999999527101</c:v>
                </c:pt>
                <c:pt idx="13">
                  <c:v>-2.70000000000437</c:v>
                </c:pt>
                <c:pt idx="14">
                  <c:v>-2.8999999999541601</c:v>
                </c:pt>
                <c:pt idx="15">
                  <c:v>-2.2999999999910901</c:v>
                </c:pt>
                <c:pt idx="16">
                  <c:v>-3.2999999999674401</c:v>
                </c:pt>
                <c:pt idx="17">
                  <c:v>-3.5000000000309202</c:v>
                </c:pt>
                <c:pt idx="18">
                  <c:v>-3.2999999999674401</c:v>
                </c:pt>
                <c:pt idx="19">
                  <c:v>-3.9000000000442001</c:v>
                </c:pt>
                <c:pt idx="20">
                  <c:v>-4.099999999994</c:v>
                </c:pt>
                <c:pt idx="21">
                  <c:v>-3.69999999998072</c:v>
                </c:pt>
                <c:pt idx="23">
                  <c:v>-0.10689655172474601</c:v>
                </c:pt>
              </c:numCache>
            </c:numRef>
          </c:val>
        </c:ser>
        <c:ser>
          <c:idx val="2"/>
          <c:order val="2"/>
          <c:tx>
            <c:strRef>
              <c:f>'K82+073'!$M$4:$Q$4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'K82+073'!$A$6:$A$32</c:f>
              <c:numCache>
                <c:formatCode>m"月"d"日";@</c:formatCode>
                <c:ptCount val="27"/>
                <c:pt idx="0">
                  <c:v>44698</c:v>
                </c:pt>
                <c:pt idx="1">
                  <c:v>44699</c:v>
                </c:pt>
                <c:pt idx="2">
                  <c:v>44700</c:v>
                </c:pt>
                <c:pt idx="3">
                  <c:v>44701</c:v>
                </c:pt>
                <c:pt idx="4">
                  <c:v>44702</c:v>
                </c:pt>
                <c:pt idx="5">
                  <c:v>44703</c:v>
                </c:pt>
                <c:pt idx="6">
                  <c:v>44704</c:v>
                </c:pt>
                <c:pt idx="7">
                  <c:v>44705</c:v>
                </c:pt>
                <c:pt idx="8">
                  <c:v>44706</c:v>
                </c:pt>
                <c:pt idx="9">
                  <c:v>44707</c:v>
                </c:pt>
                <c:pt idx="10">
                  <c:v>44708</c:v>
                </c:pt>
                <c:pt idx="11">
                  <c:v>44709</c:v>
                </c:pt>
                <c:pt idx="12">
                  <c:v>44710</c:v>
                </c:pt>
                <c:pt idx="13">
                  <c:v>44711</c:v>
                </c:pt>
                <c:pt idx="14">
                  <c:v>44712</c:v>
                </c:pt>
                <c:pt idx="15">
                  <c:v>44714</c:v>
                </c:pt>
                <c:pt idx="16">
                  <c:v>44716</c:v>
                </c:pt>
                <c:pt idx="17">
                  <c:v>44720</c:v>
                </c:pt>
                <c:pt idx="18">
                  <c:v>44722</c:v>
                </c:pt>
                <c:pt idx="19">
                  <c:v>44724</c:v>
                </c:pt>
                <c:pt idx="20">
                  <c:v>44726</c:v>
                </c:pt>
                <c:pt idx="21">
                  <c:v>44730</c:v>
                </c:pt>
              </c:numCache>
            </c:numRef>
          </c:cat>
          <c:val>
            <c:numRef>
              <c:f>'K82+073'!$P$6:$P$32</c:f>
              <c:numCache>
                <c:formatCode>0.00_ </c:formatCode>
                <c:ptCount val="27"/>
                <c:pt idx="0">
                  <c:v>0</c:v>
                </c:pt>
                <c:pt idx="1">
                  <c:v>-0.49999999998817701</c:v>
                </c:pt>
                <c:pt idx="2">
                  <c:v>-0.40000000001327901</c:v>
                </c:pt>
                <c:pt idx="3">
                  <c:v>-0.79999999991286996</c:v>
                </c:pt>
                <c:pt idx="4">
                  <c:v>-0.69999999993797202</c:v>
                </c:pt>
                <c:pt idx="5">
                  <c:v>-0.90000000000145497</c:v>
                </c:pt>
                <c:pt idx="6">
                  <c:v>-1.09999999995125</c:v>
                </c:pt>
                <c:pt idx="7">
                  <c:v>-0.90000000000145497</c:v>
                </c:pt>
                <c:pt idx="8">
                  <c:v>-1.4999999999645299</c:v>
                </c:pt>
                <c:pt idx="9">
                  <c:v>-1.30000000001473</c:v>
                </c:pt>
                <c:pt idx="10">
                  <c:v>-1.8999999999778101</c:v>
                </c:pt>
                <c:pt idx="11">
                  <c:v>-2.0999999999275998</c:v>
                </c:pt>
                <c:pt idx="12">
                  <c:v>-2.39999999996598</c:v>
                </c:pt>
                <c:pt idx="13">
                  <c:v>-2.4999999999408802</c:v>
                </c:pt>
                <c:pt idx="14">
                  <c:v>-2.70000000000437</c:v>
                </c:pt>
                <c:pt idx="15">
                  <c:v>-2.2999999999910901</c:v>
                </c:pt>
                <c:pt idx="16">
                  <c:v>-3.09999999990396</c:v>
                </c:pt>
                <c:pt idx="17">
                  <c:v>-3.2999999999674401</c:v>
                </c:pt>
                <c:pt idx="18">
                  <c:v>-2.4999999999408802</c:v>
                </c:pt>
                <c:pt idx="19">
                  <c:v>-3.69999999998072</c:v>
                </c:pt>
                <c:pt idx="20">
                  <c:v>-3.8999999999305102</c:v>
                </c:pt>
                <c:pt idx="21">
                  <c:v>-3.7999999999556202</c:v>
                </c:pt>
              </c:numCache>
            </c:numRef>
          </c:val>
        </c:ser>
        <c:dLbls/>
        <c:marker val="1"/>
        <c:axId val="327222784"/>
        <c:axId val="327245824"/>
      </c:lineChart>
      <c:lineChart>
        <c:grouping val="standard"/>
        <c:ser>
          <c:idx val="3"/>
          <c:order val="3"/>
          <c:tx>
            <c:strRef>
              <c:f>'K82+073'!$AG$3:$AG$5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'K82+073'!$A$6:$A$29</c:f>
              <c:numCache>
                <c:formatCode>m"月"d"日";@</c:formatCode>
                <c:ptCount val="24"/>
                <c:pt idx="0">
                  <c:v>44698</c:v>
                </c:pt>
                <c:pt idx="1">
                  <c:v>44699</c:v>
                </c:pt>
                <c:pt idx="2">
                  <c:v>44700</c:v>
                </c:pt>
                <c:pt idx="3">
                  <c:v>44701</c:v>
                </c:pt>
                <c:pt idx="4">
                  <c:v>44702</c:v>
                </c:pt>
                <c:pt idx="5">
                  <c:v>44703</c:v>
                </c:pt>
                <c:pt idx="6">
                  <c:v>44704</c:v>
                </c:pt>
                <c:pt idx="7">
                  <c:v>44705</c:v>
                </c:pt>
                <c:pt idx="8">
                  <c:v>44706</c:v>
                </c:pt>
                <c:pt idx="9">
                  <c:v>44707</c:v>
                </c:pt>
                <c:pt idx="10">
                  <c:v>44708</c:v>
                </c:pt>
                <c:pt idx="11">
                  <c:v>44709</c:v>
                </c:pt>
                <c:pt idx="12">
                  <c:v>44710</c:v>
                </c:pt>
                <c:pt idx="13">
                  <c:v>44711</c:v>
                </c:pt>
                <c:pt idx="14">
                  <c:v>44712</c:v>
                </c:pt>
                <c:pt idx="15">
                  <c:v>44714</c:v>
                </c:pt>
                <c:pt idx="16">
                  <c:v>44716</c:v>
                </c:pt>
                <c:pt idx="17">
                  <c:v>44720</c:v>
                </c:pt>
                <c:pt idx="18">
                  <c:v>44722</c:v>
                </c:pt>
                <c:pt idx="19">
                  <c:v>44724</c:v>
                </c:pt>
                <c:pt idx="20">
                  <c:v>44726</c:v>
                </c:pt>
                <c:pt idx="21">
                  <c:v>44730</c:v>
                </c:pt>
              </c:numCache>
            </c:numRef>
          </c:cat>
          <c:val>
            <c:numRef>
              <c:f>'K82+073'!$AG$6:$AG$29</c:f>
              <c:numCache>
                <c:formatCode>0.0_ </c:formatCode>
                <c:ptCount val="2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</c:numCache>
            </c:numRef>
          </c:val>
        </c:ser>
        <c:dLbls/>
        <c:marker val="1"/>
        <c:axId val="327247744"/>
        <c:axId val="327249280"/>
      </c:lineChart>
      <c:dateAx>
        <c:axId val="32722278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7245824"/>
        <c:crossesAt val="-50"/>
        <c:auto val="1"/>
        <c:lblOffset val="100"/>
        <c:baseTimeUnit val="days"/>
      </c:dateAx>
      <c:valAx>
        <c:axId val="327245824"/>
        <c:scaling>
          <c:orientation val="minMax"/>
          <c:max val="1"/>
          <c:min val="-6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7222784"/>
        <c:crosses val="autoZero"/>
        <c:crossBetween val="midCat"/>
        <c:majorUnit val="1.4"/>
      </c:valAx>
      <c:dateAx>
        <c:axId val="327247744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7249280"/>
        <c:crosses val="autoZero"/>
        <c:auto val="1"/>
        <c:lblOffset val="100"/>
        <c:baseTimeUnit val="days"/>
      </c:dateAx>
      <c:valAx>
        <c:axId val="327249280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7247744"/>
        <c:crosses val="max"/>
        <c:crossBetween val="midCat"/>
        <c:majorUnit val="1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4.8114797125769118E-2"/>
          <c:y val="8.2789357212701004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K82+861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816700031140205"/>
          <c:y val="6.564424544971091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129"/>
          <c:h val="0.6467247097844121"/>
        </c:manualLayout>
      </c:layout>
      <c:lineChart>
        <c:grouping val="standard"/>
        <c:ser>
          <c:idx val="0"/>
          <c:order val="0"/>
          <c:tx>
            <c:strRef>
              <c:f>'K82+861'!$C$4:$G$4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'K82+861'!$A$6:$A$47</c:f>
              <c:numCache>
                <c:formatCode>m"月"d"日";@</c:formatCode>
                <c:ptCount val="42"/>
                <c:pt idx="0">
                  <c:v>44526</c:v>
                </c:pt>
                <c:pt idx="1">
                  <c:v>44527</c:v>
                </c:pt>
                <c:pt idx="2">
                  <c:v>44528</c:v>
                </c:pt>
                <c:pt idx="3">
                  <c:v>44529</c:v>
                </c:pt>
                <c:pt idx="4">
                  <c:v>44530</c:v>
                </c:pt>
                <c:pt idx="5">
                  <c:v>44531</c:v>
                </c:pt>
                <c:pt idx="6">
                  <c:v>44532</c:v>
                </c:pt>
                <c:pt idx="7">
                  <c:v>44533</c:v>
                </c:pt>
                <c:pt idx="8">
                  <c:v>44534</c:v>
                </c:pt>
                <c:pt idx="9">
                  <c:v>44535</c:v>
                </c:pt>
                <c:pt idx="10">
                  <c:v>44536</c:v>
                </c:pt>
                <c:pt idx="11">
                  <c:v>44537</c:v>
                </c:pt>
                <c:pt idx="12">
                  <c:v>44538</c:v>
                </c:pt>
                <c:pt idx="13">
                  <c:v>44539</c:v>
                </c:pt>
                <c:pt idx="14">
                  <c:v>44540</c:v>
                </c:pt>
                <c:pt idx="15">
                  <c:v>44542</c:v>
                </c:pt>
                <c:pt idx="16">
                  <c:v>44544</c:v>
                </c:pt>
                <c:pt idx="17">
                  <c:v>44546</c:v>
                </c:pt>
                <c:pt idx="18">
                  <c:v>44548</c:v>
                </c:pt>
                <c:pt idx="19">
                  <c:v>44550</c:v>
                </c:pt>
                <c:pt idx="20">
                  <c:v>44552</c:v>
                </c:pt>
                <c:pt idx="21">
                  <c:v>44554</c:v>
                </c:pt>
                <c:pt idx="22">
                  <c:v>44556</c:v>
                </c:pt>
                <c:pt idx="23">
                  <c:v>44563</c:v>
                </c:pt>
                <c:pt idx="24">
                  <c:v>44570</c:v>
                </c:pt>
              </c:numCache>
            </c:numRef>
          </c:cat>
          <c:val>
            <c:numRef>
              <c:f>'K82+861'!$G$6:$G$39</c:f>
              <c:numCache>
                <c:formatCode>0.00_ </c:formatCode>
                <c:ptCount val="34"/>
                <c:pt idx="0">
                  <c:v>0</c:v>
                </c:pt>
                <c:pt idx="1">
                  <c:v>-0.30000000003838101</c:v>
                </c:pt>
                <c:pt idx="2">
                  <c:v>0.20000000006348301</c:v>
                </c:pt>
                <c:pt idx="3">
                  <c:v>-0.40000000001327901</c:v>
                </c:pt>
                <c:pt idx="4">
                  <c:v>0</c:v>
                </c:pt>
                <c:pt idx="5">
                  <c:v>-0.59999999996307496</c:v>
                </c:pt>
                <c:pt idx="6">
                  <c:v>1.09999999995125</c:v>
                </c:pt>
                <c:pt idx="7">
                  <c:v>-0.49999999998817701</c:v>
                </c:pt>
                <c:pt idx="8">
                  <c:v>-0.40000000001327901</c:v>
                </c:pt>
                <c:pt idx="9">
                  <c:v>-0.69999999993797202</c:v>
                </c:pt>
                <c:pt idx="10">
                  <c:v>-0.30000000003838101</c:v>
                </c:pt>
                <c:pt idx="11">
                  <c:v>-0.199999999949796</c:v>
                </c:pt>
                <c:pt idx="12">
                  <c:v>-0.40000000001327901</c:v>
                </c:pt>
                <c:pt idx="13">
                  <c:v>-0.20000000006348301</c:v>
                </c:pt>
                <c:pt idx="14">
                  <c:v>-0.199999999949796</c:v>
                </c:pt>
                <c:pt idx="15">
                  <c:v>-0.15000000001919001</c:v>
                </c:pt>
                <c:pt idx="16">
                  <c:v>-9.9999999974897905E-2</c:v>
                </c:pt>
                <c:pt idx="17">
                  <c:v>-0.20000000000663901</c:v>
                </c:pt>
                <c:pt idx="18">
                  <c:v>-0.15000000001919001</c:v>
                </c:pt>
                <c:pt idx="19">
                  <c:v>-4.9999999987449001E-2</c:v>
                </c:pt>
                <c:pt idx="20">
                  <c:v>-9.9999999974897905E-2</c:v>
                </c:pt>
                <c:pt idx="21">
                  <c:v>-0.20000000000663901</c:v>
                </c:pt>
                <c:pt idx="22">
                  <c:v>9.9999999974897905E-2</c:v>
                </c:pt>
                <c:pt idx="23">
                  <c:v>1.42857142821283E-2</c:v>
                </c:pt>
                <c:pt idx="24">
                  <c:v>-4.2857142846384803E-2</c:v>
                </c:pt>
                <c:pt idx="25">
                  <c:v>-0.59999999996307496</c:v>
                </c:pt>
              </c:numCache>
            </c:numRef>
          </c:val>
        </c:ser>
        <c:ser>
          <c:idx val="1"/>
          <c:order val="1"/>
          <c:tx>
            <c:strRef>
              <c:f>'K82+861'!$H$4:$L$4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'K82+861'!$A$6:$A$47</c:f>
              <c:numCache>
                <c:formatCode>m"月"d"日";@</c:formatCode>
                <c:ptCount val="42"/>
                <c:pt idx="0">
                  <c:v>44526</c:v>
                </c:pt>
                <c:pt idx="1">
                  <c:v>44527</c:v>
                </c:pt>
                <c:pt idx="2">
                  <c:v>44528</c:v>
                </c:pt>
                <c:pt idx="3">
                  <c:v>44529</c:v>
                </c:pt>
                <c:pt idx="4">
                  <c:v>44530</c:v>
                </c:pt>
                <c:pt idx="5">
                  <c:v>44531</c:v>
                </c:pt>
                <c:pt idx="6">
                  <c:v>44532</c:v>
                </c:pt>
                <c:pt idx="7">
                  <c:v>44533</c:v>
                </c:pt>
                <c:pt idx="8">
                  <c:v>44534</c:v>
                </c:pt>
                <c:pt idx="9">
                  <c:v>44535</c:v>
                </c:pt>
                <c:pt idx="10">
                  <c:v>44536</c:v>
                </c:pt>
                <c:pt idx="11">
                  <c:v>44537</c:v>
                </c:pt>
                <c:pt idx="12">
                  <c:v>44538</c:v>
                </c:pt>
                <c:pt idx="13">
                  <c:v>44539</c:v>
                </c:pt>
                <c:pt idx="14">
                  <c:v>44540</c:v>
                </c:pt>
                <c:pt idx="15">
                  <c:v>44542</c:v>
                </c:pt>
                <c:pt idx="16">
                  <c:v>44544</c:v>
                </c:pt>
                <c:pt idx="17">
                  <c:v>44546</c:v>
                </c:pt>
                <c:pt idx="18">
                  <c:v>44548</c:v>
                </c:pt>
                <c:pt idx="19">
                  <c:v>44550</c:v>
                </c:pt>
                <c:pt idx="20">
                  <c:v>44552</c:v>
                </c:pt>
                <c:pt idx="21">
                  <c:v>44554</c:v>
                </c:pt>
                <c:pt idx="22">
                  <c:v>44556</c:v>
                </c:pt>
                <c:pt idx="23">
                  <c:v>44563</c:v>
                </c:pt>
                <c:pt idx="24">
                  <c:v>44570</c:v>
                </c:pt>
              </c:numCache>
            </c:numRef>
          </c:cat>
          <c:val>
            <c:numRef>
              <c:f>'K82+861'!$L$6:$L$45</c:f>
              <c:numCache>
                <c:formatCode>0.00_ </c:formatCode>
                <c:ptCount val="40"/>
                <c:pt idx="0">
                  <c:v>0</c:v>
                </c:pt>
                <c:pt idx="1">
                  <c:v>-0.20000000006348301</c:v>
                </c:pt>
                <c:pt idx="2">
                  <c:v>-9.9999999974897905E-2</c:v>
                </c:pt>
                <c:pt idx="3">
                  <c:v>-0.49999999998817701</c:v>
                </c:pt>
                <c:pt idx="4">
                  <c:v>0</c:v>
                </c:pt>
                <c:pt idx="5">
                  <c:v>0</c:v>
                </c:pt>
                <c:pt idx="6">
                  <c:v>-1.60000000005311</c:v>
                </c:pt>
                <c:pt idx="7">
                  <c:v>0.70000000005165897</c:v>
                </c:pt>
                <c:pt idx="8">
                  <c:v>-0.40000000001327901</c:v>
                </c:pt>
                <c:pt idx="9">
                  <c:v>-0.199999999949796</c:v>
                </c:pt>
                <c:pt idx="10">
                  <c:v>-0.60000000007676102</c:v>
                </c:pt>
                <c:pt idx="11">
                  <c:v>-0.199999999949796</c:v>
                </c:pt>
                <c:pt idx="12">
                  <c:v>0.30000000003838101</c:v>
                </c:pt>
                <c:pt idx="13">
                  <c:v>-0.30000000003838101</c:v>
                </c:pt>
                <c:pt idx="14">
                  <c:v>-0.30000000003838101</c:v>
                </c:pt>
                <c:pt idx="15">
                  <c:v>4.9999999987449001E-2</c:v>
                </c:pt>
                <c:pt idx="16">
                  <c:v>0</c:v>
                </c:pt>
                <c:pt idx="17">
                  <c:v>-0.24999999999408801</c:v>
                </c:pt>
                <c:pt idx="18">
                  <c:v>0.15000000001919001</c:v>
                </c:pt>
                <c:pt idx="19">
                  <c:v>-9.9999999974897905E-2</c:v>
                </c:pt>
                <c:pt idx="20">
                  <c:v>0.29999999998153698</c:v>
                </c:pt>
                <c:pt idx="21">
                  <c:v>0.34999999996898601</c:v>
                </c:pt>
                <c:pt idx="22">
                  <c:v>-9.9999999974897905E-2</c:v>
                </c:pt>
                <c:pt idx="23">
                  <c:v>-1.42857142821283E-2</c:v>
                </c:pt>
                <c:pt idx="24">
                  <c:v>-2.85714285804975E-2</c:v>
                </c:pt>
              </c:numCache>
            </c:numRef>
          </c:val>
        </c:ser>
        <c:ser>
          <c:idx val="2"/>
          <c:order val="2"/>
          <c:tx>
            <c:strRef>
              <c:f>'K82+861'!$M$4:$Q$4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'K82+861'!$A$6:$A$47</c:f>
              <c:numCache>
                <c:formatCode>m"月"d"日";@</c:formatCode>
                <c:ptCount val="42"/>
                <c:pt idx="0">
                  <c:v>44526</c:v>
                </c:pt>
                <c:pt idx="1">
                  <c:v>44527</c:v>
                </c:pt>
                <c:pt idx="2">
                  <c:v>44528</c:v>
                </c:pt>
                <c:pt idx="3">
                  <c:v>44529</c:v>
                </c:pt>
                <c:pt idx="4">
                  <c:v>44530</c:v>
                </c:pt>
                <c:pt idx="5">
                  <c:v>44531</c:v>
                </c:pt>
                <c:pt idx="6">
                  <c:v>44532</c:v>
                </c:pt>
                <c:pt idx="7">
                  <c:v>44533</c:v>
                </c:pt>
                <c:pt idx="8">
                  <c:v>44534</c:v>
                </c:pt>
                <c:pt idx="9">
                  <c:v>44535</c:v>
                </c:pt>
                <c:pt idx="10">
                  <c:v>44536</c:v>
                </c:pt>
                <c:pt idx="11">
                  <c:v>44537</c:v>
                </c:pt>
                <c:pt idx="12">
                  <c:v>44538</c:v>
                </c:pt>
                <c:pt idx="13">
                  <c:v>44539</c:v>
                </c:pt>
                <c:pt idx="14">
                  <c:v>44540</c:v>
                </c:pt>
                <c:pt idx="15">
                  <c:v>44542</c:v>
                </c:pt>
                <c:pt idx="16">
                  <c:v>44544</c:v>
                </c:pt>
                <c:pt idx="17">
                  <c:v>44546</c:v>
                </c:pt>
                <c:pt idx="18">
                  <c:v>44548</c:v>
                </c:pt>
                <c:pt idx="19">
                  <c:v>44550</c:v>
                </c:pt>
                <c:pt idx="20">
                  <c:v>44552</c:v>
                </c:pt>
                <c:pt idx="21">
                  <c:v>44554</c:v>
                </c:pt>
                <c:pt idx="22">
                  <c:v>44556</c:v>
                </c:pt>
                <c:pt idx="23">
                  <c:v>44563</c:v>
                </c:pt>
                <c:pt idx="24">
                  <c:v>44570</c:v>
                </c:pt>
              </c:numCache>
            </c:numRef>
          </c:cat>
          <c:val>
            <c:numRef>
              <c:f>'K82+861'!$Q$6:$Q$45</c:f>
              <c:numCache>
                <c:formatCode>0.00_ </c:formatCode>
                <c:ptCount val="40"/>
                <c:pt idx="0">
                  <c:v>0</c:v>
                </c:pt>
                <c:pt idx="1">
                  <c:v>-0.20000000006348301</c:v>
                </c:pt>
                <c:pt idx="2">
                  <c:v>-9.9999999974897905E-2</c:v>
                </c:pt>
                <c:pt idx="3">
                  <c:v>-0.99999999997635303</c:v>
                </c:pt>
                <c:pt idx="4">
                  <c:v>-0.59999999996307496</c:v>
                </c:pt>
                <c:pt idx="5">
                  <c:v>0</c:v>
                </c:pt>
                <c:pt idx="6">
                  <c:v>-0.40000000001327901</c:v>
                </c:pt>
                <c:pt idx="7">
                  <c:v>0.80000000002655702</c:v>
                </c:pt>
                <c:pt idx="8">
                  <c:v>-0.30000000003838101</c:v>
                </c:pt>
                <c:pt idx="9">
                  <c:v>0.10000000008858501</c:v>
                </c:pt>
                <c:pt idx="10">
                  <c:v>-0.90000000000145497</c:v>
                </c:pt>
                <c:pt idx="11">
                  <c:v>0.29999999992469401</c:v>
                </c:pt>
                <c:pt idx="12">
                  <c:v>-0.199999999949796</c:v>
                </c:pt>
                <c:pt idx="13">
                  <c:v>-9.9999999974897905E-2</c:v>
                </c:pt>
                <c:pt idx="14">
                  <c:v>-0.40000000001327901</c:v>
                </c:pt>
                <c:pt idx="15">
                  <c:v>9.9999999974897905E-2</c:v>
                </c:pt>
                <c:pt idx="16">
                  <c:v>-0.149999999962347</c:v>
                </c:pt>
                <c:pt idx="17">
                  <c:v>-5.0000000044292399E-2</c:v>
                </c:pt>
                <c:pt idx="18">
                  <c:v>-9.9999999974897905E-2</c:v>
                </c:pt>
                <c:pt idx="19">
                  <c:v>4.9999999987449001E-2</c:v>
                </c:pt>
                <c:pt idx="20">
                  <c:v>-4.9999999987449001E-2</c:v>
                </c:pt>
                <c:pt idx="21">
                  <c:v>4.9999999987449001E-2</c:v>
                </c:pt>
                <c:pt idx="22">
                  <c:v>-9.9999999974897905E-2</c:v>
                </c:pt>
                <c:pt idx="23">
                  <c:v>-4.2857142862625798E-2</c:v>
                </c:pt>
                <c:pt idx="24">
                  <c:v>-1.42857142821283E-2</c:v>
                </c:pt>
              </c:numCache>
            </c:numRef>
          </c:val>
        </c:ser>
        <c:dLbls/>
        <c:marker val="1"/>
        <c:axId val="317027840"/>
        <c:axId val="317047168"/>
      </c:lineChart>
      <c:dateAx>
        <c:axId val="31702784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7047168"/>
        <c:crossesAt val="-50"/>
        <c:auto val="1"/>
        <c:lblOffset val="100"/>
        <c:baseTimeUnit val="days"/>
        <c:majorUnit val="4"/>
        <c:majorTimeUnit val="days"/>
      </c:dateAx>
      <c:valAx>
        <c:axId val="317047168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6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7027840"/>
        <c:crosses val="autoZero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K82+073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'K82+073'!$U$4:$W$4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'K82+073'!$A$6:$A$29</c:f>
              <c:numCache>
                <c:formatCode>m"月"d"日";@</c:formatCode>
                <c:ptCount val="24"/>
                <c:pt idx="0">
                  <c:v>44698</c:v>
                </c:pt>
                <c:pt idx="1">
                  <c:v>44699</c:v>
                </c:pt>
                <c:pt idx="2">
                  <c:v>44700</c:v>
                </c:pt>
                <c:pt idx="3">
                  <c:v>44701</c:v>
                </c:pt>
                <c:pt idx="4">
                  <c:v>44702</c:v>
                </c:pt>
                <c:pt idx="5">
                  <c:v>44703</c:v>
                </c:pt>
                <c:pt idx="6">
                  <c:v>44704</c:v>
                </c:pt>
                <c:pt idx="7">
                  <c:v>44705</c:v>
                </c:pt>
                <c:pt idx="8">
                  <c:v>44706</c:v>
                </c:pt>
                <c:pt idx="9">
                  <c:v>44707</c:v>
                </c:pt>
                <c:pt idx="10">
                  <c:v>44708</c:v>
                </c:pt>
                <c:pt idx="11">
                  <c:v>44709</c:v>
                </c:pt>
                <c:pt idx="12">
                  <c:v>44710</c:v>
                </c:pt>
                <c:pt idx="13">
                  <c:v>44711</c:v>
                </c:pt>
                <c:pt idx="14">
                  <c:v>44712</c:v>
                </c:pt>
                <c:pt idx="15">
                  <c:v>44714</c:v>
                </c:pt>
                <c:pt idx="16">
                  <c:v>44716</c:v>
                </c:pt>
                <c:pt idx="17">
                  <c:v>44720</c:v>
                </c:pt>
                <c:pt idx="18">
                  <c:v>44722</c:v>
                </c:pt>
                <c:pt idx="19">
                  <c:v>44724</c:v>
                </c:pt>
                <c:pt idx="20">
                  <c:v>44726</c:v>
                </c:pt>
                <c:pt idx="21">
                  <c:v>44730</c:v>
                </c:pt>
              </c:numCache>
            </c:numRef>
          </c:cat>
          <c:val>
            <c:numRef>
              <c:f>'K82+073'!$V$6:$V$31</c:f>
              <c:numCache>
                <c:formatCode>0.00_ </c:formatCode>
                <c:ptCount val="26"/>
                <c:pt idx="0">
                  <c:v>0</c:v>
                </c:pt>
                <c:pt idx="1">
                  <c:v>0.30000000000107702</c:v>
                </c:pt>
                <c:pt idx="2">
                  <c:v>0.50000000000061096</c:v>
                </c:pt>
                <c:pt idx="3">
                  <c:v>-0.19999999999953399</c:v>
                </c:pt>
                <c:pt idx="4">
                  <c:v>-0.89999999999967895</c:v>
                </c:pt>
                <c:pt idx="5">
                  <c:v>-1.0999999999992101</c:v>
                </c:pt>
                <c:pt idx="6">
                  <c:v>-1.2999999999987499</c:v>
                </c:pt>
                <c:pt idx="7">
                  <c:v>-1.1999999999989801</c:v>
                </c:pt>
                <c:pt idx="8">
                  <c:v>-1.6999999999995901</c:v>
                </c:pt>
                <c:pt idx="9">
                  <c:v>-1.8999999999991199</c:v>
                </c:pt>
                <c:pt idx="10">
                  <c:v>-1.39999999999851</c:v>
                </c:pt>
                <c:pt idx="11">
                  <c:v>-2.2999999999999701</c:v>
                </c:pt>
                <c:pt idx="12">
                  <c:v>-2.4999999999995</c:v>
                </c:pt>
                <c:pt idx="13">
                  <c:v>-2.1999999999984299</c:v>
                </c:pt>
                <c:pt idx="14">
                  <c:v>-2.8999999999985699</c:v>
                </c:pt>
                <c:pt idx="15">
                  <c:v>-3.0999999999998802</c:v>
                </c:pt>
                <c:pt idx="16">
                  <c:v>-2.3999999999997401</c:v>
                </c:pt>
                <c:pt idx="17">
                  <c:v>-3.4999999999900702</c:v>
                </c:pt>
                <c:pt idx="18">
                  <c:v>-3.6999999999896001</c:v>
                </c:pt>
                <c:pt idx="19">
                  <c:v>-3.4999999999989502</c:v>
                </c:pt>
                <c:pt idx="20">
                  <c:v>-4.09999999998867</c:v>
                </c:pt>
                <c:pt idx="21">
                  <c:v>-3.80000000000003</c:v>
                </c:pt>
                <c:pt idx="23">
                  <c:v>-2.5000000000012799</c:v>
                </c:pt>
              </c:numCache>
            </c:numRef>
          </c:val>
        </c:ser>
        <c:ser>
          <c:idx val="1"/>
          <c:order val="1"/>
          <c:tx>
            <c:strRef>
              <c:f>'K82+073'!$Y$4:$AA$4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'K82+073'!$A$6:$A$29</c:f>
              <c:numCache>
                <c:formatCode>m"月"d"日";@</c:formatCode>
                <c:ptCount val="24"/>
                <c:pt idx="0">
                  <c:v>44698</c:v>
                </c:pt>
                <c:pt idx="1">
                  <c:v>44699</c:v>
                </c:pt>
                <c:pt idx="2">
                  <c:v>44700</c:v>
                </c:pt>
                <c:pt idx="3">
                  <c:v>44701</c:v>
                </c:pt>
                <c:pt idx="4">
                  <c:v>44702</c:v>
                </c:pt>
                <c:pt idx="5">
                  <c:v>44703</c:v>
                </c:pt>
                <c:pt idx="6">
                  <c:v>44704</c:v>
                </c:pt>
                <c:pt idx="7">
                  <c:v>44705</c:v>
                </c:pt>
                <c:pt idx="8">
                  <c:v>44706</c:v>
                </c:pt>
                <c:pt idx="9">
                  <c:v>44707</c:v>
                </c:pt>
                <c:pt idx="10">
                  <c:v>44708</c:v>
                </c:pt>
                <c:pt idx="11">
                  <c:v>44709</c:v>
                </c:pt>
                <c:pt idx="12">
                  <c:v>44710</c:v>
                </c:pt>
                <c:pt idx="13">
                  <c:v>44711</c:v>
                </c:pt>
                <c:pt idx="14">
                  <c:v>44712</c:v>
                </c:pt>
                <c:pt idx="15">
                  <c:v>44714</c:v>
                </c:pt>
                <c:pt idx="16">
                  <c:v>44716</c:v>
                </c:pt>
                <c:pt idx="17">
                  <c:v>44720</c:v>
                </c:pt>
                <c:pt idx="18">
                  <c:v>44722</c:v>
                </c:pt>
                <c:pt idx="19">
                  <c:v>44724</c:v>
                </c:pt>
                <c:pt idx="20">
                  <c:v>44726</c:v>
                </c:pt>
                <c:pt idx="21">
                  <c:v>44730</c:v>
                </c:pt>
              </c:numCache>
            </c:numRef>
          </c:cat>
          <c:val>
            <c:numRef>
              <c:f>'K82+073'!$Z$6:$Z$30</c:f>
              <c:numCache>
                <c:formatCode>0.00_ </c:formatCode>
                <c:ptCount val="25"/>
                <c:pt idx="0">
                  <c:v>0</c:v>
                </c:pt>
                <c:pt idx="1">
                  <c:v>-0.50000000000061096</c:v>
                </c:pt>
                <c:pt idx="2">
                  <c:v>-0.40000000000084401</c:v>
                </c:pt>
                <c:pt idx="3">
                  <c:v>-0.799999999999912</c:v>
                </c:pt>
                <c:pt idx="4">
                  <c:v>-0.50000000000061096</c:v>
                </c:pt>
                <c:pt idx="5">
                  <c:v>-0.70000000000014495</c:v>
                </c:pt>
                <c:pt idx="6">
                  <c:v>-0.89999999999967895</c:v>
                </c:pt>
                <c:pt idx="7">
                  <c:v>-1.0000000000012199</c:v>
                </c:pt>
                <c:pt idx="8">
                  <c:v>-1.3000000000005201</c:v>
                </c:pt>
                <c:pt idx="9">
                  <c:v>-1.50000000000006</c:v>
                </c:pt>
                <c:pt idx="10">
                  <c:v>-1.20000000000076</c:v>
                </c:pt>
                <c:pt idx="11">
                  <c:v>-1.9000000000009001</c:v>
                </c:pt>
                <c:pt idx="12">
                  <c:v>-2.10000000000043</c:v>
                </c:pt>
                <c:pt idx="13">
                  <c:v>-1.50000000000006</c:v>
                </c:pt>
                <c:pt idx="14">
                  <c:v>-2.5000000000012799</c:v>
                </c:pt>
                <c:pt idx="15">
                  <c:v>-2.7000000000008102</c:v>
                </c:pt>
                <c:pt idx="16">
                  <c:v>-2.5000000000012799</c:v>
                </c:pt>
                <c:pt idx="17">
                  <c:v>-3.0999999999998802</c:v>
                </c:pt>
                <c:pt idx="18">
                  <c:v>-3.30000000000119</c:v>
                </c:pt>
                <c:pt idx="19">
                  <c:v>-3.5000000000007199</c:v>
                </c:pt>
                <c:pt idx="20">
                  <c:v>-3.40000000000096</c:v>
                </c:pt>
                <c:pt idx="21">
                  <c:v>-3.30000000000119</c:v>
                </c:pt>
                <c:pt idx="23">
                  <c:v>-3.80000000000003</c:v>
                </c:pt>
              </c:numCache>
            </c:numRef>
          </c:val>
        </c:ser>
        <c:ser>
          <c:idx val="2"/>
          <c:order val="2"/>
          <c:tx>
            <c:strRef>
              <c:f>'K82+073'!$AC$4:$AE$4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'K82+073'!$A$6:$A$29</c:f>
              <c:numCache>
                <c:formatCode>m"月"d"日";@</c:formatCode>
                <c:ptCount val="24"/>
                <c:pt idx="0">
                  <c:v>44698</c:v>
                </c:pt>
                <c:pt idx="1">
                  <c:v>44699</c:v>
                </c:pt>
                <c:pt idx="2">
                  <c:v>44700</c:v>
                </c:pt>
                <c:pt idx="3">
                  <c:v>44701</c:v>
                </c:pt>
                <c:pt idx="4">
                  <c:v>44702</c:v>
                </c:pt>
                <c:pt idx="5">
                  <c:v>44703</c:v>
                </c:pt>
                <c:pt idx="6">
                  <c:v>44704</c:v>
                </c:pt>
                <c:pt idx="7">
                  <c:v>44705</c:v>
                </c:pt>
                <c:pt idx="8">
                  <c:v>44706</c:v>
                </c:pt>
                <c:pt idx="9">
                  <c:v>44707</c:v>
                </c:pt>
                <c:pt idx="10">
                  <c:v>44708</c:v>
                </c:pt>
                <c:pt idx="11">
                  <c:v>44709</c:v>
                </c:pt>
                <c:pt idx="12">
                  <c:v>44710</c:v>
                </c:pt>
                <c:pt idx="13">
                  <c:v>44711</c:v>
                </c:pt>
                <c:pt idx="14">
                  <c:v>44712</c:v>
                </c:pt>
                <c:pt idx="15">
                  <c:v>44714</c:v>
                </c:pt>
                <c:pt idx="16">
                  <c:v>44716</c:v>
                </c:pt>
                <c:pt idx="17">
                  <c:v>44720</c:v>
                </c:pt>
                <c:pt idx="18">
                  <c:v>44722</c:v>
                </c:pt>
                <c:pt idx="19">
                  <c:v>44724</c:v>
                </c:pt>
                <c:pt idx="20">
                  <c:v>44726</c:v>
                </c:pt>
                <c:pt idx="21">
                  <c:v>44730</c:v>
                </c:pt>
              </c:numCache>
            </c:numRef>
          </c:cat>
          <c:val>
            <c:numRef>
              <c:f>'K82+073'!$AD$6:$AD$29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-0.50000000000061096</c:v>
                </c:pt>
                <c:pt idx="2">
                  <c:v>-0.40000000000084401</c:v>
                </c:pt>
                <c:pt idx="3">
                  <c:v>-0.70000000000014495</c:v>
                </c:pt>
                <c:pt idx="4">
                  <c:v>-0.999999999999446</c:v>
                </c:pt>
                <c:pt idx="5">
                  <c:v>-1.20000000000076</c:v>
                </c:pt>
                <c:pt idx="6">
                  <c:v>-1.59999999999982</c:v>
                </c:pt>
                <c:pt idx="7">
                  <c:v>-1.9000000000009001</c:v>
                </c:pt>
                <c:pt idx="8">
                  <c:v>-1.7999999999993599</c:v>
                </c:pt>
                <c:pt idx="9">
                  <c:v>-2.4999999999995</c:v>
                </c:pt>
                <c:pt idx="10">
                  <c:v>-2.8000000000005798</c:v>
                </c:pt>
                <c:pt idx="11">
                  <c:v>-1.9000000000009001</c:v>
                </c:pt>
                <c:pt idx="12">
                  <c:v>-3.3999999999903001</c:v>
                </c:pt>
                <c:pt idx="13">
                  <c:v>-3.6999999999896001</c:v>
                </c:pt>
                <c:pt idx="14">
                  <c:v>-2.9000000000003499</c:v>
                </c:pt>
                <c:pt idx="15">
                  <c:v>-3.0999999999998802</c:v>
                </c:pt>
                <c:pt idx="16">
                  <c:v>-3.2999999999994101</c:v>
                </c:pt>
                <c:pt idx="17">
                  <c:v>-3.6000000000004899</c:v>
                </c:pt>
                <c:pt idx="18">
                  <c:v>-3.70000000000026</c:v>
                </c:pt>
                <c:pt idx="19">
                  <c:v>-3.8999999999997899</c:v>
                </c:pt>
                <c:pt idx="20">
                  <c:v>-4.09999999999933</c:v>
                </c:pt>
                <c:pt idx="21">
                  <c:v>-3.80000000000003</c:v>
                </c:pt>
              </c:numCache>
            </c:numRef>
          </c:val>
        </c:ser>
        <c:dLbls/>
        <c:marker val="1"/>
        <c:axId val="327471104"/>
        <c:axId val="327473408"/>
      </c:lineChart>
      <c:lineChart>
        <c:grouping val="standard"/>
        <c:ser>
          <c:idx val="3"/>
          <c:order val="3"/>
          <c:tx>
            <c:strRef>
              <c:f>'K82+073'!$AG$3:$AG$5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'K82+073'!$A$6:$A$29</c:f>
              <c:numCache>
                <c:formatCode>m"月"d"日";@</c:formatCode>
                <c:ptCount val="24"/>
                <c:pt idx="0">
                  <c:v>44698</c:v>
                </c:pt>
                <c:pt idx="1">
                  <c:v>44699</c:v>
                </c:pt>
                <c:pt idx="2">
                  <c:v>44700</c:v>
                </c:pt>
                <c:pt idx="3">
                  <c:v>44701</c:v>
                </c:pt>
                <c:pt idx="4">
                  <c:v>44702</c:v>
                </c:pt>
                <c:pt idx="5">
                  <c:v>44703</c:v>
                </c:pt>
                <c:pt idx="6">
                  <c:v>44704</c:v>
                </c:pt>
                <c:pt idx="7">
                  <c:v>44705</c:v>
                </c:pt>
                <c:pt idx="8">
                  <c:v>44706</c:v>
                </c:pt>
                <c:pt idx="9">
                  <c:v>44707</c:v>
                </c:pt>
                <c:pt idx="10">
                  <c:v>44708</c:v>
                </c:pt>
                <c:pt idx="11">
                  <c:v>44709</c:v>
                </c:pt>
                <c:pt idx="12">
                  <c:v>44710</c:v>
                </c:pt>
                <c:pt idx="13">
                  <c:v>44711</c:v>
                </c:pt>
                <c:pt idx="14">
                  <c:v>44712</c:v>
                </c:pt>
                <c:pt idx="15">
                  <c:v>44714</c:v>
                </c:pt>
                <c:pt idx="16">
                  <c:v>44716</c:v>
                </c:pt>
                <c:pt idx="17">
                  <c:v>44720</c:v>
                </c:pt>
                <c:pt idx="18">
                  <c:v>44722</c:v>
                </c:pt>
                <c:pt idx="19">
                  <c:v>44724</c:v>
                </c:pt>
                <c:pt idx="20">
                  <c:v>44726</c:v>
                </c:pt>
                <c:pt idx="21">
                  <c:v>44730</c:v>
                </c:pt>
              </c:numCache>
            </c:numRef>
          </c:cat>
          <c:val>
            <c:numRef>
              <c:f>'K82+073'!$AG$6:$AG$29</c:f>
              <c:numCache>
                <c:formatCode>0.0_ </c:formatCode>
                <c:ptCount val="2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</c:numCache>
            </c:numRef>
          </c:val>
        </c:ser>
        <c:dLbls/>
        <c:marker val="1"/>
        <c:axId val="327475584"/>
        <c:axId val="327477120"/>
      </c:lineChart>
      <c:dateAx>
        <c:axId val="32747110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7473408"/>
        <c:crossesAt val="-50"/>
        <c:auto val="1"/>
        <c:lblOffset val="100"/>
        <c:baseTimeUnit val="days"/>
        <c:majorUnit val="2"/>
        <c:majorTimeUnit val="days"/>
      </c:dateAx>
      <c:valAx>
        <c:axId val="327473408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7471104"/>
        <c:crosses val="autoZero"/>
        <c:crossBetween val="midCat"/>
      </c:valAx>
      <c:dateAx>
        <c:axId val="327475584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7477120"/>
        <c:crosses val="autoZero"/>
        <c:auto val="1"/>
        <c:lblOffset val="100"/>
        <c:baseTimeUnit val="days"/>
      </c:dateAx>
      <c:valAx>
        <c:axId val="327477120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7475584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K82+073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816700031140205"/>
          <c:y val="6.564424544971091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'K82+073'!$C$4:$G$4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'K82+073'!$A$6:$A$29</c:f>
              <c:numCache>
                <c:formatCode>m"月"d"日";@</c:formatCode>
                <c:ptCount val="24"/>
                <c:pt idx="0">
                  <c:v>44698</c:v>
                </c:pt>
                <c:pt idx="1">
                  <c:v>44699</c:v>
                </c:pt>
                <c:pt idx="2">
                  <c:v>44700</c:v>
                </c:pt>
                <c:pt idx="3">
                  <c:v>44701</c:v>
                </c:pt>
                <c:pt idx="4">
                  <c:v>44702</c:v>
                </c:pt>
                <c:pt idx="5">
                  <c:v>44703</c:v>
                </c:pt>
                <c:pt idx="6">
                  <c:v>44704</c:v>
                </c:pt>
                <c:pt idx="7">
                  <c:v>44705</c:v>
                </c:pt>
                <c:pt idx="8">
                  <c:v>44706</c:v>
                </c:pt>
                <c:pt idx="9">
                  <c:v>44707</c:v>
                </c:pt>
                <c:pt idx="10">
                  <c:v>44708</c:v>
                </c:pt>
                <c:pt idx="11">
                  <c:v>44709</c:v>
                </c:pt>
                <c:pt idx="12">
                  <c:v>44710</c:v>
                </c:pt>
                <c:pt idx="13">
                  <c:v>44711</c:v>
                </c:pt>
                <c:pt idx="14">
                  <c:v>44712</c:v>
                </c:pt>
                <c:pt idx="15">
                  <c:v>44714</c:v>
                </c:pt>
                <c:pt idx="16">
                  <c:v>44716</c:v>
                </c:pt>
                <c:pt idx="17">
                  <c:v>44720</c:v>
                </c:pt>
                <c:pt idx="18">
                  <c:v>44722</c:v>
                </c:pt>
                <c:pt idx="19">
                  <c:v>44724</c:v>
                </c:pt>
                <c:pt idx="20">
                  <c:v>44726</c:v>
                </c:pt>
                <c:pt idx="21">
                  <c:v>44730</c:v>
                </c:pt>
              </c:numCache>
            </c:numRef>
          </c:cat>
          <c:val>
            <c:numRef>
              <c:f>'K82+073'!$G$6:$G$29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-0.30000000003838101</c:v>
                </c:pt>
                <c:pt idx="2">
                  <c:v>-0.199999999949796</c:v>
                </c:pt>
                <c:pt idx="3">
                  <c:v>-0.49999999998817701</c:v>
                </c:pt>
                <c:pt idx="4">
                  <c:v>-0.20000000006348301</c:v>
                </c:pt>
                <c:pt idx="5">
                  <c:v>-0.199999999949796</c:v>
                </c:pt>
                <c:pt idx="6">
                  <c:v>9.9999999974897905E-2</c:v>
                </c:pt>
                <c:pt idx="7">
                  <c:v>-0.49999999998817701</c:v>
                </c:pt>
                <c:pt idx="8">
                  <c:v>0.59999999996307496</c:v>
                </c:pt>
                <c:pt idx="9">
                  <c:v>-0.99999999997635303</c:v>
                </c:pt>
                <c:pt idx="10">
                  <c:v>-0.199999999949796</c:v>
                </c:pt>
                <c:pt idx="11">
                  <c:v>0.29999999992469401</c:v>
                </c:pt>
                <c:pt idx="12">
                  <c:v>-0.69999999993797202</c:v>
                </c:pt>
                <c:pt idx="13">
                  <c:v>-0.20000000006348301</c:v>
                </c:pt>
                <c:pt idx="14">
                  <c:v>0.20000000006348301</c:v>
                </c:pt>
                <c:pt idx="15">
                  <c:v>-0.30000000003838101</c:v>
                </c:pt>
                <c:pt idx="16">
                  <c:v>-9.9999999974897905E-2</c:v>
                </c:pt>
                <c:pt idx="17">
                  <c:v>-2.49999999937245E-2</c:v>
                </c:pt>
                <c:pt idx="18">
                  <c:v>-0.15000000001919001</c:v>
                </c:pt>
                <c:pt idx="19">
                  <c:v>0.24999999999408801</c:v>
                </c:pt>
                <c:pt idx="20">
                  <c:v>-0.45000000000072798</c:v>
                </c:pt>
                <c:pt idx="21">
                  <c:v>7.5000000009595197E-2</c:v>
                </c:pt>
                <c:pt idx="23">
                  <c:v>-3.0000000000427498</c:v>
                </c:pt>
              </c:numCache>
            </c:numRef>
          </c:val>
        </c:ser>
        <c:ser>
          <c:idx val="1"/>
          <c:order val="1"/>
          <c:tx>
            <c:strRef>
              <c:f>'K82+073'!$H$4:$L$4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'K82+073'!$A$6:$A$29</c:f>
              <c:numCache>
                <c:formatCode>m"月"d"日";@</c:formatCode>
                <c:ptCount val="24"/>
                <c:pt idx="0">
                  <c:v>44698</c:v>
                </c:pt>
                <c:pt idx="1">
                  <c:v>44699</c:v>
                </c:pt>
                <c:pt idx="2">
                  <c:v>44700</c:v>
                </c:pt>
                <c:pt idx="3">
                  <c:v>44701</c:v>
                </c:pt>
                <c:pt idx="4">
                  <c:v>44702</c:v>
                </c:pt>
                <c:pt idx="5">
                  <c:v>44703</c:v>
                </c:pt>
                <c:pt idx="6">
                  <c:v>44704</c:v>
                </c:pt>
                <c:pt idx="7">
                  <c:v>44705</c:v>
                </c:pt>
                <c:pt idx="8">
                  <c:v>44706</c:v>
                </c:pt>
                <c:pt idx="9">
                  <c:v>44707</c:v>
                </c:pt>
                <c:pt idx="10">
                  <c:v>44708</c:v>
                </c:pt>
                <c:pt idx="11">
                  <c:v>44709</c:v>
                </c:pt>
                <c:pt idx="12">
                  <c:v>44710</c:v>
                </c:pt>
                <c:pt idx="13">
                  <c:v>44711</c:v>
                </c:pt>
                <c:pt idx="14">
                  <c:v>44712</c:v>
                </c:pt>
                <c:pt idx="15">
                  <c:v>44714</c:v>
                </c:pt>
                <c:pt idx="16">
                  <c:v>44716</c:v>
                </c:pt>
                <c:pt idx="17">
                  <c:v>44720</c:v>
                </c:pt>
                <c:pt idx="18">
                  <c:v>44722</c:v>
                </c:pt>
                <c:pt idx="19">
                  <c:v>44724</c:v>
                </c:pt>
                <c:pt idx="20">
                  <c:v>44726</c:v>
                </c:pt>
                <c:pt idx="21">
                  <c:v>44730</c:v>
                </c:pt>
              </c:numCache>
            </c:numRef>
          </c:cat>
          <c:val>
            <c:numRef>
              <c:f>'K82+073'!$L$6:$L$29</c:f>
              <c:numCache>
                <c:formatCode>0.00_ </c:formatCode>
                <c:ptCount val="24"/>
                <c:pt idx="0">
                  <c:v>0</c:v>
                </c:pt>
                <c:pt idx="1">
                  <c:v>-0.49999999998817701</c:v>
                </c:pt>
                <c:pt idx="2">
                  <c:v>0</c:v>
                </c:pt>
                <c:pt idx="3">
                  <c:v>-0.20000000006348301</c:v>
                </c:pt>
                <c:pt idx="4">
                  <c:v>-9.9999999974897905E-2</c:v>
                </c:pt>
                <c:pt idx="5">
                  <c:v>-0.29999999992469401</c:v>
                </c:pt>
                <c:pt idx="6">
                  <c:v>-0.20000000006348301</c:v>
                </c:pt>
                <c:pt idx="7">
                  <c:v>0.30000000003838101</c:v>
                </c:pt>
                <c:pt idx="8">
                  <c:v>-0.70000000005165897</c:v>
                </c:pt>
                <c:pt idx="9">
                  <c:v>-0.199999999949796</c:v>
                </c:pt>
                <c:pt idx="10">
                  <c:v>0.49999999998817701</c:v>
                </c:pt>
                <c:pt idx="11">
                  <c:v>-0.90000000000145497</c:v>
                </c:pt>
                <c:pt idx="12">
                  <c:v>0.30000000003838101</c:v>
                </c:pt>
                <c:pt idx="13">
                  <c:v>-0.70000000005165897</c:v>
                </c:pt>
                <c:pt idx="14">
                  <c:v>-0.199999999949796</c:v>
                </c:pt>
                <c:pt idx="15">
                  <c:v>0.29999999998153698</c:v>
                </c:pt>
                <c:pt idx="16">
                  <c:v>-0.49999999998817701</c:v>
                </c:pt>
                <c:pt idx="17">
                  <c:v>-5.0000000015870703E-2</c:v>
                </c:pt>
                <c:pt idx="18">
                  <c:v>0.100000000031741</c:v>
                </c:pt>
                <c:pt idx="19">
                  <c:v>-0.30000000003838101</c:v>
                </c:pt>
                <c:pt idx="20">
                  <c:v>-9.9999999974897905E-2</c:v>
                </c:pt>
                <c:pt idx="21">
                  <c:v>0.10000000000332</c:v>
                </c:pt>
              </c:numCache>
            </c:numRef>
          </c:val>
        </c:ser>
        <c:ser>
          <c:idx val="2"/>
          <c:order val="2"/>
          <c:tx>
            <c:strRef>
              <c:f>'K82+073'!$M$4:$Q$4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'K82+073'!$A$6:$A$29</c:f>
              <c:numCache>
                <c:formatCode>m"月"d"日";@</c:formatCode>
                <c:ptCount val="24"/>
                <c:pt idx="0">
                  <c:v>44698</c:v>
                </c:pt>
                <c:pt idx="1">
                  <c:v>44699</c:v>
                </c:pt>
                <c:pt idx="2">
                  <c:v>44700</c:v>
                </c:pt>
                <c:pt idx="3">
                  <c:v>44701</c:v>
                </c:pt>
                <c:pt idx="4">
                  <c:v>44702</c:v>
                </c:pt>
                <c:pt idx="5">
                  <c:v>44703</c:v>
                </c:pt>
                <c:pt idx="6">
                  <c:v>44704</c:v>
                </c:pt>
                <c:pt idx="7">
                  <c:v>44705</c:v>
                </c:pt>
                <c:pt idx="8">
                  <c:v>44706</c:v>
                </c:pt>
                <c:pt idx="9">
                  <c:v>44707</c:v>
                </c:pt>
                <c:pt idx="10">
                  <c:v>44708</c:v>
                </c:pt>
                <c:pt idx="11">
                  <c:v>44709</c:v>
                </c:pt>
                <c:pt idx="12">
                  <c:v>44710</c:v>
                </c:pt>
                <c:pt idx="13">
                  <c:v>44711</c:v>
                </c:pt>
                <c:pt idx="14">
                  <c:v>44712</c:v>
                </c:pt>
                <c:pt idx="15">
                  <c:v>44714</c:v>
                </c:pt>
                <c:pt idx="16">
                  <c:v>44716</c:v>
                </c:pt>
                <c:pt idx="17">
                  <c:v>44720</c:v>
                </c:pt>
                <c:pt idx="18">
                  <c:v>44722</c:v>
                </c:pt>
                <c:pt idx="19">
                  <c:v>44724</c:v>
                </c:pt>
                <c:pt idx="20">
                  <c:v>44726</c:v>
                </c:pt>
                <c:pt idx="21">
                  <c:v>44730</c:v>
                </c:pt>
              </c:numCache>
            </c:numRef>
          </c:cat>
          <c:val>
            <c:numRef>
              <c:f>'K82+073'!$Q$6:$Q$29</c:f>
              <c:numCache>
                <c:formatCode>0.00_ </c:formatCode>
                <c:ptCount val="24"/>
                <c:pt idx="0">
                  <c:v>0</c:v>
                </c:pt>
                <c:pt idx="1">
                  <c:v>-0.49999999998817701</c:v>
                </c:pt>
                <c:pt idx="2">
                  <c:v>9.9999999974897905E-2</c:v>
                </c:pt>
                <c:pt idx="3">
                  <c:v>-0.39999999989959201</c:v>
                </c:pt>
                <c:pt idx="4">
                  <c:v>9.9999999974897905E-2</c:v>
                </c:pt>
                <c:pt idx="5">
                  <c:v>-0.20000000006348301</c:v>
                </c:pt>
                <c:pt idx="6">
                  <c:v>-0.199999999949796</c:v>
                </c:pt>
                <c:pt idx="7">
                  <c:v>0.199999999949796</c:v>
                </c:pt>
                <c:pt idx="8">
                  <c:v>-0.59999999996307496</c:v>
                </c:pt>
                <c:pt idx="9">
                  <c:v>0.199999999949796</c:v>
                </c:pt>
                <c:pt idx="10">
                  <c:v>-0.59999999996307496</c:v>
                </c:pt>
                <c:pt idx="11">
                  <c:v>-0.199999999949796</c:v>
                </c:pt>
                <c:pt idx="12">
                  <c:v>-0.30000000003838101</c:v>
                </c:pt>
                <c:pt idx="13">
                  <c:v>-9.9999999974897905E-2</c:v>
                </c:pt>
                <c:pt idx="14">
                  <c:v>-0.20000000006348301</c:v>
                </c:pt>
                <c:pt idx="15">
                  <c:v>0.20000000000663901</c:v>
                </c:pt>
                <c:pt idx="16">
                  <c:v>-0.39999999995643498</c:v>
                </c:pt>
                <c:pt idx="17">
                  <c:v>-5.0000000015870703E-2</c:v>
                </c:pt>
                <c:pt idx="18">
                  <c:v>0.40000000001327901</c:v>
                </c:pt>
                <c:pt idx="19">
                  <c:v>-0.60000000001991804</c:v>
                </c:pt>
                <c:pt idx="20">
                  <c:v>-9.9999999974897905E-2</c:v>
                </c:pt>
                <c:pt idx="21">
                  <c:v>2.49999999937245E-2</c:v>
                </c:pt>
              </c:numCache>
            </c:numRef>
          </c:val>
        </c:ser>
        <c:dLbls/>
        <c:marker val="1"/>
        <c:axId val="327409664"/>
        <c:axId val="327411968"/>
      </c:lineChart>
      <c:dateAx>
        <c:axId val="32740966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7411968"/>
        <c:crossesAt val="-50"/>
        <c:auto val="1"/>
        <c:lblOffset val="100"/>
        <c:baseTimeUnit val="days"/>
      </c:dateAx>
      <c:valAx>
        <c:axId val="327411968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7409664"/>
        <c:crosses val="autoZero"/>
        <c:crossBetween val="midCat"/>
        <c:majorUnit val="0.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K82+073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612085062513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'K82+073'!$U$4:$W$4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'K82+073'!$A$6:$A$29</c:f>
              <c:numCache>
                <c:formatCode>m"月"d"日";@</c:formatCode>
                <c:ptCount val="24"/>
                <c:pt idx="0">
                  <c:v>44698</c:v>
                </c:pt>
                <c:pt idx="1">
                  <c:v>44699</c:v>
                </c:pt>
                <c:pt idx="2">
                  <c:v>44700</c:v>
                </c:pt>
                <c:pt idx="3">
                  <c:v>44701</c:v>
                </c:pt>
                <c:pt idx="4">
                  <c:v>44702</c:v>
                </c:pt>
                <c:pt idx="5">
                  <c:v>44703</c:v>
                </c:pt>
                <c:pt idx="6">
                  <c:v>44704</c:v>
                </c:pt>
                <c:pt idx="7">
                  <c:v>44705</c:v>
                </c:pt>
                <c:pt idx="8">
                  <c:v>44706</c:v>
                </c:pt>
                <c:pt idx="9">
                  <c:v>44707</c:v>
                </c:pt>
                <c:pt idx="10">
                  <c:v>44708</c:v>
                </c:pt>
                <c:pt idx="11">
                  <c:v>44709</c:v>
                </c:pt>
                <c:pt idx="12">
                  <c:v>44710</c:v>
                </c:pt>
                <c:pt idx="13">
                  <c:v>44711</c:v>
                </c:pt>
                <c:pt idx="14">
                  <c:v>44712</c:v>
                </c:pt>
                <c:pt idx="15">
                  <c:v>44714</c:v>
                </c:pt>
                <c:pt idx="16">
                  <c:v>44716</c:v>
                </c:pt>
                <c:pt idx="17">
                  <c:v>44720</c:v>
                </c:pt>
                <c:pt idx="18">
                  <c:v>44722</c:v>
                </c:pt>
                <c:pt idx="19">
                  <c:v>44724</c:v>
                </c:pt>
                <c:pt idx="20">
                  <c:v>44726</c:v>
                </c:pt>
                <c:pt idx="21">
                  <c:v>44730</c:v>
                </c:pt>
              </c:numCache>
            </c:numRef>
          </c:cat>
          <c:val>
            <c:numRef>
              <c:f>'K82+073'!$W$6:$W$29</c:f>
              <c:numCache>
                <c:formatCode>0.00_ </c:formatCode>
                <c:ptCount val="24"/>
                <c:pt idx="0">
                  <c:v>0</c:v>
                </c:pt>
                <c:pt idx="1">
                  <c:v>0.30000000000107702</c:v>
                </c:pt>
                <c:pt idx="2">
                  <c:v>0.19999999999953399</c:v>
                </c:pt>
                <c:pt idx="3">
                  <c:v>-0.70000000000014495</c:v>
                </c:pt>
                <c:pt idx="4">
                  <c:v>-0.70000000000014495</c:v>
                </c:pt>
                <c:pt idx="5">
                  <c:v>-0.19999999999953399</c:v>
                </c:pt>
                <c:pt idx="6">
                  <c:v>-0.19999999999953399</c:v>
                </c:pt>
                <c:pt idx="7">
                  <c:v>9.99999999997669E-2</c:v>
                </c:pt>
                <c:pt idx="8">
                  <c:v>-0.50000000000061096</c:v>
                </c:pt>
                <c:pt idx="9">
                  <c:v>-0.19999999999953399</c:v>
                </c:pt>
                <c:pt idx="10">
                  <c:v>0.50000000000061096</c:v>
                </c:pt>
                <c:pt idx="11">
                  <c:v>-0.90000000000145497</c:v>
                </c:pt>
                <c:pt idx="12">
                  <c:v>-0.19999999999953399</c:v>
                </c:pt>
                <c:pt idx="13">
                  <c:v>0.30000000000107702</c:v>
                </c:pt>
                <c:pt idx="14">
                  <c:v>-0.70000000000014495</c:v>
                </c:pt>
                <c:pt idx="15">
                  <c:v>-0.100000000000655</c:v>
                </c:pt>
                <c:pt idx="16">
                  <c:v>0.35000000000007198</c:v>
                </c:pt>
                <c:pt idx="17">
                  <c:v>-0.27499999999758301</c:v>
                </c:pt>
                <c:pt idx="18">
                  <c:v>-9.99999999997669E-2</c:v>
                </c:pt>
                <c:pt idx="19">
                  <c:v>9.9999999995325994E-2</c:v>
                </c:pt>
                <c:pt idx="20">
                  <c:v>-0.29999999999485999</c:v>
                </c:pt>
                <c:pt idx="21">
                  <c:v>7.4999999997160699E-2</c:v>
                </c:pt>
                <c:pt idx="23">
                  <c:v>-3.0999999999998802</c:v>
                </c:pt>
              </c:numCache>
            </c:numRef>
          </c:val>
        </c:ser>
        <c:ser>
          <c:idx val="1"/>
          <c:order val="1"/>
          <c:tx>
            <c:strRef>
              <c:f>'K82+073'!$Y$4:$AA$4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'K82+073'!$A$6:$A$29</c:f>
              <c:numCache>
                <c:formatCode>m"月"d"日";@</c:formatCode>
                <c:ptCount val="24"/>
                <c:pt idx="0">
                  <c:v>44698</c:v>
                </c:pt>
                <c:pt idx="1">
                  <c:v>44699</c:v>
                </c:pt>
                <c:pt idx="2">
                  <c:v>44700</c:v>
                </c:pt>
                <c:pt idx="3">
                  <c:v>44701</c:v>
                </c:pt>
                <c:pt idx="4">
                  <c:v>44702</c:v>
                </c:pt>
                <c:pt idx="5">
                  <c:v>44703</c:v>
                </c:pt>
                <c:pt idx="6">
                  <c:v>44704</c:v>
                </c:pt>
                <c:pt idx="7">
                  <c:v>44705</c:v>
                </c:pt>
                <c:pt idx="8">
                  <c:v>44706</c:v>
                </c:pt>
                <c:pt idx="9">
                  <c:v>44707</c:v>
                </c:pt>
                <c:pt idx="10">
                  <c:v>44708</c:v>
                </c:pt>
                <c:pt idx="11">
                  <c:v>44709</c:v>
                </c:pt>
                <c:pt idx="12">
                  <c:v>44710</c:v>
                </c:pt>
                <c:pt idx="13">
                  <c:v>44711</c:v>
                </c:pt>
                <c:pt idx="14">
                  <c:v>44712</c:v>
                </c:pt>
                <c:pt idx="15">
                  <c:v>44714</c:v>
                </c:pt>
                <c:pt idx="16">
                  <c:v>44716</c:v>
                </c:pt>
                <c:pt idx="17">
                  <c:v>44720</c:v>
                </c:pt>
                <c:pt idx="18">
                  <c:v>44722</c:v>
                </c:pt>
                <c:pt idx="19">
                  <c:v>44724</c:v>
                </c:pt>
                <c:pt idx="20">
                  <c:v>44726</c:v>
                </c:pt>
                <c:pt idx="21">
                  <c:v>44730</c:v>
                </c:pt>
              </c:numCache>
            </c:numRef>
          </c:cat>
          <c:val>
            <c:numRef>
              <c:f>'K82+073'!$AA$6:$AA$29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-0.50000000000061096</c:v>
                </c:pt>
                <c:pt idx="2">
                  <c:v>9.99999999997669E-2</c:v>
                </c:pt>
                <c:pt idx="3">
                  <c:v>-0.39999999999906799</c:v>
                </c:pt>
                <c:pt idx="4">
                  <c:v>0.29999999999930099</c:v>
                </c:pt>
                <c:pt idx="5">
                  <c:v>-0.19999999999953399</c:v>
                </c:pt>
                <c:pt idx="6">
                  <c:v>-0.19999999999953399</c:v>
                </c:pt>
                <c:pt idx="7">
                  <c:v>-0.10000000000154299</c:v>
                </c:pt>
                <c:pt idx="8">
                  <c:v>-0.29999999999930099</c:v>
                </c:pt>
                <c:pt idx="9">
                  <c:v>-0.19999999999953399</c:v>
                </c:pt>
                <c:pt idx="10">
                  <c:v>0.29999999999930099</c:v>
                </c:pt>
                <c:pt idx="11">
                  <c:v>-0.70000000000014495</c:v>
                </c:pt>
                <c:pt idx="12">
                  <c:v>-0.19999999999953399</c:v>
                </c:pt>
                <c:pt idx="13">
                  <c:v>0.60000000000037801</c:v>
                </c:pt>
                <c:pt idx="14">
                  <c:v>-1.0000000000012199</c:v>
                </c:pt>
                <c:pt idx="15">
                  <c:v>-9.99999999997669E-2</c:v>
                </c:pt>
                <c:pt idx="16">
                  <c:v>9.99999999997669E-2</c:v>
                </c:pt>
                <c:pt idx="17">
                  <c:v>-0.14999999999965</c:v>
                </c:pt>
                <c:pt idx="18">
                  <c:v>-0.100000000000655</c:v>
                </c:pt>
                <c:pt idx="19">
                  <c:v>-9.99999999997669E-2</c:v>
                </c:pt>
                <c:pt idx="20">
                  <c:v>4.9999999999883499E-2</c:v>
                </c:pt>
                <c:pt idx="21">
                  <c:v>2.4999999999941701E-2</c:v>
                </c:pt>
                <c:pt idx="23">
                  <c:v>-0.189473684210552</c:v>
                </c:pt>
              </c:numCache>
            </c:numRef>
          </c:val>
        </c:ser>
        <c:ser>
          <c:idx val="2"/>
          <c:order val="2"/>
          <c:tx>
            <c:strRef>
              <c:f>'K82+073'!$AC$4:$AE$4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'K82+073'!$A$6:$A$29</c:f>
              <c:numCache>
                <c:formatCode>m"月"d"日";@</c:formatCode>
                <c:ptCount val="24"/>
                <c:pt idx="0">
                  <c:v>44698</c:v>
                </c:pt>
                <c:pt idx="1">
                  <c:v>44699</c:v>
                </c:pt>
                <c:pt idx="2">
                  <c:v>44700</c:v>
                </c:pt>
                <c:pt idx="3">
                  <c:v>44701</c:v>
                </c:pt>
                <c:pt idx="4">
                  <c:v>44702</c:v>
                </c:pt>
                <c:pt idx="5">
                  <c:v>44703</c:v>
                </c:pt>
                <c:pt idx="6">
                  <c:v>44704</c:v>
                </c:pt>
                <c:pt idx="7">
                  <c:v>44705</c:v>
                </c:pt>
                <c:pt idx="8">
                  <c:v>44706</c:v>
                </c:pt>
                <c:pt idx="9">
                  <c:v>44707</c:v>
                </c:pt>
                <c:pt idx="10">
                  <c:v>44708</c:v>
                </c:pt>
                <c:pt idx="11">
                  <c:v>44709</c:v>
                </c:pt>
                <c:pt idx="12">
                  <c:v>44710</c:v>
                </c:pt>
                <c:pt idx="13">
                  <c:v>44711</c:v>
                </c:pt>
                <c:pt idx="14">
                  <c:v>44712</c:v>
                </c:pt>
                <c:pt idx="15">
                  <c:v>44714</c:v>
                </c:pt>
                <c:pt idx="16">
                  <c:v>44716</c:v>
                </c:pt>
                <c:pt idx="17">
                  <c:v>44720</c:v>
                </c:pt>
                <c:pt idx="18">
                  <c:v>44722</c:v>
                </c:pt>
                <c:pt idx="19">
                  <c:v>44724</c:v>
                </c:pt>
                <c:pt idx="20">
                  <c:v>44726</c:v>
                </c:pt>
                <c:pt idx="21">
                  <c:v>44730</c:v>
                </c:pt>
              </c:numCache>
            </c:numRef>
          </c:cat>
          <c:val>
            <c:numRef>
              <c:f>'K82+073'!$AE$6:$AE$29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-0.50000000000061096</c:v>
                </c:pt>
                <c:pt idx="2">
                  <c:v>9.99999999997669E-2</c:v>
                </c:pt>
                <c:pt idx="3">
                  <c:v>-0.29999999999930099</c:v>
                </c:pt>
                <c:pt idx="4">
                  <c:v>-0.29999999999930099</c:v>
                </c:pt>
                <c:pt idx="5">
                  <c:v>-0.20000000000130999</c:v>
                </c:pt>
                <c:pt idx="6">
                  <c:v>-0.39999999999906799</c:v>
                </c:pt>
                <c:pt idx="7">
                  <c:v>-0.30000000000107702</c:v>
                </c:pt>
                <c:pt idx="8">
                  <c:v>0.10000000000154299</c:v>
                </c:pt>
                <c:pt idx="9">
                  <c:v>-0.70000000000014495</c:v>
                </c:pt>
                <c:pt idx="10">
                  <c:v>-0.30000000000107702</c:v>
                </c:pt>
                <c:pt idx="11">
                  <c:v>0.89999999999967895</c:v>
                </c:pt>
                <c:pt idx="12">
                  <c:v>-1.4999999999894</c:v>
                </c:pt>
                <c:pt idx="13">
                  <c:v>-0.29999999999930099</c:v>
                </c:pt>
                <c:pt idx="14">
                  <c:v>0.79999999998925397</c:v>
                </c:pt>
                <c:pt idx="15">
                  <c:v>-9.99999999997669E-2</c:v>
                </c:pt>
                <c:pt idx="16">
                  <c:v>-9.99999999997669E-2</c:v>
                </c:pt>
                <c:pt idx="17">
                  <c:v>-7.5000000000269296E-2</c:v>
                </c:pt>
                <c:pt idx="18">
                  <c:v>-4.9999999999883499E-2</c:v>
                </c:pt>
                <c:pt idx="19">
                  <c:v>-9.99999999997669E-2</c:v>
                </c:pt>
                <c:pt idx="20">
                  <c:v>-9.99999999997669E-2</c:v>
                </c:pt>
                <c:pt idx="21">
                  <c:v>7.4999999999825206E-2</c:v>
                </c:pt>
              </c:numCache>
            </c:numRef>
          </c:val>
        </c:ser>
        <c:dLbls/>
        <c:marker val="1"/>
        <c:axId val="327529216"/>
        <c:axId val="327531520"/>
      </c:lineChart>
      <c:dateAx>
        <c:axId val="32752921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7531520"/>
        <c:crossesAt val="-50"/>
        <c:auto val="1"/>
        <c:lblOffset val="100"/>
        <c:baseTimeUnit val="days"/>
        <c:majorUnit val="2"/>
        <c:majorTimeUnit val="days"/>
      </c:dateAx>
      <c:valAx>
        <c:axId val="327531520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7529216"/>
        <c:crosses val="autoZero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K82+055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1.055722814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4523615102"/>
          <c:y val="0.17887235602902601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'K82+055'!$C$4:$G$4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'K82+055'!$A$6:$A$29</c:f>
              <c:numCache>
                <c:formatCode>m"月"d"日";@</c:formatCode>
                <c:ptCount val="24"/>
                <c:pt idx="0">
                  <c:v>44706</c:v>
                </c:pt>
                <c:pt idx="1">
                  <c:v>44707</c:v>
                </c:pt>
                <c:pt idx="2">
                  <c:v>44708</c:v>
                </c:pt>
                <c:pt idx="3">
                  <c:v>44709</c:v>
                </c:pt>
                <c:pt idx="4">
                  <c:v>44710</c:v>
                </c:pt>
                <c:pt idx="5">
                  <c:v>44711</c:v>
                </c:pt>
                <c:pt idx="6">
                  <c:v>44712</c:v>
                </c:pt>
                <c:pt idx="7">
                  <c:v>44713</c:v>
                </c:pt>
                <c:pt idx="8">
                  <c:v>44714</c:v>
                </c:pt>
                <c:pt idx="9">
                  <c:v>44715</c:v>
                </c:pt>
                <c:pt idx="10">
                  <c:v>44716</c:v>
                </c:pt>
                <c:pt idx="11">
                  <c:v>44717</c:v>
                </c:pt>
                <c:pt idx="12">
                  <c:v>44718</c:v>
                </c:pt>
                <c:pt idx="13">
                  <c:v>44719</c:v>
                </c:pt>
                <c:pt idx="14">
                  <c:v>44720</c:v>
                </c:pt>
                <c:pt idx="15">
                  <c:v>44722</c:v>
                </c:pt>
                <c:pt idx="16">
                  <c:v>44724</c:v>
                </c:pt>
                <c:pt idx="17">
                  <c:v>44726</c:v>
                </c:pt>
                <c:pt idx="18">
                  <c:v>44728</c:v>
                </c:pt>
                <c:pt idx="19">
                  <c:v>44730</c:v>
                </c:pt>
                <c:pt idx="20">
                  <c:v>44732</c:v>
                </c:pt>
              </c:numCache>
            </c:numRef>
          </c:cat>
          <c:val>
            <c:numRef>
              <c:f>'K82+055'!$F$6:$F$29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-0.10000000008858501</c:v>
                </c:pt>
                <c:pt idx="3">
                  <c:v>-0.30000000003838101</c:v>
                </c:pt>
                <c:pt idx="4">
                  <c:v>-0.50000000010186296</c:v>
                </c:pt>
                <c:pt idx="5">
                  <c:v>-0.40000000001327901</c:v>
                </c:pt>
                <c:pt idx="6">
                  <c:v>-0.90000000000145497</c:v>
                </c:pt>
                <c:pt idx="7">
                  <c:v>-0.70000000005165897</c:v>
                </c:pt>
                <c:pt idx="8">
                  <c:v>-1.30000000001473</c:v>
                </c:pt>
                <c:pt idx="9">
                  <c:v>-1.5000000000782201</c:v>
                </c:pt>
                <c:pt idx="10">
                  <c:v>-1.70000000002801</c:v>
                </c:pt>
                <c:pt idx="11">
                  <c:v>-1.5000000000782201</c:v>
                </c:pt>
                <c:pt idx="12">
                  <c:v>-2.1000000000412902</c:v>
                </c:pt>
                <c:pt idx="13">
                  <c:v>-2.2999999999910901</c:v>
                </c:pt>
                <c:pt idx="14">
                  <c:v>-2.00000000006639</c:v>
                </c:pt>
                <c:pt idx="15">
                  <c:v>-2.70000000000437</c:v>
                </c:pt>
                <c:pt idx="16">
                  <c:v>-2.9000000000678501</c:v>
                </c:pt>
                <c:pt idx="17">
                  <c:v>-3.0000000000427498</c:v>
                </c:pt>
                <c:pt idx="18">
                  <c:v>-3.30000000008113</c:v>
                </c:pt>
                <c:pt idx="19">
                  <c:v>-3.5000000000309202</c:v>
                </c:pt>
                <c:pt idx="20">
                  <c:v>-3.1000000000176402</c:v>
                </c:pt>
                <c:pt idx="22">
                  <c:v>-3.5000000000309202</c:v>
                </c:pt>
              </c:numCache>
            </c:numRef>
          </c:val>
        </c:ser>
        <c:ser>
          <c:idx val="1"/>
          <c:order val="1"/>
          <c:tx>
            <c:strRef>
              <c:f>'K82+055'!$H$4:$L$4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'K82+055'!$A$6:$A$29</c:f>
              <c:numCache>
                <c:formatCode>m"月"d"日";@</c:formatCode>
                <c:ptCount val="24"/>
                <c:pt idx="0">
                  <c:v>44706</c:v>
                </c:pt>
                <c:pt idx="1">
                  <c:v>44707</c:v>
                </c:pt>
                <c:pt idx="2">
                  <c:v>44708</c:v>
                </c:pt>
                <c:pt idx="3">
                  <c:v>44709</c:v>
                </c:pt>
                <c:pt idx="4">
                  <c:v>44710</c:v>
                </c:pt>
                <c:pt idx="5">
                  <c:v>44711</c:v>
                </c:pt>
                <c:pt idx="6">
                  <c:v>44712</c:v>
                </c:pt>
                <c:pt idx="7">
                  <c:v>44713</c:v>
                </c:pt>
                <c:pt idx="8">
                  <c:v>44714</c:v>
                </c:pt>
                <c:pt idx="9">
                  <c:v>44715</c:v>
                </c:pt>
                <c:pt idx="10">
                  <c:v>44716</c:v>
                </c:pt>
                <c:pt idx="11">
                  <c:v>44717</c:v>
                </c:pt>
                <c:pt idx="12">
                  <c:v>44718</c:v>
                </c:pt>
                <c:pt idx="13">
                  <c:v>44719</c:v>
                </c:pt>
                <c:pt idx="14">
                  <c:v>44720</c:v>
                </c:pt>
                <c:pt idx="15">
                  <c:v>44722</c:v>
                </c:pt>
                <c:pt idx="16">
                  <c:v>44724</c:v>
                </c:pt>
                <c:pt idx="17">
                  <c:v>44726</c:v>
                </c:pt>
                <c:pt idx="18">
                  <c:v>44728</c:v>
                </c:pt>
                <c:pt idx="19">
                  <c:v>44730</c:v>
                </c:pt>
                <c:pt idx="20">
                  <c:v>44732</c:v>
                </c:pt>
              </c:numCache>
            </c:numRef>
          </c:cat>
          <c:val>
            <c:numRef>
              <c:f>'K82+055'!$K$6:$K$29</c:f>
              <c:numCache>
                <c:formatCode>0.00_ </c:formatCode>
                <c:ptCount val="24"/>
                <c:pt idx="0">
                  <c:v>0</c:v>
                </c:pt>
                <c:pt idx="1">
                  <c:v>-0.49999999998817701</c:v>
                </c:pt>
                <c:pt idx="2">
                  <c:v>-0.20000000006348301</c:v>
                </c:pt>
                <c:pt idx="3">
                  <c:v>-0.40000000001327901</c:v>
                </c:pt>
                <c:pt idx="4">
                  <c:v>-0.60000000007676102</c:v>
                </c:pt>
                <c:pt idx="5">
                  <c:v>-0.70000000005165897</c:v>
                </c:pt>
                <c:pt idx="6">
                  <c:v>-1.00000000009004</c:v>
                </c:pt>
                <c:pt idx="7">
                  <c:v>-1.2000000000398401</c:v>
                </c:pt>
                <c:pt idx="8">
                  <c:v>-1.00000000009004</c:v>
                </c:pt>
                <c:pt idx="9">
                  <c:v>-1.60000000005311</c:v>
                </c:pt>
                <c:pt idx="10">
                  <c:v>-1.8000000000029099</c:v>
                </c:pt>
                <c:pt idx="11">
                  <c:v>-1.30000000001473</c:v>
                </c:pt>
                <c:pt idx="12">
                  <c:v>-2.2000000000161899</c:v>
                </c:pt>
                <c:pt idx="13">
                  <c:v>-2.40000000007967</c:v>
                </c:pt>
                <c:pt idx="14">
                  <c:v>-2.1000000000412902</c:v>
                </c:pt>
                <c:pt idx="15">
                  <c:v>-2.8000000000929499</c:v>
                </c:pt>
                <c:pt idx="16">
                  <c:v>-3.0000000000427498</c:v>
                </c:pt>
                <c:pt idx="17">
                  <c:v>-2.9000000000678501</c:v>
                </c:pt>
                <c:pt idx="18">
                  <c:v>-3.40000000005602</c:v>
                </c:pt>
                <c:pt idx="19">
                  <c:v>-3.6000000000058199</c:v>
                </c:pt>
                <c:pt idx="20">
                  <c:v>-3.5000000000309202</c:v>
                </c:pt>
                <c:pt idx="22">
                  <c:v>-0.21875000000193301</c:v>
                </c:pt>
              </c:numCache>
            </c:numRef>
          </c:val>
        </c:ser>
        <c:ser>
          <c:idx val="2"/>
          <c:order val="2"/>
          <c:tx>
            <c:strRef>
              <c:f>'K82+055'!$M$4:$Q$4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'K82+055'!$A$6:$A$32</c:f>
              <c:numCache>
                <c:formatCode>m"月"d"日";@</c:formatCode>
                <c:ptCount val="27"/>
                <c:pt idx="0">
                  <c:v>44706</c:v>
                </c:pt>
                <c:pt idx="1">
                  <c:v>44707</c:v>
                </c:pt>
                <c:pt idx="2">
                  <c:v>44708</c:v>
                </c:pt>
                <c:pt idx="3">
                  <c:v>44709</c:v>
                </c:pt>
                <c:pt idx="4">
                  <c:v>44710</c:v>
                </c:pt>
                <c:pt idx="5">
                  <c:v>44711</c:v>
                </c:pt>
                <c:pt idx="6">
                  <c:v>44712</c:v>
                </c:pt>
                <c:pt idx="7">
                  <c:v>44713</c:v>
                </c:pt>
                <c:pt idx="8">
                  <c:v>44714</c:v>
                </c:pt>
                <c:pt idx="9">
                  <c:v>44715</c:v>
                </c:pt>
                <c:pt idx="10">
                  <c:v>44716</c:v>
                </c:pt>
                <c:pt idx="11">
                  <c:v>44717</c:v>
                </c:pt>
                <c:pt idx="12">
                  <c:v>44718</c:v>
                </c:pt>
                <c:pt idx="13">
                  <c:v>44719</c:v>
                </c:pt>
                <c:pt idx="14">
                  <c:v>44720</c:v>
                </c:pt>
                <c:pt idx="15">
                  <c:v>44722</c:v>
                </c:pt>
                <c:pt idx="16">
                  <c:v>44724</c:v>
                </c:pt>
                <c:pt idx="17">
                  <c:v>44726</c:v>
                </c:pt>
                <c:pt idx="18">
                  <c:v>44728</c:v>
                </c:pt>
                <c:pt idx="19">
                  <c:v>44730</c:v>
                </c:pt>
                <c:pt idx="20">
                  <c:v>44732</c:v>
                </c:pt>
              </c:numCache>
            </c:numRef>
          </c:cat>
          <c:val>
            <c:numRef>
              <c:f>'K82+055'!$P$6:$P$32</c:f>
              <c:numCache>
                <c:formatCode>0.00_ </c:formatCode>
                <c:ptCount val="27"/>
                <c:pt idx="0">
                  <c:v>0</c:v>
                </c:pt>
                <c:pt idx="1">
                  <c:v>-0.20000000006348301</c:v>
                </c:pt>
                <c:pt idx="2">
                  <c:v>-0.30000000003838101</c:v>
                </c:pt>
                <c:pt idx="3">
                  <c:v>-0.49999999998817701</c:v>
                </c:pt>
                <c:pt idx="4">
                  <c:v>-0.40000000001327901</c:v>
                </c:pt>
                <c:pt idx="5">
                  <c:v>-0.60000000007676102</c:v>
                </c:pt>
                <c:pt idx="6">
                  <c:v>-0.70000000005165897</c:v>
                </c:pt>
                <c:pt idx="7">
                  <c:v>-0.90000000000145497</c:v>
                </c:pt>
                <c:pt idx="8">
                  <c:v>-1.1000000000649399</c:v>
                </c:pt>
                <c:pt idx="9">
                  <c:v>-0.99999999997635303</c:v>
                </c:pt>
                <c:pt idx="10">
                  <c:v>-1.5000000000782201</c:v>
                </c:pt>
                <c:pt idx="11">
                  <c:v>-1.30000000001473</c:v>
                </c:pt>
                <c:pt idx="12">
                  <c:v>-1.8999999999778101</c:v>
                </c:pt>
                <c:pt idx="13">
                  <c:v>-2.1000000000412902</c:v>
                </c:pt>
                <c:pt idx="14">
                  <c:v>-1.5000000000782201</c:v>
                </c:pt>
                <c:pt idx="15">
                  <c:v>-2.5000000000545701</c:v>
                </c:pt>
                <c:pt idx="16">
                  <c:v>-2.70000000000437</c:v>
                </c:pt>
                <c:pt idx="17">
                  <c:v>-2.00000000006639</c:v>
                </c:pt>
                <c:pt idx="18">
                  <c:v>-3.1000000000176402</c:v>
                </c:pt>
                <c:pt idx="19">
                  <c:v>-3.30000000008113</c:v>
                </c:pt>
                <c:pt idx="20">
                  <c:v>-3.5000000000309202</c:v>
                </c:pt>
              </c:numCache>
            </c:numRef>
          </c:val>
        </c:ser>
        <c:dLbls/>
        <c:marker val="1"/>
        <c:axId val="327731072"/>
        <c:axId val="327614848"/>
      </c:lineChart>
      <c:lineChart>
        <c:grouping val="standard"/>
        <c:ser>
          <c:idx val="3"/>
          <c:order val="3"/>
          <c:tx>
            <c:strRef>
              <c:f>'K82+055'!$AG$3:$AG$5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'K82+055'!$A$6:$A$29</c:f>
              <c:numCache>
                <c:formatCode>m"月"d"日";@</c:formatCode>
                <c:ptCount val="24"/>
                <c:pt idx="0">
                  <c:v>44706</c:v>
                </c:pt>
                <c:pt idx="1">
                  <c:v>44707</c:v>
                </c:pt>
                <c:pt idx="2">
                  <c:v>44708</c:v>
                </c:pt>
                <c:pt idx="3">
                  <c:v>44709</c:v>
                </c:pt>
                <c:pt idx="4">
                  <c:v>44710</c:v>
                </c:pt>
                <c:pt idx="5">
                  <c:v>44711</c:v>
                </c:pt>
                <c:pt idx="6">
                  <c:v>44712</c:v>
                </c:pt>
                <c:pt idx="7">
                  <c:v>44713</c:v>
                </c:pt>
                <c:pt idx="8">
                  <c:v>44714</c:v>
                </c:pt>
                <c:pt idx="9">
                  <c:v>44715</c:v>
                </c:pt>
                <c:pt idx="10">
                  <c:v>44716</c:v>
                </c:pt>
                <c:pt idx="11">
                  <c:v>44717</c:v>
                </c:pt>
                <c:pt idx="12">
                  <c:v>44718</c:v>
                </c:pt>
                <c:pt idx="13">
                  <c:v>44719</c:v>
                </c:pt>
                <c:pt idx="14">
                  <c:v>44720</c:v>
                </c:pt>
                <c:pt idx="15">
                  <c:v>44722</c:v>
                </c:pt>
                <c:pt idx="16">
                  <c:v>44724</c:v>
                </c:pt>
                <c:pt idx="17">
                  <c:v>44726</c:v>
                </c:pt>
                <c:pt idx="18">
                  <c:v>44728</c:v>
                </c:pt>
                <c:pt idx="19">
                  <c:v>44730</c:v>
                </c:pt>
                <c:pt idx="20">
                  <c:v>44732</c:v>
                </c:pt>
              </c:numCache>
            </c:numRef>
          </c:cat>
          <c:val>
            <c:numRef>
              <c:f>'K82+055'!$AG$6:$AG$29</c:f>
              <c:numCache>
                <c:formatCode>0.0_ </c:formatCode>
                <c:ptCount val="24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52</c:v>
                </c:pt>
                <c:pt idx="14">
                  <c:v>58</c:v>
                </c:pt>
                <c:pt idx="15">
                  <c:v>64</c:v>
                </c:pt>
                <c:pt idx="16">
                  <c:v>70</c:v>
                </c:pt>
                <c:pt idx="17">
                  <c:v>76</c:v>
                </c:pt>
                <c:pt idx="18">
                  <c:v>82</c:v>
                </c:pt>
                <c:pt idx="19">
                  <c:v>88</c:v>
                </c:pt>
                <c:pt idx="20">
                  <c:v>94</c:v>
                </c:pt>
              </c:numCache>
            </c:numRef>
          </c:val>
        </c:ser>
        <c:dLbls/>
        <c:marker val="1"/>
        <c:axId val="327616768"/>
        <c:axId val="327622656"/>
      </c:lineChart>
      <c:dateAx>
        <c:axId val="32773107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none"/>
        <c:tickLblPos val="low"/>
        <c: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7614848"/>
        <c:crosses val="autoZero"/>
        <c:auto val="1"/>
        <c:lblOffset val="100"/>
        <c:baseTimeUnit val="days"/>
      </c:dateAx>
      <c:valAx>
        <c:axId val="327614848"/>
        <c:scaling>
          <c:orientation val="minMax"/>
          <c:max val="0"/>
          <c:min val="-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7731072"/>
        <c:crosses val="autoZero"/>
        <c:crossBetween val="midCat"/>
        <c:majorUnit val="0.8"/>
        <c:minorUnit val="0.2"/>
      </c:valAx>
      <c:dateAx>
        <c:axId val="327616768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7622656"/>
        <c:crosses val="autoZero"/>
        <c:auto val="1"/>
        <c:lblOffset val="100"/>
        <c:baseTimeUnit val="days"/>
      </c:dateAx>
      <c:valAx>
        <c:axId val="327622656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7616768"/>
        <c:crosses val="max"/>
        <c:crossBetween val="midCat"/>
        <c:majorUnit val="20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1128282201239368E-2"/>
          <c:y val="0.10076338496903574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K82+055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'K82+055'!$U$4:$W$4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'K82+055'!$A$6:$A$29</c:f>
              <c:numCache>
                <c:formatCode>m"月"d"日";@</c:formatCode>
                <c:ptCount val="24"/>
                <c:pt idx="0">
                  <c:v>44706</c:v>
                </c:pt>
                <c:pt idx="1">
                  <c:v>44707</c:v>
                </c:pt>
                <c:pt idx="2">
                  <c:v>44708</c:v>
                </c:pt>
                <c:pt idx="3">
                  <c:v>44709</c:v>
                </c:pt>
                <c:pt idx="4">
                  <c:v>44710</c:v>
                </c:pt>
                <c:pt idx="5">
                  <c:v>44711</c:v>
                </c:pt>
                <c:pt idx="6">
                  <c:v>44712</c:v>
                </c:pt>
                <c:pt idx="7">
                  <c:v>44713</c:v>
                </c:pt>
                <c:pt idx="8">
                  <c:v>44714</c:v>
                </c:pt>
                <c:pt idx="9">
                  <c:v>44715</c:v>
                </c:pt>
                <c:pt idx="10">
                  <c:v>44716</c:v>
                </c:pt>
                <c:pt idx="11">
                  <c:v>44717</c:v>
                </c:pt>
                <c:pt idx="12">
                  <c:v>44718</c:v>
                </c:pt>
                <c:pt idx="13">
                  <c:v>44719</c:v>
                </c:pt>
                <c:pt idx="14">
                  <c:v>44720</c:v>
                </c:pt>
                <c:pt idx="15">
                  <c:v>44722</c:v>
                </c:pt>
                <c:pt idx="16">
                  <c:v>44724</c:v>
                </c:pt>
                <c:pt idx="17">
                  <c:v>44726</c:v>
                </c:pt>
                <c:pt idx="18">
                  <c:v>44728</c:v>
                </c:pt>
                <c:pt idx="19">
                  <c:v>44730</c:v>
                </c:pt>
                <c:pt idx="20">
                  <c:v>44732</c:v>
                </c:pt>
              </c:numCache>
            </c:numRef>
          </c:cat>
          <c:val>
            <c:numRef>
              <c:f>'K82+055'!$V$6:$V$31</c:f>
              <c:numCache>
                <c:formatCode>0.00_ </c:formatCode>
                <c:ptCount val="26"/>
                <c:pt idx="0">
                  <c:v>0</c:v>
                </c:pt>
                <c:pt idx="1">
                  <c:v>-0.20000000000130999</c:v>
                </c:pt>
                <c:pt idx="2">
                  <c:v>-0.10000000000154299</c:v>
                </c:pt>
                <c:pt idx="3">
                  <c:v>-0.40000000000084401</c:v>
                </c:pt>
                <c:pt idx="4">
                  <c:v>-0.60000000000037801</c:v>
                </c:pt>
                <c:pt idx="5">
                  <c:v>-0.80000000000168803</c:v>
                </c:pt>
                <c:pt idx="6">
                  <c:v>-0.90000000000145497</c:v>
                </c:pt>
                <c:pt idx="7">
                  <c:v>-1.20000000000076</c:v>
                </c:pt>
                <c:pt idx="8">
                  <c:v>-1.4000000000002899</c:v>
                </c:pt>
                <c:pt idx="9">
                  <c:v>-1.6000000000015999</c:v>
                </c:pt>
                <c:pt idx="10">
                  <c:v>-1.10000000000099</c:v>
                </c:pt>
                <c:pt idx="11">
                  <c:v>-2.0000000000006701</c:v>
                </c:pt>
                <c:pt idx="12">
                  <c:v>-2.2000000000002</c:v>
                </c:pt>
                <c:pt idx="13">
                  <c:v>-1.4000000000002899</c:v>
                </c:pt>
                <c:pt idx="14">
                  <c:v>-2.59999999999039</c:v>
                </c:pt>
                <c:pt idx="15">
                  <c:v>-2.7999999999916998</c:v>
                </c:pt>
                <c:pt idx="16">
                  <c:v>-2.2000000000002</c:v>
                </c:pt>
                <c:pt idx="17">
                  <c:v>-3.1999999999907698</c:v>
                </c:pt>
                <c:pt idx="18">
                  <c:v>-3.3999999999903001</c:v>
                </c:pt>
                <c:pt idx="19">
                  <c:v>-3.1000000000016601</c:v>
                </c:pt>
                <c:pt idx="20">
                  <c:v>-2.9000000000003499</c:v>
                </c:pt>
                <c:pt idx="22">
                  <c:v>-3.8999999999997899</c:v>
                </c:pt>
              </c:numCache>
            </c:numRef>
          </c:val>
        </c:ser>
        <c:ser>
          <c:idx val="1"/>
          <c:order val="1"/>
          <c:tx>
            <c:strRef>
              <c:f>'K82+055'!$Y$4:$AA$4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'K82+055'!$A$6:$A$29</c:f>
              <c:numCache>
                <c:formatCode>m"月"d"日";@</c:formatCode>
                <c:ptCount val="24"/>
                <c:pt idx="0">
                  <c:v>44706</c:v>
                </c:pt>
                <c:pt idx="1">
                  <c:v>44707</c:v>
                </c:pt>
                <c:pt idx="2">
                  <c:v>44708</c:v>
                </c:pt>
                <c:pt idx="3">
                  <c:v>44709</c:v>
                </c:pt>
                <c:pt idx="4">
                  <c:v>44710</c:v>
                </c:pt>
                <c:pt idx="5">
                  <c:v>44711</c:v>
                </c:pt>
                <c:pt idx="6">
                  <c:v>44712</c:v>
                </c:pt>
                <c:pt idx="7">
                  <c:v>44713</c:v>
                </c:pt>
                <c:pt idx="8">
                  <c:v>44714</c:v>
                </c:pt>
                <c:pt idx="9">
                  <c:v>44715</c:v>
                </c:pt>
                <c:pt idx="10">
                  <c:v>44716</c:v>
                </c:pt>
                <c:pt idx="11">
                  <c:v>44717</c:v>
                </c:pt>
                <c:pt idx="12">
                  <c:v>44718</c:v>
                </c:pt>
                <c:pt idx="13">
                  <c:v>44719</c:v>
                </c:pt>
                <c:pt idx="14">
                  <c:v>44720</c:v>
                </c:pt>
                <c:pt idx="15">
                  <c:v>44722</c:v>
                </c:pt>
                <c:pt idx="16">
                  <c:v>44724</c:v>
                </c:pt>
                <c:pt idx="17">
                  <c:v>44726</c:v>
                </c:pt>
                <c:pt idx="18">
                  <c:v>44728</c:v>
                </c:pt>
                <c:pt idx="19">
                  <c:v>44730</c:v>
                </c:pt>
                <c:pt idx="20">
                  <c:v>44732</c:v>
                </c:pt>
              </c:numCache>
            </c:numRef>
          </c:cat>
          <c:val>
            <c:numRef>
              <c:f>'K82+055'!$Z$6:$Z$30</c:f>
              <c:numCache>
                <c:formatCode>0.00_ </c:formatCode>
                <c:ptCount val="25"/>
                <c:pt idx="0">
                  <c:v>0</c:v>
                </c:pt>
                <c:pt idx="1">
                  <c:v>-0.50000000000061096</c:v>
                </c:pt>
                <c:pt idx="2">
                  <c:v>-0.70000000000014495</c:v>
                </c:pt>
                <c:pt idx="3">
                  <c:v>-0.60000000000037801</c:v>
                </c:pt>
                <c:pt idx="4">
                  <c:v>-1.0999999999992101</c:v>
                </c:pt>
                <c:pt idx="5">
                  <c:v>-1.3000000000005201</c:v>
                </c:pt>
                <c:pt idx="6">
                  <c:v>-1.0999999999992101</c:v>
                </c:pt>
                <c:pt idx="7">
                  <c:v>-1.6999999999995901</c:v>
                </c:pt>
                <c:pt idx="8">
                  <c:v>-1.8999999999991199</c:v>
                </c:pt>
                <c:pt idx="9">
                  <c:v>-1.6999999999995901</c:v>
                </c:pt>
                <c:pt idx="10">
                  <c:v>-2.2999999999999701</c:v>
                </c:pt>
                <c:pt idx="11">
                  <c:v>-2.4999999999995</c:v>
                </c:pt>
                <c:pt idx="12">
                  <c:v>-2.3999999999997401</c:v>
                </c:pt>
                <c:pt idx="13">
                  <c:v>-2.9000000000003499</c:v>
                </c:pt>
                <c:pt idx="14">
                  <c:v>-3.0999999999998802</c:v>
                </c:pt>
                <c:pt idx="15">
                  <c:v>-3.1999999999996498</c:v>
                </c:pt>
                <c:pt idx="16">
                  <c:v>-3.5000000000007199</c:v>
                </c:pt>
                <c:pt idx="17">
                  <c:v>-3.70000000000026</c:v>
                </c:pt>
                <c:pt idx="18">
                  <c:v>-3.6000000000004899</c:v>
                </c:pt>
                <c:pt idx="19">
                  <c:v>-4.09999999999933</c:v>
                </c:pt>
                <c:pt idx="20">
                  <c:v>-3.8999999999997899</c:v>
                </c:pt>
                <c:pt idx="22">
                  <c:v>-3.0999999999998802</c:v>
                </c:pt>
              </c:numCache>
            </c:numRef>
          </c:val>
        </c:ser>
        <c:ser>
          <c:idx val="2"/>
          <c:order val="2"/>
          <c:tx>
            <c:strRef>
              <c:f>'K82+055'!$AC$4:$AE$4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'K82+055'!$A$6:$A$29</c:f>
              <c:numCache>
                <c:formatCode>m"月"d"日";@</c:formatCode>
                <c:ptCount val="24"/>
                <c:pt idx="0">
                  <c:v>44706</c:v>
                </c:pt>
                <c:pt idx="1">
                  <c:v>44707</c:v>
                </c:pt>
                <c:pt idx="2">
                  <c:v>44708</c:v>
                </c:pt>
                <c:pt idx="3">
                  <c:v>44709</c:v>
                </c:pt>
                <c:pt idx="4">
                  <c:v>44710</c:v>
                </c:pt>
                <c:pt idx="5">
                  <c:v>44711</c:v>
                </c:pt>
                <c:pt idx="6">
                  <c:v>44712</c:v>
                </c:pt>
                <c:pt idx="7">
                  <c:v>44713</c:v>
                </c:pt>
                <c:pt idx="8">
                  <c:v>44714</c:v>
                </c:pt>
                <c:pt idx="9">
                  <c:v>44715</c:v>
                </c:pt>
                <c:pt idx="10">
                  <c:v>44716</c:v>
                </c:pt>
                <c:pt idx="11">
                  <c:v>44717</c:v>
                </c:pt>
                <c:pt idx="12">
                  <c:v>44718</c:v>
                </c:pt>
                <c:pt idx="13">
                  <c:v>44719</c:v>
                </c:pt>
                <c:pt idx="14">
                  <c:v>44720</c:v>
                </c:pt>
                <c:pt idx="15">
                  <c:v>44722</c:v>
                </c:pt>
                <c:pt idx="16">
                  <c:v>44724</c:v>
                </c:pt>
                <c:pt idx="17">
                  <c:v>44726</c:v>
                </c:pt>
                <c:pt idx="18">
                  <c:v>44728</c:v>
                </c:pt>
                <c:pt idx="19">
                  <c:v>44730</c:v>
                </c:pt>
                <c:pt idx="20">
                  <c:v>44732</c:v>
                </c:pt>
              </c:numCache>
            </c:numRef>
          </c:cat>
          <c:val>
            <c:numRef>
              <c:f>'K82+055'!$AD$6:$AD$29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9.99999999997669E-2</c:v>
                </c:pt>
                <c:pt idx="3">
                  <c:v>-0.29999999999930099</c:v>
                </c:pt>
                <c:pt idx="4">
                  <c:v>-0.50000000000061096</c:v>
                </c:pt>
                <c:pt idx="5">
                  <c:v>-0.70000000000014495</c:v>
                </c:pt>
                <c:pt idx="6">
                  <c:v>-0.799999999999912</c:v>
                </c:pt>
                <c:pt idx="7">
                  <c:v>-1.0999999999992101</c:v>
                </c:pt>
                <c:pt idx="8">
                  <c:v>-1.1999999999989801</c:v>
                </c:pt>
                <c:pt idx="9">
                  <c:v>-1.50000000000894</c:v>
                </c:pt>
                <c:pt idx="10">
                  <c:v>-1.70000000001025</c:v>
                </c:pt>
                <c:pt idx="11">
                  <c:v>-1.50000000000006</c:v>
                </c:pt>
                <c:pt idx="12">
                  <c:v>-2.1000000000093202</c:v>
                </c:pt>
                <c:pt idx="13">
                  <c:v>-2.30000000001063</c:v>
                </c:pt>
                <c:pt idx="14">
                  <c:v>-2.0000000000006701</c:v>
                </c:pt>
                <c:pt idx="15">
                  <c:v>-2.7000000000203501</c:v>
                </c:pt>
                <c:pt idx="16">
                  <c:v>-2.9000000000198898</c:v>
                </c:pt>
                <c:pt idx="17">
                  <c:v>-2.9000000000003499</c:v>
                </c:pt>
                <c:pt idx="18">
                  <c:v>-3.30000000001895</c:v>
                </c:pt>
                <c:pt idx="19">
                  <c:v>-3.5000000000202598</c:v>
                </c:pt>
                <c:pt idx="20">
                  <c:v>-3.0999999999998802</c:v>
                </c:pt>
              </c:numCache>
            </c:numRef>
          </c:val>
        </c:ser>
        <c:dLbls/>
        <c:marker val="1"/>
        <c:axId val="327750016"/>
        <c:axId val="327752320"/>
      </c:lineChart>
      <c:lineChart>
        <c:grouping val="standard"/>
        <c:ser>
          <c:idx val="3"/>
          <c:order val="3"/>
          <c:tx>
            <c:strRef>
              <c:f>'K82+055'!$AG$3:$AG$5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'K82+055'!$A$6:$A$29</c:f>
              <c:numCache>
                <c:formatCode>m"月"d"日";@</c:formatCode>
                <c:ptCount val="24"/>
                <c:pt idx="0">
                  <c:v>44706</c:v>
                </c:pt>
                <c:pt idx="1">
                  <c:v>44707</c:v>
                </c:pt>
                <c:pt idx="2">
                  <c:v>44708</c:v>
                </c:pt>
                <c:pt idx="3">
                  <c:v>44709</c:v>
                </c:pt>
                <c:pt idx="4">
                  <c:v>44710</c:v>
                </c:pt>
                <c:pt idx="5">
                  <c:v>44711</c:v>
                </c:pt>
                <c:pt idx="6">
                  <c:v>44712</c:v>
                </c:pt>
                <c:pt idx="7">
                  <c:v>44713</c:v>
                </c:pt>
                <c:pt idx="8">
                  <c:v>44714</c:v>
                </c:pt>
                <c:pt idx="9">
                  <c:v>44715</c:v>
                </c:pt>
                <c:pt idx="10">
                  <c:v>44716</c:v>
                </c:pt>
                <c:pt idx="11">
                  <c:v>44717</c:v>
                </c:pt>
                <c:pt idx="12">
                  <c:v>44718</c:v>
                </c:pt>
                <c:pt idx="13">
                  <c:v>44719</c:v>
                </c:pt>
                <c:pt idx="14">
                  <c:v>44720</c:v>
                </c:pt>
                <c:pt idx="15">
                  <c:v>44722</c:v>
                </c:pt>
                <c:pt idx="16">
                  <c:v>44724</c:v>
                </c:pt>
                <c:pt idx="17">
                  <c:v>44726</c:v>
                </c:pt>
                <c:pt idx="18">
                  <c:v>44728</c:v>
                </c:pt>
                <c:pt idx="19">
                  <c:v>44730</c:v>
                </c:pt>
                <c:pt idx="20">
                  <c:v>44732</c:v>
                </c:pt>
              </c:numCache>
            </c:numRef>
          </c:cat>
          <c:val>
            <c:numRef>
              <c:f>'K82+055'!$AG$6:$AG$29</c:f>
              <c:numCache>
                <c:formatCode>0.0_ </c:formatCode>
                <c:ptCount val="24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52</c:v>
                </c:pt>
                <c:pt idx="14">
                  <c:v>58</c:v>
                </c:pt>
                <c:pt idx="15">
                  <c:v>64</c:v>
                </c:pt>
                <c:pt idx="16">
                  <c:v>70</c:v>
                </c:pt>
                <c:pt idx="17">
                  <c:v>76</c:v>
                </c:pt>
                <c:pt idx="18">
                  <c:v>82</c:v>
                </c:pt>
                <c:pt idx="19">
                  <c:v>88</c:v>
                </c:pt>
                <c:pt idx="20">
                  <c:v>94</c:v>
                </c:pt>
              </c:numCache>
            </c:numRef>
          </c:val>
        </c:ser>
        <c:dLbls/>
        <c:marker val="1"/>
        <c:axId val="327754496"/>
        <c:axId val="327756032"/>
      </c:lineChart>
      <c:dateAx>
        <c:axId val="32775001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7752320"/>
        <c:crossesAt val="-50"/>
        <c:auto val="1"/>
        <c:lblOffset val="100"/>
        <c:baseTimeUnit val="days"/>
      </c:dateAx>
      <c:valAx>
        <c:axId val="327752320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7750016"/>
        <c:crosses val="autoZero"/>
        <c:crossBetween val="midCat"/>
        <c:majorUnit val="1"/>
        <c:minorUnit val="0.2"/>
      </c:valAx>
      <c:dateAx>
        <c:axId val="327754496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7756032"/>
        <c:crosses val="autoZero"/>
        <c:auto val="1"/>
        <c:lblOffset val="100"/>
        <c:baseTimeUnit val="days"/>
      </c:dateAx>
      <c:valAx>
        <c:axId val="327756032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7754496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K82+055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816700031140205"/>
          <c:y val="6.564424544971091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'K82+055'!$C$4:$G$4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'K82+055'!$A$6:$A$29</c:f>
              <c:numCache>
                <c:formatCode>m"月"d"日";@</c:formatCode>
                <c:ptCount val="24"/>
                <c:pt idx="0">
                  <c:v>44706</c:v>
                </c:pt>
                <c:pt idx="1">
                  <c:v>44707</c:v>
                </c:pt>
                <c:pt idx="2">
                  <c:v>44708</c:v>
                </c:pt>
                <c:pt idx="3">
                  <c:v>44709</c:v>
                </c:pt>
                <c:pt idx="4">
                  <c:v>44710</c:v>
                </c:pt>
                <c:pt idx="5">
                  <c:v>44711</c:v>
                </c:pt>
                <c:pt idx="6">
                  <c:v>44712</c:v>
                </c:pt>
                <c:pt idx="7">
                  <c:v>44713</c:v>
                </c:pt>
                <c:pt idx="8">
                  <c:v>44714</c:v>
                </c:pt>
                <c:pt idx="9">
                  <c:v>44715</c:v>
                </c:pt>
                <c:pt idx="10">
                  <c:v>44716</c:v>
                </c:pt>
                <c:pt idx="11">
                  <c:v>44717</c:v>
                </c:pt>
                <c:pt idx="12">
                  <c:v>44718</c:v>
                </c:pt>
                <c:pt idx="13">
                  <c:v>44719</c:v>
                </c:pt>
                <c:pt idx="14">
                  <c:v>44720</c:v>
                </c:pt>
                <c:pt idx="15">
                  <c:v>44722</c:v>
                </c:pt>
                <c:pt idx="16">
                  <c:v>44724</c:v>
                </c:pt>
                <c:pt idx="17">
                  <c:v>44726</c:v>
                </c:pt>
                <c:pt idx="18">
                  <c:v>44728</c:v>
                </c:pt>
                <c:pt idx="19">
                  <c:v>44730</c:v>
                </c:pt>
                <c:pt idx="20">
                  <c:v>44732</c:v>
                </c:pt>
              </c:numCache>
            </c:numRef>
          </c:cat>
          <c:val>
            <c:numRef>
              <c:f>'K82+055'!$G$6:$G$29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9.9999999974897905E-2</c:v>
                </c:pt>
                <c:pt idx="3">
                  <c:v>-0.199999999949796</c:v>
                </c:pt>
                <c:pt idx="4">
                  <c:v>-0.20000000006348301</c:v>
                </c:pt>
                <c:pt idx="5">
                  <c:v>0.10000000008858501</c:v>
                </c:pt>
                <c:pt idx="6">
                  <c:v>-0.49999999998817701</c:v>
                </c:pt>
                <c:pt idx="7">
                  <c:v>0.199999999949796</c:v>
                </c:pt>
                <c:pt idx="8">
                  <c:v>-0.59999999996307496</c:v>
                </c:pt>
                <c:pt idx="9">
                  <c:v>-0.20000000006348301</c:v>
                </c:pt>
                <c:pt idx="10">
                  <c:v>-0.199999999949796</c:v>
                </c:pt>
                <c:pt idx="11">
                  <c:v>0.199999999949796</c:v>
                </c:pt>
                <c:pt idx="12">
                  <c:v>-0.59999999996307496</c:v>
                </c:pt>
                <c:pt idx="13">
                  <c:v>-0.199999999949796</c:v>
                </c:pt>
                <c:pt idx="14">
                  <c:v>0.29999999992469401</c:v>
                </c:pt>
                <c:pt idx="15">
                  <c:v>-0.34999999996898601</c:v>
                </c:pt>
                <c:pt idx="16">
                  <c:v>-0.100000000031741</c:v>
                </c:pt>
                <c:pt idx="17">
                  <c:v>-4.9999999987449001E-2</c:v>
                </c:pt>
                <c:pt idx="18">
                  <c:v>-0.15000000001919001</c:v>
                </c:pt>
                <c:pt idx="19">
                  <c:v>-9.9999999974897905E-2</c:v>
                </c:pt>
                <c:pt idx="20">
                  <c:v>0.20000000000663901</c:v>
                </c:pt>
                <c:pt idx="22">
                  <c:v>-3.5000000000309202</c:v>
                </c:pt>
              </c:numCache>
            </c:numRef>
          </c:val>
        </c:ser>
        <c:ser>
          <c:idx val="1"/>
          <c:order val="1"/>
          <c:tx>
            <c:strRef>
              <c:f>'K82+055'!$H$4:$L$4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'K82+055'!$A$6:$A$29</c:f>
              <c:numCache>
                <c:formatCode>m"月"d"日";@</c:formatCode>
                <c:ptCount val="24"/>
                <c:pt idx="0">
                  <c:v>44706</c:v>
                </c:pt>
                <c:pt idx="1">
                  <c:v>44707</c:v>
                </c:pt>
                <c:pt idx="2">
                  <c:v>44708</c:v>
                </c:pt>
                <c:pt idx="3">
                  <c:v>44709</c:v>
                </c:pt>
                <c:pt idx="4">
                  <c:v>44710</c:v>
                </c:pt>
                <c:pt idx="5">
                  <c:v>44711</c:v>
                </c:pt>
                <c:pt idx="6">
                  <c:v>44712</c:v>
                </c:pt>
                <c:pt idx="7">
                  <c:v>44713</c:v>
                </c:pt>
                <c:pt idx="8">
                  <c:v>44714</c:v>
                </c:pt>
                <c:pt idx="9">
                  <c:v>44715</c:v>
                </c:pt>
                <c:pt idx="10">
                  <c:v>44716</c:v>
                </c:pt>
                <c:pt idx="11">
                  <c:v>44717</c:v>
                </c:pt>
                <c:pt idx="12">
                  <c:v>44718</c:v>
                </c:pt>
                <c:pt idx="13">
                  <c:v>44719</c:v>
                </c:pt>
                <c:pt idx="14">
                  <c:v>44720</c:v>
                </c:pt>
                <c:pt idx="15">
                  <c:v>44722</c:v>
                </c:pt>
                <c:pt idx="16">
                  <c:v>44724</c:v>
                </c:pt>
                <c:pt idx="17">
                  <c:v>44726</c:v>
                </c:pt>
                <c:pt idx="18">
                  <c:v>44728</c:v>
                </c:pt>
                <c:pt idx="19">
                  <c:v>44730</c:v>
                </c:pt>
                <c:pt idx="20">
                  <c:v>44732</c:v>
                </c:pt>
              </c:numCache>
            </c:numRef>
          </c:cat>
          <c:val>
            <c:numRef>
              <c:f>'K82+055'!$L$6:$L$29</c:f>
              <c:numCache>
                <c:formatCode>0.00_ </c:formatCode>
                <c:ptCount val="24"/>
                <c:pt idx="0">
                  <c:v>0</c:v>
                </c:pt>
                <c:pt idx="1">
                  <c:v>-0.49999999998817701</c:v>
                </c:pt>
                <c:pt idx="2">
                  <c:v>0.29999999992469401</c:v>
                </c:pt>
                <c:pt idx="3">
                  <c:v>-0.199999999949796</c:v>
                </c:pt>
                <c:pt idx="4">
                  <c:v>-0.20000000006348301</c:v>
                </c:pt>
                <c:pt idx="5">
                  <c:v>-9.9999999974897905E-2</c:v>
                </c:pt>
                <c:pt idx="6">
                  <c:v>-0.30000000003838101</c:v>
                </c:pt>
                <c:pt idx="7">
                  <c:v>-0.199999999949796</c:v>
                </c:pt>
                <c:pt idx="8">
                  <c:v>0.199999999949796</c:v>
                </c:pt>
                <c:pt idx="9">
                  <c:v>-0.59999999996307496</c:v>
                </c:pt>
                <c:pt idx="10">
                  <c:v>-0.199999999949796</c:v>
                </c:pt>
                <c:pt idx="11">
                  <c:v>0.49999999998817701</c:v>
                </c:pt>
                <c:pt idx="12">
                  <c:v>-0.90000000000145497</c:v>
                </c:pt>
                <c:pt idx="13">
                  <c:v>-0.20000000006348301</c:v>
                </c:pt>
                <c:pt idx="14">
                  <c:v>0.30000000003838101</c:v>
                </c:pt>
                <c:pt idx="15">
                  <c:v>-0.35000000002582998</c:v>
                </c:pt>
                <c:pt idx="16">
                  <c:v>-9.9999999974897905E-2</c:v>
                </c:pt>
                <c:pt idx="17">
                  <c:v>4.9999999987449001E-2</c:v>
                </c:pt>
                <c:pt idx="18">
                  <c:v>-0.24999999999408801</c:v>
                </c:pt>
                <c:pt idx="19">
                  <c:v>-9.9999999974897905E-2</c:v>
                </c:pt>
                <c:pt idx="20">
                  <c:v>4.9999999987449001E-2</c:v>
                </c:pt>
              </c:numCache>
            </c:numRef>
          </c:val>
        </c:ser>
        <c:ser>
          <c:idx val="2"/>
          <c:order val="2"/>
          <c:tx>
            <c:strRef>
              <c:f>'K82+055'!$M$4:$Q$4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'K82+055'!$A$6:$A$29</c:f>
              <c:numCache>
                <c:formatCode>m"月"d"日";@</c:formatCode>
                <c:ptCount val="24"/>
                <c:pt idx="0">
                  <c:v>44706</c:v>
                </c:pt>
                <c:pt idx="1">
                  <c:v>44707</c:v>
                </c:pt>
                <c:pt idx="2">
                  <c:v>44708</c:v>
                </c:pt>
                <c:pt idx="3">
                  <c:v>44709</c:v>
                </c:pt>
                <c:pt idx="4">
                  <c:v>44710</c:v>
                </c:pt>
                <c:pt idx="5">
                  <c:v>44711</c:v>
                </c:pt>
                <c:pt idx="6">
                  <c:v>44712</c:v>
                </c:pt>
                <c:pt idx="7">
                  <c:v>44713</c:v>
                </c:pt>
                <c:pt idx="8">
                  <c:v>44714</c:v>
                </c:pt>
                <c:pt idx="9">
                  <c:v>44715</c:v>
                </c:pt>
                <c:pt idx="10">
                  <c:v>44716</c:v>
                </c:pt>
                <c:pt idx="11">
                  <c:v>44717</c:v>
                </c:pt>
                <c:pt idx="12">
                  <c:v>44718</c:v>
                </c:pt>
                <c:pt idx="13">
                  <c:v>44719</c:v>
                </c:pt>
                <c:pt idx="14">
                  <c:v>44720</c:v>
                </c:pt>
                <c:pt idx="15">
                  <c:v>44722</c:v>
                </c:pt>
                <c:pt idx="16">
                  <c:v>44724</c:v>
                </c:pt>
                <c:pt idx="17">
                  <c:v>44726</c:v>
                </c:pt>
                <c:pt idx="18">
                  <c:v>44728</c:v>
                </c:pt>
                <c:pt idx="19">
                  <c:v>44730</c:v>
                </c:pt>
                <c:pt idx="20">
                  <c:v>44732</c:v>
                </c:pt>
              </c:numCache>
            </c:numRef>
          </c:cat>
          <c:val>
            <c:numRef>
              <c:f>'K82+055'!$Q$6:$Q$29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-9.9999999974897905E-2</c:v>
                </c:pt>
                <c:pt idx="3">
                  <c:v>-0.199999999949796</c:v>
                </c:pt>
                <c:pt idx="4">
                  <c:v>9.9999999974897905E-2</c:v>
                </c:pt>
                <c:pt idx="5">
                  <c:v>-0.20000000006348301</c:v>
                </c:pt>
                <c:pt idx="6">
                  <c:v>-9.9999999974897905E-2</c:v>
                </c:pt>
                <c:pt idx="7">
                  <c:v>-0.199999999949796</c:v>
                </c:pt>
                <c:pt idx="8">
                  <c:v>-0.20000000006348301</c:v>
                </c:pt>
                <c:pt idx="9">
                  <c:v>0.10000000008858501</c:v>
                </c:pt>
                <c:pt idx="10">
                  <c:v>-0.50000000010186296</c:v>
                </c:pt>
                <c:pt idx="11">
                  <c:v>0.20000000006348301</c:v>
                </c:pt>
                <c:pt idx="12">
                  <c:v>-0.59999999996307496</c:v>
                </c:pt>
                <c:pt idx="13">
                  <c:v>-0.20000000006348301</c:v>
                </c:pt>
                <c:pt idx="14">
                  <c:v>0.59999999996307496</c:v>
                </c:pt>
                <c:pt idx="15">
                  <c:v>-0.49999999998817701</c:v>
                </c:pt>
                <c:pt idx="16">
                  <c:v>-9.9999999974897905E-2</c:v>
                </c:pt>
                <c:pt idx="17">
                  <c:v>0.34999999996898601</c:v>
                </c:pt>
                <c:pt idx="18">
                  <c:v>-0.54999999997562599</c:v>
                </c:pt>
                <c:pt idx="19">
                  <c:v>-0.100000000031741</c:v>
                </c:pt>
                <c:pt idx="20">
                  <c:v>-9.9999999974897905E-2</c:v>
                </c:pt>
              </c:numCache>
            </c:numRef>
          </c:val>
        </c:ser>
        <c:dLbls/>
        <c:marker val="1"/>
        <c:axId val="327889280"/>
        <c:axId val="327891584"/>
      </c:lineChart>
      <c:dateAx>
        <c:axId val="32788928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7891584"/>
        <c:crossesAt val="-50"/>
        <c:auto val="1"/>
        <c:lblOffset val="100"/>
        <c:baseTimeUnit val="days"/>
      </c:dateAx>
      <c:valAx>
        <c:axId val="327891584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7889280"/>
        <c:crosses val="autoZero"/>
        <c:crossBetween val="midCat"/>
        <c:majorUnit val="0.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K82+055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612085062513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'K82+055'!$U$4:$W$4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'K82+055'!$A$6:$A$29</c:f>
              <c:numCache>
                <c:formatCode>m"月"d"日";@</c:formatCode>
                <c:ptCount val="24"/>
                <c:pt idx="0">
                  <c:v>44706</c:v>
                </c:pt>
                <c:pt idx="1">
                  <c:v>44707</c:v>
                </c:pt>
                <c:pt idx="2">
                  <c:v>44708</c:v>
                </c:pt>
                <c:pt idx="3">
                  <c:v>44709</c:v>
                </c:pt>
                <c:pt idx="4">
                  <c:v>44710</c:v>
                </c:pt>
                <c:pt idx="5">
                  <c:v>44711</c:v>
                </c:pt>
                <c:pt idx="6">
                  <c:v>44712</c:v>
                </c:pt>
                <c:pt idx="7">
                  <c:v>44713</c:v>
                </c:pt>
                <c:pt idx="8">
                  <c:v>44714</c:v>
                </c:pt>
                <c:pt idx="9">
                  <c:v>44715</c:v>
                </c:pt>
                <c:pt idx="10">
                  <c:v>44716</c:v>
                </c:pt>
                <c:pt idx="11">
                  <c:v>44717</c:v>
                </c:pt>
                <c:pt idx="12">
                  <c:v>44718</c:v>
                </c:pt>
                <c:pt idx="13">
                  <c:v>44719</c:v>
                </c:pt>
                <c:pt idx="14">
                  <c:v>44720</c:v>
                </c:pt>
                <c:pt idx="15">
                  <c:v>44722</c:v>
                </c:pt>
                <c:pt idx="16">
                  <c:v>44724</c:v>
                </c:pt>
                <c:pt idx="17">
                  <c:v>44726</c:v>
                </c:pt>
                <c:pt idx="18">
                  <c:v>44728</c:v>
                </c:pt>
                <c:pt idx="19">
                  <c:v>44730</c:v>
                </c:pt>
                <c:pt idx="20">
                  <c:v>44732</c:v>
                </c:pt>
              </c:numCache>
            </c:numRef>
          </c:cat>
          <c:val>
            <c:numRef>
              <c:f>'K82+055'!$W$6:$W$29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-0.20000000000130999</c:v>
                </c:pt>
                <c:pt idx="2">
                  <c:v>9.99999999997669E-2</c:v>
                </c:pt>
                <c:pt idx="3">
                  <c:v>-0.29999999999930099</c:v>
                </c:pt>
                <c:pt idx="4">
                  <c:v>-0.19999999999953399</c:v>
                </c:pt>
                <c:pt idx="5">
                  <c:v>-0.20000000000130999</c:v>
                </c:pt>
                <c:pt idx="6">
                  <c:v>-9.99999999997669E-2</c:v>
                </c:pt>
                <c:pt idx="7">
                  <c:v>-0.29999999999930099</c:v>
                </c:pt>
                <c:pt idx="8">
                  <c:v>-0.19999999999953399</c:v>
                </c:pt>
                <c:pt idx="9">
                  <c:v>-0.20000000000130999</c:v>
                </c:pt>
                <c:pt idx="10">
                  <c:v>0.50000000000061096</c:v>
                </c:pt>
                <c:pt idx="11">
                  <c:v>-0.89999999999967895</c:v>
                </c:pt>
                <c:pt idx="12">
                  <c:v>-0.19999999999953399</c:v>
                </c:pt>
                <c:pt idx="13">
                  <c:v>0.799999999999912</c:v>
                </c:pt>
                <c:pt idx="14">
                  <c:v>-1.1999999999901001</c:v>
                </c:pt>
                <c:pt idx="15">
                  <c:v>-0.100000000000655</c:v>
                </c:pt>
                <c:pt idx="16">
                  <c:v>0.299999999995748</c:v>
                </c:pt>
                <c:pt idx="17">
                  <c:v>-0.499999999995282</c:v>
                </c:pt>
                <c:pt idx="18">
                  <c:v>-9.99999999997669E-2</c:v>
                </c:pt>
                <c:pt idx="19">
                  <c:v>0.14999999999432101</c:v>
                </c:pt>
                <c:pt idx="20">
                  <c:v>0.100000000000655</c:v>
                </c:pt>
                <c:pt idx="22">
                  <c:v>-3.0999999999998802</c:v>
                </c:pt>
              </c:numCache>
            </c:numRef>
          </c:val>
        </c:ser>
        <c:ser>
          <c:idx val="1"/>
          <c:order val="1"/>
          <c:tx>
            <c:strRef>
              <c:f>'K82+055'!$Y$4:$AA$4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'K82+055'!$A$6:$A$29</c:f>
              <c:numCache>
                <c:formatCode>m"月"d"日";@</c:formatCode>
                <c:ptCount val="24"/>
                <c:pt idx="0">
                  <c:v>44706</c:v>
                </c:pt>
                <c:pt idx="1">
                  <c:v>44707</c:v>
                </c:pt>
                <c:pt idx="2">
                  <c:v>44708</c:v>
                </c:pt>
                <c:pt idx="3">
                  <c:v>44709</c:v>
                </c:pt>
                <c:pt idx="4">
                  <c:v>44710</c:v>
                </c:pt>
                <c:pt idx="5">
                  <c:v>44711</c:v>
                </c:pt>
                <c:pt idx="6">
                  <c:v>44712</c:v>
                </c:pt>
                <c:pt idx="7">
                  <c:v>44713</c:v>
                </c:pt>
                <c:pt idx="8">
                  <c:v>44714</c:v>
                </c:pt>
                <c:pt idx="9">
                  <c:v>44715</c:v>
                </c:pt>
                <c:pt idx="10">
                  <c:v>44716</c:v>
                </c:pt>
                <c:pt idx="11">
                  <c:v>44717</c:v>
                </c:pt>
                <c:pt idx="12">
                  <c:v>44718</c:v>
                </c:pt>
                <c:pt idx="13">
                  <c:v>44719</c:v>
                </c:pt>
                <c:pt idx="14">
                  <c:v>44720</c:v>
                </c:pt>
                <c:pt idx="15">
                  <c:v>44722</c:v>
                </c:pt>
                <c:pt idx="16">
                  <c:v>44724</c:v>
                </c:pt>
                <c:pt idx="17">
                  <c:v>44726</c:v>
                </c:pt>
                <c:pt idx="18">
                  <c:v>44728</c:v>
                </c:pt>
                <c:pt idx="19">
                  <c:v>44730</c:v>
                </c:pt>
                <c:pt idx="20">
                  <c:v>44732</c:v>
                </c:pt>
              </c:numCache>
            </c:numRef>
          </c:cat>
          <c:val>
            <c:numRef>
              <c:f>'K82+055'!$AA$6:$AA$29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-0.50000000000061096</c:v>
                </c:pt>
                <c:pt idx="2">
                  <c:v>-0.19999999999953399</c:v>
                </c:pt>
                <c:pt idx="3">
                  <c:v>9.99999999997669E-2</c:v>
                </c:pt>
                <c:pt idx="4">
                  <c:v>-0.49999999999883499</c:v>
                </c:pt>
                <c:pt idx="5">
                  <c:v>-0.20000000000130999</c:v>
                </c:pt>
                <c:pt idx="6">
                  <c:v>0.20000000000130999</c:v>
                </c:pt>
                <c:pt idx="7">
                  <c:v>-0.60000000000037801</c:v>
                </c:pt>
                <c:pt idx="8">
                  <c:v>-0.19999999999953399</c:v>
                </c:pt>
                <c:pt idx="9">
                  <c:v>0.19999999999953399</c:v>
                </c:pt>
                <c:pt idx="10">
                  <c:v>-0.60000000000037801</c:v>
                </c:pt>
                <c:pt idx="11">
                  <c:v>-0.19999999999953399</c:v>
                </c:pt>
                <c:pt idx="12">
                  <c:v>9.99999999997669E-2</c:v>
                </c:pt>
                <c:pt idx="13">
                  <c:v>-0.50000000000061096</c:v>
                </c:pt>
                <c:pt idx="14">
                  <c:v>-0.19999999999953399</c:v>
                </c:pt>
                <c:pt idx="15">
                  <c:v>-4.9999999999883499E-2</c:v>
                </c:pt>
                <c:pt idx="16">
                  <c:v>-0.15000000000053901</c:v>
                </c:pt>
                <c:pt idx="17">
                  <c:v>-9.99999999997669E-2</c:v>
                </c:pt>
                <c:pt idx="18">
                  <c:v>4.9999999999883499E-2</c:v>
                </c:pt>
                <c:pt idx="19">
                  <c:v>-0.24999999999941699</c:v>
                </c:pt>
                <c:pt idx="20">
                  <c:v>9.99999999997669E-2</c:v>
                </c:pt>
                <c:pt idx="22">
                  <c:v>-0.243749999999987</c:v>
                </c:pt>
              </c:numCache>
            </c:numRef>
          </c:val>
        </c:ser>
        <c:ser>
          <c:idx val="2"/>
          <c:order val="2"/>
          <c:tx>
            <c:strRef>
              <c:f>'K82+055'!$AC$4:$AE$4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'K82+055'!$A$6:$A$29</c:f>
              <c:numCache>
                <c:formatCode>m"月"d"日";@</c:formatCode>
                <c:ptCount val="24"/>
                <c:pt idx="0">
                  <c:v>44706</c:v>
                </c:pt>
                <c:pt idx="1">
                  <c:v>44707</c:v>
                </c:pt>
                <c:pt idx="2">
                  <c:v>44708</c:v>
                </c:pt>
                <c:pt idx="3">
                  <c:v>44709</c:v>
                </c:pt>
                <c:pt idx="4">
                  <c:v>44710</c:v>
                </c:pt>
                <c:pt idx="5">
                  <c:v>44711</c:v>
                </c:pt>
                <c:pt idx="6">
                  <c:v>44712</c:v>
                </c:pt>
                <c:pt idx="7">
                  <c:v>44713</c:v>
                </c:pt>
                <c:pt idx="8">
                  <c:v>44714</c:v>
                </c:pt>
                <c:pt idx="9">
                  <c:v>44715</c:v>
                </c:pt>
                <c:pt idx="10">
                  <c:v>44716</c:v>
                </c:pt>
                <c:pt idx="11">
                  <c:v>44717</c:v>
                </c:pt>
                <c:pt idx="12">
                  <c:v>44718</c:v>
                </c:pt>
                <c:pt idx="13">
                  <c:v>44719</c:v>
                </c:pt>
                <c:pt idx="14">
                  <c:v>44720</c:v>
                </c:pt>
                <c:pt idx="15">
                  <c:v>44722</c:v>
                </c:pt>
                <c:pt idx="16">
                  <c:v>44724</c:v>
                </c:pt>
                <c:pt idx="17">
                  <c:v>44726</c:v>
                </c:pt>
                <c:pt idx="18">
                  <c:v>44728</c:v>
                </c:pt>
                <c:pt idx="19">
                  <c:v>44730</c:v>
                </c:pt>
                <c:pt idx="20">
                  <c:v>44732</c:v>
                </c:pt>
              </c:numCache>
            </c:numRef>
          </c:cat>
          <c:val>
            <c:numRef>
              <c:f>'K82+055'!$AE$6:$AE$29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0.29999999999930099</c:v>
                </c:pt>
                <c:pt idx="3">
                  <c:v>-0.39999999999906799</c:v>
                </c:pt>
                <c:pt idx="4">
                  <c:v>-0.20000000000130999</c:v>
                </c:pt>
                <c:pt idx="5">
                  <c:v>-0.19999999999953399</c:v>
                </c:pt>
                <c:pt idx="6">
                  <c:v>-9.99999999997669E-2</c:v>
                </c:pt>
                <c:pt idx="7">
                  <c:v>-0.29999999999930099</c:v>
                </c:pt>
                <c:pt idx="8">
                  <c:v>-9.99999999997669E-2</c:v>
                </c:pt>
                <c:pt idx="9">
                  <c:v>-0.30000000000995902</c:v>
                </c:pt>
                <c:pt idx="10">
                  <c:v>-0.20000000000130999</c:v>
                </c:pt>
                <c:pt idx="11">
                  <c:v>0.200000000010192</c:v>
                </c:pt>
                <c:pt idx="12">
                  <c:v>-0.60000000000926001</c:v>
                </c:pt>
                <c:pt idx="13">
                  <c:v>-0.20000000000130999</c:v>
                </c:pt>
                <c:pt idx="14">
                  <c:v>0.30000000000995902</c:v>
                </c:pt>
                <c:pt idx="15">
                  <c:v>-0.35000000000984199</c:v>
                </c:pt>
                <c:pt idx="16">
                  <c:v>-9.99999999997669E-2</c:v>
                </c:pt>
                <c:pt idx="17">
                  <c:v>9.7699626167013808E-12</c:v>
                </c:pt>
                <c:pt idx="18">
                  <c:v>-0.20000000000930401</c:v>
                </c:pt>
                <c:pt idx="19">
                  <c:v>-0.100000000000655</c:v>
                </c:pt>
                <c:pt idx="20">
                  <c:v>0.200000000010192</c:v>
                </c:pt>
              </c:numCache>
            </c:numRef>
          </c:val>
        </c:ser>
        <c:dLbls/>
        <c:marker val="1"/>
        <c:axId val="327935104"/>
        <c:axId val="327937408"/>
      </c:lineChart>
      <c:dateAx>
        <c:axId val="32793510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7937408"/>
        <c:crossesAt val="-50"/>
        <c:auto val="1"/>
        <c:lblOffset val="100"/>
        <c:baseTimeUnit val="days"/>
      </c:dateAx>
      <c:valAx>
        <c:axId val="327937408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7935104"/>
        <c:crosses val="autoZero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K82+024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1.055722814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'K82+024'!$C$4:$G$4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'K82+024'!$A$6:$A$29</c:f>
              <c:numCache>
                <c:formatCode>m"月"d"日";@</c:formatCode>
                <c:ptCount val="24"/>
                <c:pt idx="0">
                  <c:v>44712</c:v>
                </c:pt>
                <c:pt idx="1">
                  <c:v>44713</c:v>
                </c:pt>
                <c:pt idx="2">
                  <c:v>44714</c:v>
                </c:pt>
                <c:pt idx="3">
                  <c:v>44715</c:v>
                </c:pt>
                <c:pt idx="4">
                  <c:v>44716</c:v>
                </c:pt>
                <c:pt idx="5">
                  <c:v>44717</c:v>
                </c:pt>
                <c:pt idx="6">
                  <c:v>44718</c:v>
                </c:pt>
                <c:pt idx="7">
                  <c:v>44719</c:v>
                </c:pt>
                <c:pt idx="8">
                  <c:v>44720</c:v>
                </c:pt>
                <c:pt idx="9">
                  <c:v>44721</c:v>
                </c:pt>
                <c:pt idx="10">
                  <c:v>44722</c:v>
                </c:pt>
                <c:pt idx="11">
                  <c:v>44723</c:v>
                </c:pt>
                <c:pt idx="12">
                  <c:v>44724</c:v>
                </c:pt>
                <c:pt idx="13">
                  <c:v>44725</c:v>
                </c:pt>
                <c:pt idx="14">
                  <c:v>44726</c:v>
                </c:pt>
                <c:pt idx="15">
                  <c:v>44728</c:v>
                </c:pt>
                <c:pt idx="16">
                  <c:v>44730</c:v>
                </c:pt>
                <c:pt idx="17">
                  <c:v>44732</c:v>
                </c:pt>
                <c:pt idx="18">
                  <c:v>44734</c:v>
                </c:pt>
                <c:pt idx="19">
                  <c:v>44736</c:v>
                </c:pt>
              </c:numCache>
            </c:numRef>
          </c:cat>
          <c:val>
            <c:numRef>
              <c:f>'K82+024'!$F$6:$F$29</c:f>
              <c:numCache>
                <c:formatCode>0.00_ </c:formatCode>
                <c:ptCount val="24"/>
                <c:pt idx="0">
                  <c:v>0</c:v>
                </c:pt>
                <c:pt idx="1">
                  <c:v>-0.40000000001327901</c:v>
                </c:pt>
                <c:pt idx="2">
                  <c:v>-0.30000000003838101</c:v>
                </c:pt>
                <c:pt idx="3">
                  <c:v>-0.49999999998817701</c:v>
                </c:pt>
                <c:pt idx="4">
                  <c:v>-0.69999999993797202</c:v>
                </c:pt>
                <c:pt idx="5">
                  <c:v>-0.59999999996307496</c:v>
                </c:pt>
                <c:pt idx="6">
                  <c:v>-1.09999999995125</c:v>
                </c:pt>
                <c:pt idx="7">
                  <c:v>-1.30000000001473</c:v>
                </c:pt>
                <c:pt idx="8">
                  <c:v>-1.39999999998963</c:v>
                </c:pt>
                <c:pt idx="9">
                  <c:v>-1.70000000002801</c:v>
                </c:pt>
                <c:pt idx="10">
                  <c:v>-1.8999999999778101</c:v>
                </c:pt>
                <c:pt idx="11">
                  <c:v>-1.70000000002801</c:v>
                </c:pt>
                <c:pt idx="12">
                  <c:v>-2.2999999999910901</c:v>
                </c:pt>
                <c:pt idx="13">
                  <c:v>-2.4999999999408802</c:v>
                </c:pt>
                <c:pt idx="14">
                  <c:v>-2.70000000000437</c:v>
                </c:pt>
                <c:pt idx="15">
                  <c:v>-2.6000000000294698</c:v>
                </c:pt>
                <c:pt idx="16">
                  <c:v>-3.1000000000176402</c:v>
                </c:pt>
                <c:pt idx="17">
                  <c:v>-3.2999999999674401</c:v>
                </c:pt>
                <c:pt idx="18">
                  <c:v>-3.5000000000309202</c:v>
                </c:pt>
                <c:pt idx="19">
                  <c:v>-3.69999999998072</c:v>
                </c:pt>
              </c:numCache>
            </c:numRef>
          </c:val>
        </c:ser>
        <c:ser>
          <c:idx val="1"/>
          <c:order val="1"/>
          <c:tx>
            <c:strRef>
              <c:f>'K82+024'!$H$4:$L$4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'K82+024'!$A$6:$A$29</c:f>
              <c:numCache>
                <c:formatCode>m"月"d"日";@</c:formatCode>
                <c:ptCount val="24"/>
                <c:pt idx="0">
                  <c:v>44712</c:v>
                </c:pt>
                <c:pt idx="1">
                  <c:v>44713</c:v>
                </c:pt>
                <c:pt idx="2">
                  <c:v>44714</c:v>
                </c:pt>
                <c:pt idx="3">
                  <c:v>44715</c:v>
                </c:pt>
                <c:pt idx="4">
                  <c:v>44716</c:v>
                </c:pt>
                <c:pt idx="5">
                  <c:v>44717</c:v>
                </c:pt>
                <c:pt idx="6">
                  <c:v>44718</c:v>
                </c:pt>
                <c:pt idx="7">
                  <c:v>44719</c:v>
                </c:pt>
                <c:pt idx="8">
                  <c:v>44720</c:v>
                </c:pt>
                <c:pt idx="9">
                  <c:v>44721</c:v>
                </c:pt>
                <c:pt idx="10">
                  <c:v>44722</c:v>
                </c:pt>
                <c:pt idx="11">
                  <c:v>44723</c:v>
                </c:pt>
                <c:pt idx="12">
                  <c:v>44724</c:v>
                </c:pt>
                <c:pt idx="13">
                  <c:v>44725</c:v>
                </c:pt>
                <c:pt idx="14">
                  <c:v>44726</c:v>
                </c:pt>
                <c:pt idx="15">
                  <c:v>44728</c:v>
                </c:pt>
                <c:pt idx="16">
                  <c:v>44730</c:v>
                </c:pt>
                <c:pt idx="17">
                  <c:v>44732</c:v>
                </c:pt>
                <c:pt idx="18">
                  <c:v>44734</c:v>
                </c:pt>
                <c:pt idx="19">
                  <c:v>44736</c:v>
                </c:pt>
              </c:numCache>
            </c:numRef>
          </c:cat>
          <c:val>
            <c:numRef>
              <c:f>'K82+024'!$K$6:$K$29</c:f>
              <c:numCache>
                <c:formatCode>0.00_ </c:formatCode>
                <c:ptCount val="24"/>
                <c:pt idx="0">
                  <c:v>0</c:v>
                </c:pt>
                <c:pt idx="1">
                  <c:v>0.199999999949796</c:v>
                </c:pt>
                <c:pt idx="2">
                  <c:v>-0.20000000006348301</c:v>
                </c:pt>
                <c:pt idx="3">
                  <c:v>-0.30000000003838101</c:v>
                </c:pt>
                <c:pt idx="4">
                  <c:v>-0.10000000008858501</c:v>
                </c:pt>
                <c:pt idx="5">
                  <c:v>-0.50000000010186296</c:v>
                </c:pt>
                <c:pt idx="6">
                  <c:v>-0.60000000007676102</c:v>
                </c:pt>
                <c:pt idx="7">
                  <c:v>-0.40000000001327901</c:v>
                </c:pt>
                <c:pt idx="8">
                  <c:v>-0.80000000002655702</c:v>
                </c:pt>
                <c:pt idx="9">
                  <c:v>-0.90000000000145497</c:v>
                </c:pt>
                <c:pt idx="10">
                  <c:v>-0.60000000007676102</c:v>
                </c:pt>
                <c:pt idx="11">
                  <c:v>-1.1000000000649399</c:v>
                </c:pt>
                <c:pt idx="12">
                  <c:v>-1.2000000000398401</c:v>
                </c:pt>
                <c:pt idx="13">
                  <c:v>-0.80000000002655702</c:v>
                </c:pt>
                <c:pt idx="14">
                  <c:v>-1.4000000001033199</c:v>
                </c:pt>
                <c:pt idx="15">
                  <c:v>-1.5000000000782201</c:v>
                </c:pt>
                <c:pt idx="16">
                  <c:v>-1.9000000000915001</c:v>
                </c:pt>
                <c:pt idx="17">
                  <c:v>-2.1000000000412902</c:v>
                </c:pt>
                <c:pt idx="18">
                  <c:v>-2.3000000001047698</c:v>
                </c:pt>
                <c:pt idx="19">
                  <c:v>-2.5000000000545701</c:v>
                </c:pt>
              </c:numCache>
            </c:numRef>
          </c:val>
        </c:ser>
        <c:ser>
          <c:idx val="2"/>
          <c:order val="2"/>
          <c:tx>
            <c:strRef>
              <c:f>'K82+024'!$M$4:$Q$4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'K82+024'!$A$6:$A$32</c:f>
              <c:numCache>
                <c:formatCode>m"月"d"日";@</c:formatCode>
                <c:ptCount val="27"/>
                <c:pt idx="0">
                  <c:v>44712</c:v>
                </c:pt>
                <c:pt idx="1">
                  <c:v>44713</c:v>
                </c:pt>
                <c:pt idx="2">
                  <c:v>44714</c:v>
                </c:pt>
                <c:pt idx="3">
                  <c:v>44715</c:v>
                </c:pt>
                <c:pt idx="4">
                  <c:v>44716</c:v>
                </c:pt>
                <c:pt idx="5">
                  <c:v>44717</c:v>
                </c:pt>
                <c:pt idx="6">
                  <c:v>44718</c:v>
                </c:pt>
                <c:pt idx="7">
                  <c:v>44719</c:v>
                </c:pt>
                <c:pt idx="8">
                  <c:v>44720</c:v>
                </c:pt>
                <c:pt idx="9">
                  <c:v>44721</c:v>
                </c:pt>
                <c:pt idx="10">
                  <c:v>44722</c:v>
                </c:pt>
                <c:pt idx="11">
                  <c:v>44723</c:v>
                </c:pt>
                <c:pt idx="12">
                  <c:v>44724</c:v>
                </c:pt>
                <c:pt idx="13">
                  <c:v>44725</c:v>
                </c:pt>
                <c:pt idx="14">
                  <c:v>44726</c:v>
                </c:pt>
                <c:pt idx="15">
                  <c:v>44728</c:v>
                </c:pt>
                <c:pt idx="16">
                  <c:v>44730</c:v>
                </c:pt>
                <c:pt idx="17">
                  <c:v>44732</c:v>
                </c:pt>
                <c:pt idx="18">
                  <c:v>44734</c:v>
                </c:pt>
                <c:pt idx="19">
                  <c:v>44736</c:v>
                </c:pt>
              </c:numCache>
            </c:numRef>
          </c:cat>
          <c:val>
            <c:numRef>
              <c:f>'K82+024'!$P$6:$P$32</c:f>
              <c:numCache>
                <c:formatCode>0.00_ </c:formatCode>
                <c:ptCount val="27"/>
                <c:pt idx="0">
                  <c:v>0</c:v>
                </c:pt>
                <c:pt idx="1">
                  <c:v>-0.20000000006348301</c:v>
                </c:pt>
                <c:pt idx="2">
                  <c:v>-0.40000000001327901</c:v>
                </c:pt>
                <c:pt idx="3">
                  <c:v>-0.30000000003838101</c:v>
                </c:pt>
                <c:pt idx="4">
                  <c:v>-0.80000000002655702</c:v>
                </c:pt>
                <c:pt idx="5">
                  <c:v>-1.00000000009004</c:v>
                </c:pt>
                <c:pt idx="6">
                  <c:v>-0.60000000007676102</c:v>
                </c:pt>
                <c:pt idx="7">
                  <c:v>-1.4000000001033199</c:v>
                </c:pt>
                <c:pt idx="8">
                  <c:v>-1.60000000005311</c:v>
                </c:pt>
                <c:pt idx="9">
                  <c:v>-0.80000000002655702</c:v>
                </c:pt>
                <c:pt idx="10">
                  <c:v>-2.00000000006639</c:v>
                </c:pt>
                <c:pt idx="11">
                  <c:v>-2.2000000000161899</c:v>
                </c:pt>
                <c:pt idx="12">
                  <c:v>-2.2000000000161899</c:v>
                </c:pt>
                <c:pt idx="13">
                  <c:v>-2.6000000000294698</c:v>
                </c:pt>
                <c:pt idx="14">
                  <c:v>-2.8000000000929499</c:v>
                </c:pt>
                <c:pt idx="15">
                  <c:v>-2.3000000001047698</c:v>
                </c:pt>
                <c:pt idx="16">
                  <c:v>-3.1999999999925399</c:v>
                </c:pt>
                <c:pt idx="17">
                  <c:v>-3.40000000005602</c:v>
                </c:pt>
                <c:pt idx="18">
                  <c:v>-3.6000000000058199</c:v>
                </c:pt>
                <c:pt idx="19">
                  <c:v>-3.8000000000692999</c:v>
                </c:pt>
              </c:numCache>
            </c:numRef>
          </c:val>
        </c:ser>
        <c:dLbls/>
        <c:marker val="1"/>
        <c:axId val="328288512"/>
        <c:axId val="328295168"/>
      </c:lineChart>
      <c:lineChart>
        <c:grouping val="standard"/>
        <c:ser>
          <c:idx val="3"/>
          <c:order val="3"/>
          <c:tx>
            <c:strRef>
              <c:f>'K82+024'!$AG$3:$AG$5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'K82+024'!$A$6:$A$29</c:f>
              <c:numCache>
                <c:formatCode>m"月"d"日";@</c:formatCode>
                <c:ptCount val="24"/>
                <c:pt idx="0">
                  <c:v>44712</c:v>
                </c:pt>
                <c:pt idx="1">
                  <c:v>44713</c:v>
                </c:pt>
                <c:pt idx="2">
                  <c:v>44714</c:v>
                </c:pt>
                <c:pt idx="3">
                  <c:v>44715</c:v>
                </c:pt>
                <c:pt idx="4">
                  <c:v>44716</c:v>
                </c:pt>
                <c:pt idx="5">
                  <c:v>44717</c:v>
                </c:pt>
                <c:pt idx="6">
                  <c:v>44718</c:v>
                </c:pt>
                <c:pt idx="7">
                  <c:v>44719</c:v>
                </c:pt>
                <c:pt idx="8">
                  <c:v>44720</c:v>
                </c:pt>
                <c:pt idx="9">
                  <c:v>44721</c:v>
                </c:pt>
                <c:pt idx="10">
                  <c:v>44722</c:v>
                </c:pt>
                <c:pt idx="11">
                  <c:v>44723</c:v>
                </c:pt>
                <c:pt idx="12">
                  <c:v>44724</c:v>
                </c:pt>
                <c:pt idx="13">
                  <c:v>44725</c:v>
                </c:pt>
                <c:pt idx="14">
                  <c:v>44726</c:v>
                </c:pt>
                <c:pt idx="15">
                  <c:v>44728</c:v>
                </c:pt>
                <c:pt idx="16">
                  <c:v>44730</c:v>
                </c:pt>
                <c:pt idx="17">
                  <c:v>44732</c:v>
                </c:pt>
                <c:pt idx="18">
                  <c:v>44734</c:v>
                </c:pt>
                <c:pt idx="19">
                  <c:v>44736</c:v>
                </c:pt>
              </c:numCache>
            </c:numRef>
          </c:cat>
          <c:val>
            <c:numRef>
              <c:f>'K82+024'!$AG$6:$AG$29</c:f>
              <c:numCache>
                <c:formatCode>0.0_ </c:formatCode>
                <c:ptCount val="2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48</c:v>
                </c:pt>
                <c:pt idx="14">
                  <c:v>51</c:v>
                </c:pt>
                <c:pt idx="15">
                  <c:v>54</c:v>
                </c:pt>
                <c:pt idx="16">
                  <c:v>57</c:v>
                </c:pt>
                <c:pt idx="17">
                  <c:v>60</c:v>
                </c:pt>
                <c:pt idx="18">
                  <c:v>63</c:v>
                </c:pt>
                <c:pt idx="19">
                  <c:v>66</c:v>
                </c:pt>
              </c:numCache>
            </c:numRef>
          </c:val>
        </c:ser>
        <c:dLbls/>
        <c:marker val="1"/>
        <c:axId val="328297088"/>
        <c:axId val="328061312"/>
      </c:lineChart>
      <c:dateAx>
        <c:axId val="32828851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8295168"/>
        <c:crossesAt val="-20"/>
        <c:auto val="1"/>
        <c:lblOffset val="100"/>
        <c:baseTimeUnit val="days"/>
      </c:dateAx>
      <c:valAx>
        <c:axId val="328295168"/>
        <c:scaling>
          <c:orientation val="minMax"/>
          <c:min val="-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8288512"/>
        <c:crosses val="autoZero"/>
        <c:crossBetween val="midCat"/>
        <c:majorUnit val="0.8"/>
        <c:minorUnit val="0.2"/>
      </c:valAx>
      <c:dateAx>
        <c:axId val="328297088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8061312"/>
        <c:crosses val="autoZero"/>
        <c:auto val="1"/>
        <c:lblOffset val="100"/>
        <c:baseTimeUnit val="days"/>
      </c:dateAx>
      <c:valAx>
        <c:axId val="328061312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8297088"/>
        <c:crosses val="max"/>
        <c:crossBetween val="midCat"/>
        <c:majorUnit val="1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4.8114797125769118E-2"/>
          <c:y val="8.2789357212701004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K82+024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'K82+024'!$U$4:$W$4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'K82+024'!$A$6:$A$29</c:f>
              <c:numCache>
                <c:formatCode>m"月"d"日";@</c:formatCode>
                <c:ptCount val="24"/>
                <c:pt idx="0">
                  <c:v>44712</c:v>
                </c:pt>
                <c:pt idx="1">
                  <c:v>44713</c:v>
                </c:pt>
                <c:pt idx="2">
                  <c:v>44714</c:v>
                </c:pt>
                <c:pt idx="3">
                  <c:v>44715</c:v>
                </c:pt>
                <c:pt idx="4">
                  <c:v>44716</c:v>
                </c:pt>
                <c:pt idx="5">
                  <c:v>44717</c:v>
                </c:pt>
                <c:pt idx="6">
                  <c:v>44718</c:v>
                </c:pt>
                <c:pt idx="7">
                  <c:v>44719</c:v>
                </c:pt>
                <c:pt idx="8">
                  <c:v>44720</c:v>
                </c:pt>
                <c:pt idx="9">
                  <c:v>44721</c:v>
                </c:pt>
                <c:pt idx="10">
                  <c:v>44722</c:v>
                </c:pt>
                <c:pt idx="11">
                  <c:v>44723</c:v>
                </c:pt>
                <c:pt idx="12">
                  <c:v>44724</c:v>
                </c:pt>
                <c:pt idx="13">
                  <c:v>44725</c:v>
                </c:pt>
                <c:pt idx="14">
                  <c:v>44726</c:v>
                </c:pt>
                <c:pt idx="15">
                  <c:v>44728</c:v>
                </c:pt>
                <c:pt idx="16">
                  <c:v>44730</c:v>
                </c:pt>
                <c:pt idx="17">
                  <c:v>44732</c:v>
                </c:pt>
                <c:pt idx="18">
                  <c:v>44734</c:v>
                </c:pt>
                <c:pt idx="19">
                  <c:v>44736</c:v>
                </c:pt>
              </c:numCache>
            </c:numRef>
          </c:cat>
          <c:val>
            <c:numRef>
              <c:f>'K82+024'!$V$6:$V$31</c:f>
              <c:numCache>
                <c:formatCode>0.00_ </c:formatCode>
                <c:ptCount val="26"/>
                <c:pt idx="0">
                  <c:v>0</c:v>
                </c:pt>
                <c:pt idx="1">
                  <c:v>-0.19999999999953399</c:v>
                </c:pt>
                <c:pt idx="2">
                  <c:v>-0.30000000000107702</c:v>
                </c:pt>
                <c:pt idx="3">
                  <c:v>-0.50000000000061096</c:v>
                </c:pt>
                <c:pt idx="4">
                  <c:v>-0.70000000000014495</c:v>
                </c:pt>
                <c:pt idx="5">
                  <c:v>-1.0000000000012199</c:v>
                </c:pt>
                <c:pt idx="6">
                  <c:v>-1.10000000000099</c:v>
                </c:pt>
                <c:pt idx="7">
                  <c:v>-1.3000000000005201</c:v>
                </c:pt>
                <c:pt idx="8">
                  <c:v>-1.20000000000076</c:v>
                </c:pt>
                <c:pt idx="9">
                  <c:v>-1.6999999999995901</c:v>
                </c:pt>
                <c:pt idx="10">
                  <c:v>-1.9000000000009001</c:v>
                </c:pt>
                <c:pt idx="11">
                  <c:v>-1.50000000000006</c:v>
                </c:pt>
                <c:pt idx="12">
                  <c:v>-2.2999999999999701</c:v>
                </c:pt>
                <c:pt idx="13">
                  <c:v>-2.4999999999995</c:v>
                </c:pt>
                <c:pt idx="14">
                  <c:v>-2.0000000000006701</c:v>
                </c:pt>
                <c:pt idx="15">
                  <c:v>-2.9000000000003499</c:v>
                </c:pt>
                <c:pt idx="16">
                  <c:v>-3.0000000000001101</c:v>
                </c:pt>
                <c:pt idx="17">
                  <c:v>-3.1999999999996498</c:v>
                </c:pt>
                <c:pt idx="18">
                  <c:v>-3.40000000000096</c:v>
                </c:pt>
                <c:pt idx="19">
                  <c:v>-3.6000000000004899</c:v>
                </c:pt>
              </c:numCache>
            </c:numRef>
          </c:val>
        </c:ser>
        <c:ser>
          <c:idx val="1"/>
          <c:order val="1"/>
          <c:tx>
            <c:strRef>
              <c:f>'K82+024'!$Y$4:$AA$4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'K82+024'!$A$6:$A$29</c:f>
              <c:numCache>
                <c:formatCode>m"月"d"日";@</c:formatCode>
                <c:ptCount val="24"/>
                <c:pt idx="0">
                  <c:v>44712</c:v>
                </c:pt>
                <c:pt idx="1">
                  <c:v>44713</c:v>
                </c:pt>
                <c:pt idx="2">
                  <c:v>44714</c:v>
                </c:pt>
                <c:pt idx="3">
                  <c:v>44715</c:v>
                </c:pt>
                <c:pt idx="4">
                  <c:v>44716</c:v>
                </c:pt>
                <c:pt idx="5">
                  <c:v>44717</c:v>
                </c:pt>
                <c:pt idx="6">
                  <c:v>44718</c:v>
                </c:pt>
                <c:pt idx="7">
                  <c:v>44719</c:v>
                </c:pt>
                <c:pt idx="8">
                  <c:v>44720</c:v>
                </c:pt>
                <c:pt idx="9">
                  <c:v>44721</c:v>
                </c:pt>
                <c:pt idx="10">
                  <c:v>44722</c:v>
                </c:pt>
                <c:pt idx="11">
                  <c:v>44723</c:v>
                </c:pt>
                <c:pt idx="12">
                  <c:v>44724</c:v>
                </c:pt>
                <c:pt idx="13">
                  <c:v>44725</c:v>
                </c:pt>
                <c:pt idx="14">
                  <c:v>44726</c:v>
                </c:pt>
                <c:pt idx="15">
                  <c:v>44728</c:v>
                </c:pt>
                <c:pt idx="16">
                  <c:v>44730</c:v>
                </c:pt>
                <c:pt idx="17">
                  <c:v>44732</c:v>
                </c:pt>
                <c:pt idx="18">
                  <c:v>44734</c:v>
                </c:pt>
                <c:pt idx="19">
                  <c:v>44736</c:v>
                </c:pt>
              </c:numCache>
            </c:numRef>
          </c:cat>
          <c:val>
            <c:numRef>
              <c:f>'K82+024'!$Z$6:$Z$30</c:f>
              <c:numCache>
                <c:formatCode>0.00_ </c:formatCode>
                <c:ptCount val="25"/>
                <c:pt idx="0">
                  <c:v>0</c:v>
                </c:pt>
                <c:pt idx="1">
                  <c:v>0.19999999999953399</c:v>
                </c:pt>
                <c:pt idx="2">
                  <c:v>0.19999999999953399</c:v>
                </c:pt>
                <c:pt idx="3">
                  <c:v>-9.99999999997669E-2</c:v>
                </c:pt>
                <c:pt idx="4">
                  <c:v>-0.39999999999906799</c:v>
                </c:pt>
                <c:pt idx="5">
                  <c:v>-0.50000000000061096</c:v>
                </c:pt>
                <c:pt idx="6">
                  <c:v>-0.999999999999446</c:v>
                </c:pt>
                <c:pt idx="7">
                  <c:v>-1.3000000000005201</c:v>
                </c:pt>
                <c:pt idx="8">
                  <c:v>-0.799999999999912</c:v>
                </c:pt>
                <c:pt idx="9">
                  <c:v>-1.8999999999991199</c:v>
                </c:pt>
                <c:pt idx="10">
                  <c:v>-2.2000000000002</c:v>
                </c:pt>
                <c:pt idx="11">
                  <c:v>-1.7999999999993599</c:v>
                </c:pt>
                <c:pt idx="12">
                  <c:v>-2.8000000000005798</c:v>
                </c:pt>
                <c:pt idx="13">
                  <c:v>-3.0999999999998802</c:v>
                </c:pt>
                <c:pt idx="14">
                  <c:v>-3.5000000000007199</c:v>
                </c:pt>
                <c:pt idx="15">
                  <c:v>-3.70000000000026</c:v>
                </c:pt>
                <c:pt idx="16">
                  <c:v>-3.9999999999995599</c:v>
                </c:pt>
                <c:pt idx="17">
                  <c:v>-3.5000000000007199</c:v>
                </c:pt>
                <c:pt idx="18">
                  <c:v>-3.0000000000001101</c:v>
                </c:pt>
                <c:pt idx="19">
                  <c:v>-2.4999999999995</c:v>
                </c:pt>
              </c:numCache>
            </c:numRef>
          </c:val>
        </c:ser>
        <c:ser>
          <c:idx val="2"/>
          <c:order val="2"/>
          <c:tx>
            <c:strRef>
              <c:f>'K82+024'!$AC$4:$AE$4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'K82+024'!$A$6:$A$29</c:f>
              <c:numCache>
                <c:formatCode>m"月"d"日";@</c:formatCode>
                <c:ptCount val="24"/>
                <c:pt idx="0">
                  <c:v>44712</c:v>
                </c:pt>
                <c:pt idx="1">
                  <c:v>44713</c:v>
                </c:pt>
                <c:pt idx="2">
                  <c:v>44714</c:v>
                </c:pt>
                <c:pt idx="3">
                  <c:v>44715</c:v>
                </c:pt>
                <c:pt idx="4">
                  <c:v>44716</c:v>
                </c:pt>
                <c:pt idx="5">
                  <c:v>44717</c:v>
                </c:pt>
                <c:pt idx="6">
                  <c:v>44718</c:v>
                </c:pt>
                <c:pt idx="7">
                  <c:v>44719</c:v>
                </c:pt>
                <c:pt idx="8">
                  <c:v>44720</c:v>
                </c:pt>
                <c:pt idx="9">
                  <c:v>44721</c:v>
                </c:pt>
                <c:pt idx="10">
                  <c:v>44722</c:v>
                </c:pt>
                <c:pt idx="11">
                  <c:v>44723</c:v>
                </c:pt>
                <c:pt idx="12">
                  <c:v>44724</c:v>
                </c:pt>
                <c:pt idx="13">
                  <c:v>44725</c:v>
                </c:pt>
                <c:pt idx="14">
                  <c:v>44726</c:v>
                </c:pt>
                <c:pt idx="15">
                  <c:v>44728</c:v>
                </c:pt>
                <c:pt idx="16">
                  <c:v>44730</c:v>
                </c:pt>
                <c:pt idx="17">
                  <c:v>44732</c:v>
                </c:pt>
                <c:pt idx="18">
                  <c:v>44734</c:v>
                </c:pt>
                <c:pt idx="19">
                  <c:v>44736</c:v>
                </c:pt>
              </c:numCache>
            </c:numRef>
          </c:cat>
          <c:val>
            <c:numRef>
              <c:f>'K82+024'!$AD$6:$AD$29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-0.40000000000084401</c:v>
                </c:pt>
                <c:pt idx="2">
                  <c:v>0</c:v>
                </c:pt>
                <c:pt idx="3">
                  <c:v>-0.19999999999953399</c:v>
                </c:pt>
                <c:pt idx="4">
                  <c:v>-9.99999999997669E-2</c:v>
                </c:pt>
                <c:pt idx="5">
                  <c:v>-0.60000000000037801</c:v>
                </c:pt>
                <c:pt idx="6">
                  <c:v>-0.799999999999912</c:v>
                </c:pt>
                <c:pt idx="7">
                  <c:v>-0.60000000000037801</c:v>
                </c:pt>
                <c:pt idx="8">
                  <c:v>-1.20000000000076</c:v>
                </c:pt>
                <c:pt idx="9">
                  <c:v>-1.4000000000002899</c:v>
                </c:pt>
                <c:pt idx="10">
                  <c:v>-0.799999999999912</c:v>
                </c:pt>
                <c:pt idx="11">
                  <c:v>-1.7999999999993599</c:v>
                </c:pt>
                <c:pt idx="12">
                  <c:v>-2.0000000000006701</c:v>
                </c:pt>
                <c:pt idx="13">
                  <c:v>-1.6999999999995901</c:v>
                </c:pt>
                <c:pt idx="14">
                  <c:v>-2.3999999999997401</c:v>
                </c:pt>
                <c:pt idx="15">
                  <c:v>-2.59999999999927</c:v>
                </c:pt>
                <c:pt idx="16">
                  <c:v>-2.4999999999995</c:v>
                </c:pt>
                <c:pt idx="17">
                  <c:v>-2.7000000000008102</c:v>
                </c:pt>
                <c:pt idx="18">
                  <c:v>-2.9000000000003499</c:v>
                </c:pt>
                <c:pt idx="19">
                  <c:v>-3.0999999999998802</c:v>
                </c:pt>
              </c:numCache>
            </c:numRef>
          </c:val>
        </c:ser>
        <c:dLbls/>
        <c:marker val="1"/>
        <c:axId val="328438528"/>
        <c:axId val="328440832"/>
      </c:lineChart>
      <c:lineChart>
        <c:grouping val="standard"/>
        <c:ser>
          <c:idx val="3"/>
          <c:order val="3"/>
          <c:tx>
            <c:strRef>
              <c:f>'K82+024'!$AG$3:$AG$5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'K82+024'!$A$6:$A$29</c:f>
              <c:numCache>
                <c:formatCode>m"月"d"日";@</c:formatCode>
                <c:ptCount val="24"/>
                <c:pt idx="0">
                  <c:v>44712</c:v>
                </c:pt>
                <c:pt idx="1">
                  <c:v>44713</c:v>
                </c:pt>
                <c:pt idx="2">
                  <c:v>44714</c:v>
                </c:pt>
                <c:pt idx="3">
                  <c:v>44715</c:v>
                </c:pt>
                <c:pt idx="4">
                  <c:v>44716</c:v>
                </c:pt>
                <c:pt idx="5">
                  <c:v>44717</c:v>
                </c:pt>
                <c:pt idx="6">
                  <c:v>44718</c:v>
                </c:pt>
                <c:pt idx="7">
                  <c:v>44719</c:v>
                </c:pt>
                <c:pt idx="8">
                  <c:v>44720</c:v>
                </c:pt>
                <c:pt idx="9">
                  <c:v>44721</c:v>
                </c:pt>
                <c:pt idx="10">
                  <c:v>44722</c:v>
                </c:pt>
                <c:pt idx="11">
                  <c:v>44723</c:v>
                </c:pt>
                <c:pt idx="12">
                  <c:v>44724</c:v>
                </c:pt>
                <c:pt idx="13">
                  <c:v>44725</c:v>
                </c:pt>
                <c:pt idx="14">
                  <c:v>44726</c:v>
                </c:pt>
                <c:pt idx="15">
                  <c:v>44728</c:v>
                </c:pt>
                <c:pt idx="16">
                  <c:v>44730</c:v>
                </c:pt>
                <c:pt idx="17">
                  <c:v>44732</c:v>
                </c:pt>
                <c:pt idx="18">
                  <c:v>44734</c:v>
                </c:pt>
                <c:pt idx="19">
                  <c:v>44736</c:v>
                </c:pt>
              </c:numCache>
            </c:numRef>
          </c:cat>
          <c:val>
            <c:numRef>
              <c:f>'K82+024'!$AG$6:$AG$29</c:f>
              <c:numCache>
                <c:formatCode>0.0_ </c:formatCode>
                <c:ptCount val="2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48</c:v>
                </c:pt>
                <c:pt idx="14">
                  <c:v>51</c:v>
                </c:pt>
                <c:pt idx="15">
                  <c:v>54</c:v>
                </c:pt>
                <c:pt idx="16">
                  <c:v>57</c:v>
                </c:pt>
                <c:pt idx="17">
                  <c:v>60</c:v>
                </c:pt>
                <c:pt idx="18">
                  <c:v>63</c:v>
                </c:pt>
                <c:pt idx="19">
                  <c:v>66</c:v>
                </c:pt>
              </c:numCache>
            </c:numRef>
          </c:val>
        </c:ser>
        <c:dLbls/>
        <c:marker val="1"/>
        <c:axId val="328447104"/>
        <c:axId val="328448640"/>
      </c:lineChart>
      <c:dateAx>
        <c:axId val="32843852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8440832"/>
        <c:crossesAt val="-50"/>
        <c:auto val="1"/>
        <c:lblOffset val="100"/>
        <c:baseTimeUnit val="days"/>
      </c:dateAx>
      <c:valAx>
        <c:axId val="328440832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8438528"/>
        <c:crosses val="autoZero"/>
        <c:crossBetween val="midCat"/>
        <c:majorUnit val="1"/>
        <c:minorUnit val="0.2"/>
      </c:valAx>
      <c:dateAx>
        <c:axId val="328447104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8448640"/>
        <c:crosses val="autoZero"/>
        <c:auto val="1"/>
        <c:lblOffset val="100"/>
        <c:baseTimeUnit val="days"/>
      </c:dateAx>
      <c:valAx>
        <c:axId val="328448640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8447104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K82+024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816700031140205"/>
          <c:y val="6.564424544971091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'K82+024'!$C$4:$G$4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'K82+024'!$A$6:$A$29</c:f>
              <c:numCache>
                <c:formatCode>m"月"d"日";@</c:formatCode>
                <c:ptCount val="24"/>
                <c:pt idx="0">
                  <c:v>44712</c:v>
                </c:pt>
                <c:pt idx="1">
                  <c:v>44713</c:v>
                </c:pt>
                <c:pt idx="2">
                  <c:v>44714</c:v>
                </c:pt>
                <c:pt idx="3">
                  <c:v>44715</c:v>
                </c:pt>
                <c:pt idx="4">
                  <c:v>44716</c:v>
                </c:pt>
                <c:pt idx="5">
                  <c:v>44717</c:v>
                </c:pt>
                <c:pt idx="6">
                  <c:v>44718</c:v>
                </c:pt>
                <c:pt idx="7">
                  <c:v>44719</c:v>
                </c:pt>
                <c:pt idx="8">
                  <c:v>44720</c:v>
                </c:pt>
                <c:pt idx="9">
                  <c:v>44721</c:v>
                </c:pt>
                <c:pt idx="10">
                  <c:v>44722</c:v>
                </c:pt>
                <c:pt idx="11">
                  <c:v>44723</c:v>
                </c:pt>
                <c:pt idx="12">
                  <c:v>44724</c:v>
                </c:pt>
                <c:pt idx="13">
                  <c:v>44725</c:v>
                </c:pt>
                <c:pt idx="14">
                  <c:v>44726</c:v>
                </c:pt>
                <c:pt idx="15">
                  <c:v>44728</c:v>
                </c:pt>
                <c:pt idx="16">
                  <c:v>44730</c:v>
                </c:pt>
                <c:pt idx="17">
                  <c:v>44732</c:v>
                </c:pt>
                <c:pt idx="18">
                  <c:v>44734</c:v>
                </c:pt>
                <c:pt idx="19">
                  <c:v>44736</c:v>
                </c:pt>
              </c:numCache>
            </c:numRef>
          </c:cat>
          <c:val>
            <c:numRef>
              <c:f>'K82+024'!$G$6:$G$29</c:f>
              <c:numCache>
                <c:formatCode>0.00_ </c:formatCode>
                <c:ptCount val="24"/>
                <c:pt idx="0">
                  <c:v>0</c:v>
                </c:pt>
                <c:pt idx="1">
                  <c:v>-0.40000000001327901</c:v>
                </c:pt>
                <c:pt idx="2">
                  <c:v>9.9999999974897905E-2</c:v>
                </c:pt>
                <c:pt idx="3">
                  <c:v>-0.199999999949796</c:v>
                </c:pt>
                <c:pt idx="4">
                  <c:v>-0.199999999949796</c:v>
                </c:pt>
                <c:pt idx="5">
                  <c:v>9.9999999974897905E-2</c:v>
                </c:pt>
                <c:pt idx="6">
                  <c:v>-0.49999999998817701</c:v>
                </c:pt>
                <c:pt idx="7">
                  <c:v>-0.20000000006348301</c:v>
                </c:pt>
                <c:pt idx="8">
                  <c:v>-9.9999999974897905E-2</c:v>
                </c:pt>
                <c:pt idx="9">
                  <c:v>-0.30000000003838101</c:v>
                </c:pt>
                <c:pt idx="10">
                  <c:v>-0.199999999949796</c:v>
                </c:pt>
                <c:pt idx="11">
                  <c:v>0.199999999949796</c:v>
                </c:pt>
                <c:pt idx="12">
                  <c:v>-0.59999999996307496</c:v>
                </c:pt>
                <c:pt idx="13">
                  <c:v>-0.199999999949796</c:v>
                </c:pt>
                <c:pt idx="14">
                  <c:v>-0.20000000006348301</c:v>
                </c:pt>
                <c:pt idx="15">
                  <c:v>4.9999999987449001E-2</c:v>
                </c:pt>
                <c:pt idx="16">
                  <c:v>-0.24999999999408801</c:v>
                </c:pt>
                <c:pt idx="17">
                  <c:v>-9.9999999974897905E-2</c:v>
                </c:pt>
                <c:pt idx="18">
                  <c:v>-0.100000000031741</c:v>
                </c:pt>
                <c:pt idx="19">
                  <c:v>-9.9999999974897905E-2</c:v>
                </c:pt>
              </c:numCache>
            </c:numRef>
          </c:val>
        </c:ser>
        <c:ser>
          <c:idx val="1"/>
          <c:order val="1"/>
          <c:tx>
            <c:strRef>
              <c:f>'K82+024'!$H$4:$L$4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'K82+024'!$A$6:$A$29</c:f>
              <c:numCache>
                <c:formatCode>m"月"d"日";@</c:formatCode>
                <c:ptCount val="24"/>
                <c:pt idx="0">
                  <c:v>44712</c:v>
                </c:pt>
                <c:pt idx="1">
                  <c:v>44713</c:v>
                </c:pt>
                <c:pt idx="2">
                  <c:v>44714</c:v>
                </c:pt>
                <c:pt idx="3">
                  <c:v>44715</c:v>
                </c:pt>
                <c:pt idx="4">
                  <c:v>44716</c:v>
                </c:pt>
                <c:pt idx="5">
                  <c:v>44717</c:v>
                </c:pt>
                <c:pt idx="6">
                  <c:v>44718</c:v>
                </c:pt>
                <c:pt idx="7">
                  <c:v>44719</c:v>
                </c:pt>
                <c:pt idx="8">
                  <c:v>44720</c:v>
                </c:pt>
                <c:pt idx="9">
                  <c:v>44721</c:v>
                </c:pt>
                <c:pt idx="10">
                  <c:v>44722</c:v>
                </c:pt>
                <c:pt idx="11">
                  <c:v>44723</c:v>
                </c:pt>
                <c:pt idx="12">
                  <c:v>44724</c:v>
                </c:pt>
                <c:pt idx="13">
                  <c:v>44725</c:v>
                </c:pt>
                <c:pt idx="14">
                  <c:v>44726</c:v>
                </c:pt>
                <c:pt idx="15">
                  <c:v>44728</c:v>
                </c:pt>
                <c:pt idx="16">
                  <c:v>44730</c:v>
                </c:pt>
                <c:pt idx="17">
                  <c:v>44732</c:v>
                </c:pt>
                <c:pt idx="18">
                  <c:v>44734</c:v>
                </c:pt>
                <c:pt idx="19">
                  <c:v>44736</c:v>
                </c:pt>
              </c:numCache>
            </c:numRef>
          </c:cat>
          <c:val>
            <c:numRef>
              <c:f>'K82+024'!$L$6:$L$29</c:f>
              <c:numCache>
                <c:formatCode>0.00_ </c:formatCode>
                <c:ptCount val="24"/>
                <c:pt idx="0">
                  <c:v>0</c:v>
                </c:pt>
                <c:pt idx="1">
                  <c:v>0.199999999949796</c:v>
                </c:pt>
                <c:pt idx="2">
                  <c:v>-0.40000000001327901</c:v>
                </c:pt>
                <c:pt idx="3">
                  <c:v>-9.9999999974897905E-2</c:v>
                </c:pt>
                <c:pt idx="4">
                  <c:v>0.199999999949796</c:v>
                </c:pt>
                <c:pt idx="5">
                  <c:v>-0.40000000001327901</c:v>
                </c:pt>
                <c:pt idx="6">
                  <c:v>-9.9999999974897905E-2</c:v>
                </c:pt>
                <c:pt idx="7">
                  <c:v>0.20000000006348301</c:v>
                </c:pt>
                <c:pt idx="8">
                  <c:v>-0.40000000001327901</c:v>
                </c:pt>
                <c:pt idx="9">
                  <c:v>-9.9999999974897905E-2</c:v>
                </c:pt>
                <c:pt idx="10">
                  <c:v>0.29999999992469401</c:v>
                </c:pt>
                <c:pt idx="11">
                  <c:v>-0.49999999998817701</c:v>
                </c:pt>
                <c:pt idx="12">
                  <c:v>-9.9999999974897905E-2</c:v>
                </c:pt>
                <c:pt idx="13">
                  <c:v>0.40000000001327901</c:v>
                </c:pt>
                <c:pt idx="14">
                  <c:v>-0.60000000007676102</c:v>
                </c:pt>
                <c:pt idx="15">
                  <c:v>-4.9999999987449001E-2</c:v>
                </c:pt>
                <c:pt idx="16">
                  <c:v>-0.20000000000663901</c:v>
                </c:pt>
                <c:pt idx="17">
                  <c:v>-9.9999999974897905E-2</c:v>
                </c:pt>
                <c:pt idx="18">
                  <c:v>-0.100000000031741</c:v>
                </c:pt>
                <c:pt idx="19">
                  <c:v>-9.9999999974897905E-2</c:v>
                </c:pt>
              </c:numCache>
            </c:numRef>
          </c:val>
        </c:ser>
        <c:ser>
          <c:idx val="2"/>
          <c:order val="2"/>
          <c:tx>
            <c:strRef>
              <c:f>'K82+024'!$M$4:$Q$4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'K82+024'!$A$6:$A$29</c:f>
              <c:numCache>
                <c:formatCode>m"月"d"日";@</c:formatCode>
                <c:ptCount val="24"/>
                <c:pt idx="0">
                  <c:v>44712</c:v>
                </c:pt>
                <c:pt idx="1">
                  <c:v>44713</c:v>
                </c:pt>
                <c:pt idx="2">
                  <c:v>44714</c:v>
                </c:pt>
                <c:pt idx="3">
                  <c:v>44715</c:v>
                </c:pt>
                <c:pt idx="4">
                  <c:v>44716</c:v>
                </c:pt>
                <c:pt idx="5">
                  <c:v>44717</c:v>
                </c:pt>
                <c:pt idx="6">
                  <c:v>44718</c:v>
                </c:pt>
                <c:pt idx="7">
                  <c:v>44719</c:v>
                </c:pt>
                <c:pt idx="8">
                  <c:v>44720</c:v>
                </c:pt>
                <c:pt idx="9">
                  <c:v>44721</c:v>
                </c:pt>
                <c:pt idx="10">
                  <c:v>44722</c:v>
                </c:pt>
                <c:pt idx="11">
                  <c:v>44723</c:v>
                </c:pt>
                <c:pt idx="12">
                  <c:v>44724</c:v>
                </c:pt>
                <c:pt idx="13">
                  <c:v>44725</c:v>
                </c:pt>
                <c:pt idx="14">
                  <c:v>44726</c:v>
                </c:pt>
                <c:pt idx="15">
                  <c:v>44728</c:v>
                </c:pt>
                <c:pt idx="16">
                  <c:v>44730</c:v>
                </c:pt>
                <c:pt idx="17">
                  <c:v>44732</c:v>
                </c:pt>
                <c:pt idx="18">
                  <c:v>44734</c:v>
                </c:pt>
                <c:pt idx="19">
                  <c:v>44736</c:v>
                </c:pt>
              </c:numCache>
            </c:numRef>
          </c:cat>
          <c:val>
            <c:numRef>
              <c:f>'K82+024'!$Q$6:$Q$29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-0.199999999949796</c:v>
                </c:pt>
                <c:pt idx="3">
                  <c:v>9.9999999974897905E-2</c:v>
                </c:pt>
                <c:pt idx="4">
                  <c:v>-0.49999999998817701</c:v>
                </c:pt>
                <c:pt idx="5">
                  <c:v>-0.20000000006348301</c:v>
                </c:pt>
                <c:pt idx="6">
                  <c:v>0.40000000001327901</c:v>
                </c:pt>
                <c:pt idx="7">
                  <c:v>-0.80000000002655702</c:v>
                </c:pt>
                <c:pt idx="8">
                  <c:v>-0.199999999949796</c:v>
                </c:pt>
                <c:pt idx="9">
                  <c:v>0.80000000002655702</c:v>
                </c:pt>
                <c:pt idx="10">
                  <c:v>-1.2000000000398401</c:v>
                </c:pt>
                <c:pt idx="11">
                  <c:v>-0.199999999949796</c:v>
                </c:pt>
                <c:pt idx="12">
                  <c:v>0</c:v>
                </c:pt>
                <c:pt idx="13">
                  <c:v>-0.40000000001327901</c:v>
                </c:pt>
                <c:pt idx="14">
                  <c:v>-0.20000000006348301</c:v>
                </c:pt>
                <c:pt idx="15">
                  <c:v>0.24999999999408801</c:v>
                </c:pt>
                <c:pt idx="16">
                  <c:v>-0.44999999994388401</c:v>
                </c:pt>
                <c:pt idx="17">
                  <c:v>-0.100000000031741</c:v>
                </c:pt>
                <c:pt idx="18">
                  <c:v>-9.9999999974897905E-2</c:v>
                </c:pt>
                <c:pt idx="19">
                  <c:v>-0.100000000031741</c:v>
                </c:pt>
              </c:numCache>
            </c:numRef>
          </c:val>
        </c:ser>
        <c:dLbls/>
        <c:marker val="1"/>
        <c:axId val="328172288"/>
        <c:axId val="328174592"/>
      </c:lineChart>
      <c:dateAx>
        <c:axId val="32817228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8174592"/>
        <c:crossesAt val="-50"/>
        <c:auto val="1"/>
        <c:lblOffset val="100"/>
        <c:baseTimeUnit val="days"/>
      </c:dateAx>
      <c:valAx>
        <c:axId val="328174592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8172288"/>
        <c:crosses val="autoZero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K82+861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5720548020503"/>
          <c:y val="3.7342681988073008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4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'K82+861'!$U$4:$W$4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'K82+861'!$A$6:$A$48</c:f>
              <c:numCache>
                <c:formatCode>m"月"d"日";@</c:formatCode>
                <c:ptCount val="43"/>
                <c:pt idx="0">
                  <c:v>44526</c:v>
                </c:pt>
                <c:pt idx="1">
                  <c:v>44527</c:v>
                </c:pt>
                <c:pt idx="2">
                  <c:v>44528</c:v>
                </c:pt>
                <c:pt idx="3">
                  <c:v>44529</c:v>
                </c:pt>
                <c:pt idx="4">
                  <c:v>44530</c:v>
                </c:pt>
                <c:pt idx="5">
                  <c:v>44531</c:v>
                </c:pt>
                <c:pt idx="6">
                  <c:v>44532</c:v>
                </c:pt>
                <c:pt idx="7">
                  <c:v>44533</c:v>
                </c:pt>
                <c:pt idx="8">
                  <c:v>44534</c:v>
                </c:pt>
                <c:pt idx="9">
                  <c:v>44535</c:v>
                </c:pt>
                <c:pt idx="10">
                  <c:v>44536</c:v>
                </c:pt>
                <c:pt idx="11">
                  <c:v>44537</c:v>
                </c:pt>
                <c:pt idx="12">
                  <c:v>44538</c:v>
                </c:pt>
                <c:pt idx="13">
                  <c:v>44539</c:v>
                </c:pt>
                <c:pt idx="14">
                  <c:v>44540</c:v>
                </c:pt>
                <c:pt idx="15">
                  <c:v>44542</c:v>
                </c:pt>
                <c:pt idx="16">
                  <c:v>44544</c:v>
                </c:pt>
                <c:pt idx="17">
                  <c:v>44546</c:v>
                </c:pt>
                <c:pt idx="18">
                  <c:v>44548</c:v>
                </c:pt>
                <c:pt idx="19">
                  <c:v>44550</c:v>
                </c:pt>
                <c:pt idx="20">
                  <c:v>44552</c:v>
                </c:pt>
                <c:pt idx="21">
                  <c:v>44554</c:v>
                </c:pt>
                <c:pt idx="22">
                  <c:v>44556</c:v>
                </c:pt>
                <c:pt idx="23">
                  <c:v>44563</c:v>
                </c:pt>
                <c:pt idx="24">
                  <c:v>44570</c:v>
                </c:pt>
              </c:numCache>
            </c:numRef>
          </c:cat>
          <c:val>
            <c:numRef>
              <c:f>'K82+861'!$W$6:$W$41</c:f>
              <c:numCache>
                <c:formatCode>0.00_ </c:formatCode>
                <c:ptCount val="36"/>
                <c:pt idx="0">
                  <c:v>0</c:v>
                </c:pt>
                <c:pt idx="1">
                  <c:v>-0.59999999999949005</c:v>
                </c:pt>
                <c:pt idx="2">
                  <c:v>-0.399999999999956</c:v>
                </c:pt>
                <c:pt idx="3">
                  <c:v>-0.399999999999956</c:v>
                </c:pt>
                <c:pt idx="4">
                  <c:v>0.19999999999953399</c:v>
                </c:pt>
                <c:pt idx="5">
                  <c:v>-0.399999999999956</c:v>
                </c:pt>
                <c:pt idx="6">
                  <c:v>-0.300000000000189</c:v>
                </c:pt>
                <c:pt idx="7">
                  <c:v>-0.499999999999723</c:v>
                </c:pt>
                <c:pt idx="8">
                  <c:v>0</c:v>
                </c:pt>
                <c:pt idx="9">
                  <c:v>-0.69999999999925699</c:v>
                </c:pt>
                <c:pt idx="10">
                  <c:v>-1.4000000000002899</c:v>
                </c:pt>
                <c:pt idx="11">
                  <c:v>1.2999999999996299</c:v>
                </c:pt>
                <c:pt idx="12">
                  <c:v>-0.399999999999956</c:v>
                </c:pt>
                <c:pt idx="13">
                  <c:v>-0.399999999999956</c:v>
                </c:pt>
                <c:pt idx="14">
                  <c:v>-0.19999999999953399</c:v>
                </c:pt>
                <c:pt idx="15">
                  <c:v>-0.150000000000095</c:v>
                </c:pt>
                <c:pt idx="16">
                  <c:v>4.9999999999883499E-2</c:v>
                </c:pt>
                <c:pt idx="17">
                  <c:v>-0.199999999999978</c:v>
                </c:pt>
                <c:pt idx="18">
                  <c:v>-9.99999999997669E-2</c:v>
                </c:pt>
                <c:pt idx="19">
                  <c:v>9.99999999997669E-2</c:v>
                </c:pt>
                <c:pt idx="20">
                  <c:v>-4.9999999999883499E-2</c:v>
                </c:pt>
                <c:pt idx="21">
                  <c:v>-0.249999999999861</c:v>
                </c:pt>
                <c:pt idx="22">
                  <c:v>9.99999999997669E-2</c:v>
                </c:pt>
                <c:pt idx="23">
                  <c:v>-2.8571428571361999E-2</c:v>
                </c:pt>
                <c:pt idx="24">
                  <c:v>1.4285714285680999E-2</c:v>
                </c:pt>
                <c:pt idx="25">
                  <c:v>-1.1000000000001</c:v>
                </c:pt>
              </c:numCache>
            </c:numRef>
          </c:val>
        </c:ser>
        <c:ser>
          <c:idx val="1"/>
          <c:order val="1"/>
          <c:tx>
            <c:strRef>
              <c:f>'K82+861'!$Y$4:$AA$4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'K82+861'!$A$6:$A$48</c:f>
              <c:numCache>
                <c:formatCode>m"月"d"日";@</c:formatCode>
                <c:ptCount val="43"/>
                <c:pt idx="0">
                  <c:v>44526</c:v>
                </c:pt>
                <c:pt idx="1">
                  <c:v>44527</c:v>
                </c:pt>
                <c:pt idx="2">
                  <c:v>44528</c:v>
                </c:pt>
                <c:pt idx="3">
                  <c:v>44529</c:v>
                </c:pt>
                <c:pt idx="4">
                  <c:v>44530</c:v>
                </c:pt>
                <c:pt idx="5">
                  <c:v>44531</c:v>
                </c:pt>
                <c:pt idx="6">
                  <c:v>44532</c:v>
                </c:pt>
                <c:pt idx="7">
                  <c:v>44533</c:v>
                </c:pt>
                <c:pt idx="8">
                  <c:v>44534</c:v>
                </c:pt>
                <c:pt idx="9">
                  <c:v>44535</c:v>
                </c:pt>
                <c:pt idx="10">
                  <c:v>44536</c:v>
                </c:pt>
                <c:pt idx="11">
                  <c:v>44537</c:v>
                </c:pt>
                <c:pt idx="12">
                  <c:v>44538</c:v>
                </c:pt>
                <c:pt idx="13">
                  <c:v>44539</c:v>
                </c:pt>
                <c:pt idx="14">
                  <c:v>44540</c:v>
                </c:pt>
                <c:pt idx="15">
                  <c:v>44542</c:v>
                </c:pt>
                <c:pt idx="16">
                  <c:v>44544</c:v>
                </c:pt>
                <c:pt idx="17">
                  <c:v>44546</c:v>
                </c:pt>
                <c:pt idx="18">
                  <c:v>44548</c:v>
                </c:pt>
                <c:pt idx="19">
                  <c:v>44550</c:v>
                </c:pt>
                <c:pt idx="20">
                  <c:v>44552</c:v>
                </c:pt>
                <c:pt idx="21">
                  <c:v>44554</c:v>
                </c:pt>
                <c:pt idx="22">
                  <c:v>44556</c:v>
                </c:pt>
                <c:pt idx="23">
                  <c:v>44563</c:v>
                </c:pt>
                <c:pt idx="24">
                  <c:v>44570</c:v>
                </c:pt>
              </c:numCache>
            </c:numRef>
          </c:cat>
          <c:val>
            <c:numRef>
              <c:f>'K82+861'!$AA$6:$AA$43</c:f>
              <c:numCache>
                <c:formatCode>0.00_ </c:formatCode>
                <c:ptCount val="38"/>
                <c:pt idx="0">
                  <c:v>0</c:v>
                </c:pt>
                <c:pt idx="1">
                  <c:v>-0.89999999999967895</c:v>
                </c:pt>
                <c:pt idx="2">
                  <c:v>9.99999999997669E-2</c:v>
                </c:pt>
                <c:pt idx="3">
                  <c:v>-0.50000000000061096</c:v>
                </c:pt>
                <c:pt idx="4">
                  <c:v>0.20000000000130999</c:v>
                </c:pt>
                <c:pt idx="5">
                  <c:v>-0.70000000000014495</c:v>
                </c:pt>
                <c:pt idx="6">
                  <c:v>-0.60000000000037801</c:v>
                </c:pt>
                <c:pt idx="7">
                  <c:v>-0.29999999999930099</c:v>
                </c:pt>
                <c:pt idx="8">
                  <c:v>0</c:v>
                </c:pt>
                <c:pt idx="9">
                  <c:v>-0.70000000000014495</c:v>
                </c:pt>
                <c:pt idx="10">
                  <c:v>0.19999999999953399</c:v>
                </c:pt>
                <c:pt idx="11">
                  <c:v>-0.29999999999930099</c:v>
                </c:pt>
                <c:pt idx="12">
                  <c:v>-0.20000000000130999</c:v>
                </c:pt>
                <c:pt idx="13">
                  <c:v>-9.99999999997669E-2</c:v>
                </c:pt>
                <c:pt idx="14">
                  <c:v>-0.19999999999953399</c:v>
                </c:pt>
                <c:pt idx="15">
                  <c:v>-0.19999999999953399</c:v>
                </c:pt>
                <c:pt idx="16">
                  <c:v>-0.15000000000053901</c:v>
                </c:pt>
                <c:pt idx="17">
                  <c:v>9.99999999997669E-2</c:v>
                </c:pt>
                <c:pt idx="18">
                  <c:v>-4.9999999999883499E-2</c:v>
                </c:pt>
                <c:pt idx="19">
                  <c:v>-4.9999999999883499E-2</c:v>
                </c:pt>
                <c:pt idx="20">
                  <c:v>9.99999999997669E-2</c:v>
                </c:pt>
                <c:pt idx="21">
                  <c:v>-9.99999999997669E-2</c:v>
                </c:pt>
                <c:pt idx="22">
                  <c:v>-4.9999999999883499E-2</c:v>
                </c:pt>
                <c:pt idx="23">
                  <c:v>-2.8571428571361999E-2</c:v>
                </c:pt>
                <c:pt idx="24">
                  <c:v>1.4285714285680999E-2</c:v>
                </c:pt>
                <c:pt idx="25">
                  <c:v>4.2857142857169898E-2</c:v>
                </c:pt>
              </c:numCache>
            </c:numRef>
          </c:val>
        </c:ser>
        <c:ser>
          <c:idx val="2"/>
          <c:order val="2"/>
          <c:tx>
            <c:strRef>
              <c:f>'K82+861'!$AC$4:$AE$4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'K82+861'!$A$6:$A$48</c:f>
              <c:numCache>
                <c:formatCode>m"月"d"日";@</c:formatCode>
                <c:ptCount val="43"/>
                <c:pt idx="0">
                  <c:v>44526</c:v>
                </c:pt>
                <c:pt idx="1">
                  <c:v>44527</c:v>
                </c:pt>
                <c:pt idx="2">
                  <c:v>44528</c:v>
                </c:pt>
                <c:pt idx="3">
                  <c:v>44529</c:v>
                </c:pt>
                <c:pt idx="4">
                  <c:v>44530</c:v>
                </c:pt>
                <c:pt idx="5">
                  <c:v>44531</c:v>
                </c:pt>
                <c:pt idx="6">
                  <c:v>44532</c:v>
                </c:pt>
                <c:pt idx="7">
                  <c:v>44533</c:v>
                </c:pt>
                <c:pt idx="8">
                  <c:v>44534</c:v>
                </c:pt>
                <c:pt idx="9">
                  <c:v>44535</c:v>
                </c:pt>
                <c:pt idx="10">
                  <c:v>44536</c:v>
                </c:pt>
                <c:pt idx="11">
                  <c:v>44537</c:v>
                </c:pt>
                <c:pt idx="12">
                  <c:v>44538</c:v>
                </c:pt>
                <c:pt idx="13">
                  <c:v>44539</c:v>
                </c:pt>
                <c:pt idx="14">
                  <c:v>44540</c:v>
                </c:pt>
                <c:pt idx="15">
                  <c:v>44542</c:v>
                </c:pt>
                <c:pt idx="16">
                  <c:v>44544</c:v>
                </c:pt>
                <c:pt idx="17">
                  <c:v>44546</c:v>
                </c:pt>
                <c:pt idx="18">
                  <c:v>44548</c:v>
                </c:pt>
                <c:pt idx="19">
                  <c:v>44550</c:v>
                </c:pt>
                <c:pt idx="20">
                  <c:v>44552</c:v>
                </c:pt>
                <c:pt idx="21">
                  <c:v>44554</c:v>
                </c:pt>
                <c:pt idx="22">
                  <c:v>44556</c:v>
                </c:pt>
                <c:pt idx="23">
                  <c:v>44563</c:v>
                </c:pt>
                <c:pt idx="24">
                  <c:v>44570</c:v>
                </c:pt>
              </c:numCache>
            </c:numRef>
          </c:cat>
          <c:val>
            <c:numRef>
              <c:f>'K82+861'!$AE$6:$AE$45</c:f>
              <c:numCache>
                <c:formatCode>0.00_ </c:formatCode>
                <c:ptCount val="40"/>
                <c:pt idx="0">
                  <c:v>0</c:v>
                </c:pt>
                <c:pt idx="1">
                  <c:v>-0.90000000000056701</c:v>
                </c:pt>
                <c:pt idx="2">
                  <c:v>0.50000000000061096</c:v>
                </c:pt>
                <c:pt idx="3">
                  <c:v>-0.300000000000189</c:v>
                </c:pt>
                <c:pt idx="4">
                  <c:v>-0.399999999999956</c:v>
                </c:pt>
                <c:pt idx="5">
                  <c:v>-0.20000000000042201</c:v>
                </c:pt>
                <c:pt idx="6">
                  <c:v>-0.799999999999912</c:v>
                </c:pt>
                <c:pt idx="7">
                  <c:v>-0.399999999999956</c:v>
                </c:pt>
                <c:pt idx="8">
                  <c:v>0.20000000000042201</c:v>
                </c:pt>
                <c:pt idx="9">
                  <c:v>-0.20000000000042201</c:v>
                </c:pt>
                <c:pt idx="10">
                  <c:v>-0.499999999999723</c:v>
                </c:pt>
                <c:pt idx="11">
                  <c:v>-0.20000000000042201</c:v>
                </c:pt>
                <c:pt idx="12">
                  <c:v>0.100000000000655</c:v>
                </c:pt>
                <c:pt idx="13">
                  <c:v>-0.50000000000061096</c:v>
                </c:pt>
                <c:pt idx="14">
                  <c:v>0.20000000000042201</c:v>
                </c:pt>
                <c:pt idx="15">
                  <c:v>4.9999999999883499E-2</c:v>
                </c:pt>
                <c:pt idx="16">
                  <c:v>-0.249999999999861</c:v>
                </c:pt>
                <c:pt idx="17">
                  <c:v>4.9999999999883499E-2</c:v>
                </c:pt>
                <c:pt idx="18">
                  <c:v>-9.99999999997669E-2</c:v>
                </c:pt>
                <c:pt idx="19">
                  <c:v>-5.0000000000327602E-2</c:v>
                </c:pt>
                <c:pt idx="20">
                  <c:v>-9.99999999997669E-2</c:v>
                </c:pt>
                <c:pt idx="21">
                  <c:v>-0.150000000000095</c:v>
                </c:pt>
                <c:pt idx="22">
                  <c:v>-0.100000000000211</c:v>
                </c:pt>
                <c:pt idx="23">
                  <c:v>-1.4285714285680999E-2</c:v>
                </c:pt>
                <c:pt idx="24">
                  <c:v>-4.2857142857169898E-2</c:v>
                </c:pt>
              </c:numCache>
            </c:numRef>
          </c:val>
        </c:ser>
        <c:dLbls/>
        <c:marker val="1"/>
        <c:axId val="317197696"/>
        <c:axId val="317245696"/>
      </c:lineChart>
      <c:dateAx>
        <c:axId val="31719769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7245696"/>
        <c:crossesAt val="-50"/>
        <c:auto val="1"/>
        <c:lblOffset val="100"/>
        <c:baseTimeUnit val="days"/>
        <c:majorUnit val="4"/>
        <c:majorTimeUnit val="days"/>
      </c:dateAx>
      <c:valAx>
        <c:axId val="317245696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59911E-3"/>
              <c:y val="0.332268938080854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7197696"/>
        <c:crosses val="autoZero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K82+024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612085062513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'K82+024'!$U$4:$W$4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'K82+024'!$A$6:$A$29</c:f>
              <c:numCache>
                <c:formatCode>m"月"d"日";@</c:formatCode>
                <c:ptCount val="24"/>
                <c:pt idx="0">
                  <c:v>44712</c:v>
                </c:pt>
                <c:pt idx="1">
                  <c:v>44713</c:v>
                </c:pt>
                <c:pt idx="2">
                  <c:v>44714</c:v>
                </c:pt>
                <c:pt idx="3">
                  <c:v>44715</c:v>
                </c:pt>
                <c:pt idx="4">
                  <c:v>44716</c:v>
                </c:pt>
                <c:pt idx="5">
                  <c:v>44717</c:v>
                </c:pt>
                <c:pt idx="6">
                  <c:v>44718</c:v>
                </c:pt>
                <c:pt idx="7">
                  <c:v>44719</c:v>
                </c:pt>
                <c:pt idx="8">
                  <c:v>44720</c:v>
                </c:pt>
                <c:pt idx="9">
                  <c:v>44721</c:v>
                </c:pt>
                <c:pt idx="10">
                  <c:v>44722</c:v>
                </c:pt>
                <c:pt idx="11">
                  <c:v>44723</c:v>
                </c:pt>
                <c:pt idx="12">
                  <c:v>44724</c:v>
                </c:pt>
                <c:pt idx="13">
                  <c:v>44725</c:v>
                </c:pt>
                <c:pt idx="14">
                  <c:v>44726</c:v>
                </c:pt>
                <c:pt idx="15">
                  <c:v>44728</c:v>
                </c:pt>
                <c:pt idx="16">
                  <c:v>44730</c:v>
                </c:pt>
                <c:pt idx="17">
                  <c:v>44732</c:v>
                </c:pt>
                <c:pt idx="18">
                  <c:v>44734</c:v>
                </c:pt>
                <c:pt idx="19">
                  <c:v>44736</c:v>
                </c:pt>
              </c:numCache>
            </c:numRef>
          </c:cat>
          <c:val>
            <c:numRef>
              <c:f>'K82+024'!$W$6:$W$29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-0.10000000000154299</c:v>
                </c:pt>
                <c:pt idx="3">
                  <c:v>-0.19999999999953399</c:v>
                </c:pt>
                <c:pt idx="4">
                  <c:v>-0.19999999999953399</c:v>
                </c:pt>
                <c:pt idx="5">
                  <c:v>-0.30000000000107702</c:v>
                </c:pt>
                <c:pt idx="6">
                  <c:v>-9.99999999997669E-2</c:v>
                </c:pt>
                <c:pt idx="7">
                  <c:v>-0.19999999999953399</c:v>
                </c:pt>
                <c:pt idx="8">
                  <c:v>9.99999999997669E-2</c:v>
                </c:pt>
                <c:pt idx="9">
                  <c:v>-0.49999999999883499</c:v>
                </c:pt>
                <c:pt idx="10">
                  <c:v>-0.20000000000130999</c:v>
                </c:pt>
                <c:pt idx="11">
                  <c:v>0.40000000000084401</c:v>
                </c:pt>
                <c:pt idx="12">
                  <c:v>-0.799999999999912</c:v>
                </c:pt>
                <c:pt idx="13">
                  <c:v>-0.19999999999953399</c:v>
                </c:pt>
                <c:pt idx="14">
                  <c:v>0.49999999999883499</c:v>
                </c:pt>
                <c:pt idx="15">
                  <c:v>-0.44999999999983897</c:v>
                </c:pt>
                <c:pt idx="16">
                  <c:v>-4.9999999999883499E-2</c:v>
                </c:pt>
                <c:pt idx="17">
                  <c:v>-9.99999999997669E-2</c:v>
                </c:pt>
                <c:pt idx="18">
                  <c:v>-0.100000000000655</c:v>
                </c:pt>
                <c:pt idx="19">
                  <c:v>-9.99999999997669E-2</c:v>
                </c:pt>
              </c:numCache>
            </c:numRef>
          </c:val>
        </c:ser>
        <c:ser>
          <c:idx val="1"/>
          <c:order val="1"/>
          <c:tx>
            <c:strRef>
              <c:f>'K82+024'!$Y$4:$AA$4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'K82+024'!$A$6:$A$29</c:f>
              <c:numCache>
                <c:formatCode>m"月"d"日";@</c:formatCode>
                <c:ptCount val="24"/>
                <c:pt idx="0">
                  <c:v>44712</c:v>
                </c:pt>
                <c:pt idx="1">
                  <c:v>44713</c:v>
                </c:pt>
                <c:pt idx="2">
                  <c:v>44714</c:v>
                </c:pt>
                <c:pt idx="3">
                  <c:v>44715</c:v>
                </c:pt>
                <c:pt idx="4">
                  <c:v>44716</c:v>
                </c:pt>
                <c:pt idx="5">
                  <c:v>44717</c:v>
                </c:pt>
                <c:pt idx="6">
                  <c:v>44718</c:v>
                </c:pt>
                <c:pt idx="7">
                  <c:v>44719</c:v>
                </c:pt>
                <c:pt idx="8">
                  <c:v>44720</c:v>
                </c:pt>
                <c:pt idx="9">
                  <c:v>44721</c:v>
                </c:pt>
                <c:pt idx="10">
                  <c:v>44722</c:v>
                </c:pt>
                <c:pt idx="11">
                  <c:v>44723</c:v>
                </c:pt>
                <c:pt idx="12">
                  <c:v>44724</c:v>
                </c:pt>
                <c:pt idx="13">
                  <c:v>44725</c:v>
                </c:pt>
                <c:pt idx="14">
                  <c:v>44726</c:v>
                </c:pt>
                <c:pt idx="15">
                  <c:v>44728</c:v>
                </c:pt>
                <c:pt idx="16">
                  <c:v>44730</c:v>
                </c:pt>
                <c:pt idx="17">
                  <c:v>44732</c:v>
                </c:pt>
                <c:pt idx="18">
                  <c:v>44734</c:v>
                </c:pt>
                <c:pt idx="19">
                  <c:v>44736</c:v>
                </c:pt>
              </c:numCache>
            </c:numRef>
          </c:cat>
          <c:val>
            <c:numRef>
              <c:f>'K82+024'!$AA$6:$AA$29</c:f>
              <c:numCache>
                <c:formatCode>0.00_ </c:formatCode>
                <c:ptCount val="24"/>
                <c:pt idx="0">
                  <c:v>0</c:v>
                </c:pt>
                <c:pt idx="1">
                  <c:v>0.19999999999953399</c:v>
                </c:pt>
                <c:pt idx="2">
                  <c:v>0</c:v>
                </c:pt>
                <c:pt idx="3">
                  <c:v>-0.29999999999930099</c:v>
                </c:pt>
                <c:pt idx="4">
                  <c:v>-0.29999999999930099</c:v>
                </c:pt>
                <c:pt idx="5">
                  <c:v>-0.10000000000154299</c:v>
                </c:pt>
                <c:pt idx="6">
                  <c:v>-0.49999999999883499</c:v>
                </c:pt>
                <c:pt idx="7">
                  <c:v>-0.30000000000107702</c:v>
                </c:pt>
                <c:pt idx="8">
                  <c:v>0.50000000000061096</c:v>
                </c:pt>
                <c:pt idx="9">
                  <c:v>-1.0999999999992101</c:v>
                </c:pt>
                <c:pt idx="10">
                  <c:v>-0.30000000000107702</c:v>
                </c:pt>
                <c:pt idx="11">
                  <c:v>0.40000000000084401</c:v>
                </c:pt>
                <c:pt idx="12">
                  <c:v>-1.0000000000012199</c:v>
                </c:pt>
                <c:pt idx="13">
                  <c:v>-0.29999999999930099</c:v>
                </c:pt>
                <c:pt idx="14">
                  <c:v>-0.40000000000084401</c:v>
                </c:pt>
                <c:pt idx="15">
                  <c:v>-9.99999999997669E-2</c:v>
                </c:pt>
                <c:pt idx="16">
                  <c:v>-0.14999999999965</c:v>
                </c:pt>
                <c:pt idx="17">
                  <c:v>0.24999999999941699</c:v>
                </c:pt>
                <c:pt idx="18">
                  <c:v>0.25000000000030598</c:v>
                </c:pt>
                <c:pt idx="19">
                  <c:v>0.25000000000030598</c:v>
                </c:pt>
              </c:numCache>
            </c:numRef>
          </c:val>
        </c:ser>
        <c:ser>
          <c:idx val="2"/>
          <c:order val="2"/>
          <c:tx>
            <c:strRef>
              <c:f>'K82+024'!$AC$4:$AE$4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'K82+024'!$A$6:$A$29</c:f>
              <c:numCache>
                <c:formatCode>m"月"d"日";@</c:formatCode>
                <c:ptCount val="24"/>
                <c:pt idx="0">
                  <c:v>44712</c:v>
                </c:pt>
                <c:pt idx="1">
                  <c:v>44713</c:v>
                </c:pt>
                <c:pt idx="2">
                  <c:v>44714</c:v>
                </c:pt>
                <c:pt idx="3">
                  <c:v>44715</c:v>
                </c:pt>
                <c:pt idx="4">
                  <c:v>44716</c:v>
                </c:pt>
                <c:pt idx="5">
                  <c:v>44717</c:v>
                </c:pt>
                <c:pt idx="6">
                  <c:v>44718</c:v>
                </c:pt>
                <c:pt idx="7">
                  <c:v>44719</c:v>
                </c:pt>
                <c:pt idx="8">
                  <c:v>44720</c:v>
                </c:pt>
                <c:pt idx="9">
                  <c:v>44721</c:v>
                </c:pt>
                <c:pt idx="10">
                  <c:v>44722</c:v>
                </c:pt>
                <c:pt idx="11">
                  <c:v>44723</c:v>
                </c:pt>
                <c:pt idx="12">
                  <c:v>44724</c:v>
                </c:pt>
                <c:pt idx="13">
                  <c:v>44725</c:v>
                </c:pt>
                <c:pt idx="14">
                  <c:v>44726</c:v>
                </c:pt>
                <c:pt idx="15">
                  <c:v>44728</c:v>
                </c:pt>
                <c:pt idx="16">
                  <c:v>44730</c:v>
                </c:pt>
                <c:pt idx="17">
                  <c:v>44732</c:v>
                </c:pt>
                <c:pt idx="18">
                  <c:v>44734</c:v>
                </c:pt>
                <c:pt idx="19">
                  <c:v>44736</c:v>
                </c:pt>
              </c:numCache>
            </c:numRef>
          </c:cat>
          <c:val>
            <c:numRef>
              <c:f>'K82+024'!$AE$6:$AE$29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-0.40000000000084401</c:v>
                </c:pt>
                <c:pt idx="2">
                  <c:v>0.40000000000084401</c:v>
                </c:pt>
                <c:pt idx="3">
                  <c:v>-0.19999999999953399</c:v>
                </c:pt>
                <c:pt idx="4">
                  <c:v>9.99999999997669E-2</c:v>
                </c:pt>
                <c:pt idx="5">
                  <c:v>-0.50000000000061096</c:v>
                </c:pt>
                <c:pt idx="6">
                  <c:v>-0.19999999999953399</c:v>
                </c:pt>
                <c:pt idx="7">
                  <c:v>0.19999999999953399</c:v>
                </c:pt>
                <c:pt idx="8">
                  <c:v>-0.60000000000037801</c:v>
                </c:pt>
                <c:pt idx="9">
                  <c:v>-0.19999999999953399</c:v>
                </c:pt>
                <c:pt idx="10">
                  <c:v>0.60000000000037801</c:v>
                </c:pt>
                <c:pt idx="11">
                  <c:v>-0.999999999999446</c:v>
                </c:pt>
                <c:pt idx="12">
                  <c:v>-0.20000000000130999</c:v>
                </c:pt>
                <c:pt idx="13">
                  <c:v>0.30000000000107702</c:v>
                </c:pt>
                <c:pt idx="14">
                  <c:v>-0.70000000000014495</c:v>
                </c:pt>
                <c:pt idx="15">
                  <c:v>-9.99999999997669E-2</c:v>
                </c:pt>
                <c:pt idx="16">
                  <c:v>4.9999999999883499E-2</c:v>
                </c:pt>
                <c:pt idx="17">
                  <c:v>-0.100000000000655</c:v>
                </c:pt>
                <c:pt idx="18">
                  <c:v>-9.99999999997669E-2</c:v>
                </c:pt>
                <c:pt idx="19">
                  <c:v>-9.99999999997669E-2</c:v>
                </c:pt>
              </c:numCache>
            </c:numRef>
          </c:val>
        </c:ser>
        <c:dLbls/>
        <c:marker val="1"/>
        <c:axId val="328545792"/>
        <c:axId val="328577024"/>
      </c:lineChart>
      <c:dateAx>
        <c:axId val="32854579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8577024"/>
        <c:crossesAt val="-50"/>
        <c:auto val="1"/>
        <c:lblOffset val="100"/>
        <c:baseTimeUnit val="days"/>
      </c:dateAx>
      <c:valAx>
        <c:axId val="328577024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8545792"/>
        <c:crosses val="autoZero"/>
        <c:crossBetween val="midCat"/>
        <c:majorUnit val="0.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K81+996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1.055722814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'K81+996'!$C$4:$G$4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'K81+996'!$A$6:$A$29</c:f>
              <c:numCache>
                <c:formatCode>m"月"d"日";@</c:formatCode>
                <c:ptCount val="24"/>
                <c:pt idx="0">
                  <c:v>44722</c:v>
                </c:pt>
                <c:pt idx="1">
                  <c:v>44723</c:v>
                </c:pt>
                <c:pt idx="2">
                  <c:v>44724</c:v>
                </c:pt>
                <c:pt idx="3">
                  <c:v>44725</c:v>
                </c:pt>
                <c:pt idx="4">
                  <c:v>44726</c:v>
                </c:pt>
                <c:pt idx="5">
                  <c:v>44727</c:v>
                </c:pt>
                <c:pt idx="6">
                  <c:v>44728</c:v>
                </c:pt>
                <c:pt idx="7">
                  <c:v>44729</c:v>
                </c:pt>
                <c:pt idx="8">
                  <c:v>44730</c:v>
                </c:pt>
                <c:pt idx="9">
                  <c:v>44731</c:v>
                </c:pt>
                <c:pt idx="10">
                  <c:v>44732</c:v>
                </c:pt>
                <c:pt idx="11">
                  <c:v>44733</c:v>
                </c:pt>
                <c:pt idx="12">
                  <c:v>44734</c:v>
                </c:pt>
                <c:pt idx="13">
                  <c:v>44735</c:v>
                </c:pt>
                <c:pt idx="14">
                  <c:v>44736</c:v>
                </c:pt>
                <c:pt idx="15">
                  <c:v>44738</c:v>
                </c:pt>
                <c:pt idx="16">
                  <c:v>44740</c:v>
                </c:pt>
                <c:pt idx="17">
                  <c:v>44742</c:v>
                </c:pt>
                <c:pt idx="18">
                  <c:v>44744</c:v>
                </c:pt>
              </c:numCache>
            </c:numRef>
          </c:cat>
          <c:val>
            <c:numRef>
              <c:f>'K81+996'!$F$6:$F$29</c:f>
              <c:numCache>
                <c:formatCode>0.00_ </c:formatCode>
                <c:ptCount val="24"/>
                <c:pt idx="0">
                  <c:v>0</c:v>
                </c:pt>
                <c:pt idx="1">
                  <c:v>-9.9999999974897905E-2</c:v>
                </c:pt>
                <c:pt idx="2">
                  <c:v>-0.29999999992469401</c:v>
                </c:pt>
                <c:pt idx="3">
                  <c:v>-0.49999999998817701</c:v>
                </c:pt>
                <c:pt idx="4">
                  <c:v>-0.40000000001327901</c:v>
                </c:pt>
                <c:pt idx="5">
                  <c:v>-0.90000000000145497</c:v>
                </c:pt>
                <c:pt idx="6">
                  <c:v>-1.09999999995125</c:v>
                </c:pt>
                <c:pt idx="7">
                  <c:v>-0.99999999997635303</c:v>
                </c:pt>
                <c:pt idx="8">
                  <c:v>-1.4999999999645299</c:v>
                </c:pt>
                <c:pt idx="9">
                  <c:v>-1.69999999991433</c:v>
                </c:pt>
                <c:pt idx="10">
                  <c:v>-2.0999999999275998</c:v>
                </c:pt>
                <c:pt idx="11">
                  <c:v>-2.5999999999157799</c:v>
                </c:pt>
                <c:pt idx="12">
                  <c:v>-2.2000000000161899</c:v>
                </c:pt>
                <c:pt idx="13">
                  <c:v>-2.2999999999910901</c:v>
                </c:pt>
                <c:pt idx="14">
                  <c:v>-2.0999999999275998</c:v>
                </c:pt>
                <c:pt idx="15">
                  <c:v>-2.4999999999408802</c:v>
                </c:pt>
                <c:pt idx="16">
                  <c:v>-2.39999999996598</c:v>
                </c:pt>
                <c:pt idx="17">
                  <c:v>-2.79999999997926</c:v>
                </c:pt>
                <c:pt idx="18">
                  <c:v>-2.70000000000437</c:v>
                </c:pt>
              </c:numCache>
            </c:numRef>
          </c:val>
        </c:ser>
        <c:ser>
          <c:idx val="1"/>
          <c:order val="1"/>
          <c:tx>
            <c:strRef>
              <c:f>'K81+996'!$H$4:$L$4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'K81+996'!$A$6:$A$29</c:f>
              <c:numCache>
                <c:formatCode>m"月"d"日";@</c:formatCode>
                <c:ptCount val="24"/>
                <c:pt idx="0">
                  <c:v>44722</c:v>
                </c:pt>
                <c:pt idx="1">
                  <c:v>44723</c:v>
                </c:pt>
                <c:pt idx="2">
                  <c:v>44724</c:v>
                </c:pt>
                <c:pt idx="3">
                  <c:v>44725</c:v>
                </c:pt>
                <c:pt idx="4">
                  <c:v>44726</c:v>
                </c:pt>
                <c:pt idx="5">
                  <c:v>44727</c:v>
                </c:pt>
                <c:pt idx="6">
                  <c:v>44728</c:v>
                </c:pt>
                <c:pt idx="7">
                  <c:v>44729</c:v>
                </c:pt>
                <c:pt idx="8">
                  <c:v>44730</c:v>
                </c:pt>
                <c:pt idx="9">
                  <c:v>44731</c:v>
                </c:pt>
                <c:pt idx="10">
                  <c:v>44732</c:v>
                </c:pt>
                <c:pt idx="11">
                  <c:v>44733</c:v>
                </c:pt>
                <c:pt idx="12">
                  <c:v>44734</c:v>
                </c:pt>
                <c:pt idx="13">
                  <c:v>44735</c:v>
                </c:pt>
                <c:pt idx="14">
                  <c:v>44736</c:v>
                </c:pt>
                <c:pt idx="15">
                  <c:v>44738</c:v>
                </c:pt>
                <c:pt idx="16">
                  <c:v>44740</c:v>
                </c:pt>
                <c:pt idx="17">
                  <c:v>44742</c:v>
                </c:pt>
                <c:pt idx="18">
                  <c:v>44744</c:v>
                </c:pt>
              </c:numCache>
            </c:numRef>
          </c:cat>
          <c:val>
            <c:numRef>
              <c:f>'K81+996'!$K$6:$K$29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-0.49999999998817701</c:v>
                </c:pt>
                <c:pt idx="3">
                  <c:v>-0.69999999993797202</c:v>
                </c:pt>
                <c:pt idx="4">
                  <c:v>-0.90000000000145497</c:v>
                </c:pt>
                <c:pt idx="5">
                  <c:v>-0.59999999996307496</c:v>
                </c:pt>
                <c:pt idx="6">
                  <c:v>-1.2999999999010501</c:v>
                </c:pt>
                <c:pt idx="7">
                  <c:v>-1.4999999999645299</c:v>
                </c:pt>
                <c:pt idx="8">
                  <c:v>-1.39999999998963</c:v>
                </c:pt>
                <c:pt idx="9">
                  <c:v>-1.8999999999778101</c:v>
                </c:pt>
                <c:pt idx="10">
                  <c:v>-2.0999999999275998</c:v>
                </c:pt>
                <c:pt idx="11">
                  <c:v>-1.9999999999527101</c:v>
                </c:pt>
                <c:pt idx="12">
                  <c:v>-2.4999999999408802</c:v>
                </c:pt>
                <c:pt idx="13">
                  <c:v>-2.70000000000437</c:v>
                </c:pt>
                <c:pt idx="14">
                  <c:v>-2.5999999999157799</c:v>
                </c:pt>
                <c:pt idx="15">
                  <c:v>-3.09999999990396</c:v>
                </c:pt>
                <c:pt idx="16">
                  <c:v>-3.2999999999674401</c:v>
                </c:pt>
                <c:pt idx="17">
                  <c:v>-3.3999999999423398</c:v>
                </c:pt>
                <c:pt idx="18">
                  <c:v>-3.69999999998072</c:v>
                </c:pt>
              </c:numCache>
            </c:numRef>
          </c:val>
        </c:ser>
        <c:ser>
          <c:idx val="2"/>
          <c:order val="2"/>
          <c:tx>
            <c:strRef>
              <c:f>'K81+996'!$M$4:$Q$4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'K81+996'!$A$6:$A$32</c:f>
              <c:numCache>
                <c:formatCode>m"月"d"日";@</c:formatCode>
                <c:ptCount val="27"/>
                <c:pt idx="0">
                  <c:v>44722</c:v>
                </c:pt>
                <c:pt idx="1">
                  <c:v>44723</c:v>
                </c:pt>
                <c:pt idx="2">
                  <c:v>44724</c:v>
                </c:pt>
                <c:pt idx="3">
                  <c:v>44725</c:v>
                </c:pt>
                <c:pt idx="4">
                  <c:v>44726</c:v>
                </c:pt>
                <c:pt idx="5">
                  <c:v>44727</c:v>
                </c:pt>
                <c:pt idx="6">
                  <c:v>44728</c:v>
                </c:pt>
                <c:pt idx="7">
                  <c:v>44729</c:v>
                </c:pt>
                <c:pt idx="8">
                  <c:v>44730</c:v>
                </c:pt>
                <c:pt idx="9">
                  <c:v>44731</c:v>
                </c:pt>
                <c:pt idx="10">
                  <c:v>44732</c:v>
                </c:pt>
                <c:pt idx="11">
                  <c:v>44733</c:v>
                </c:pt>
                <c:pt idx="12">
                  <c:v>44734</c:v>
                </c:pt>
                <c:pt idx="13">
                  <c:v>44735</c:v>
                </c:pt>
                <c:pt idx="14">
                  <c:v>44736</c:v>
                </c:pt>
                <c:pt idx="15">
                  <c:v>44738</c:v>
                </c:pt>
                <c:pt idx="16">
                  <c:v>44740</c:v>
                </c:pt>
                <c:pt idx="17">
                  <c:v>44742</c:v>
                </c:pt>
                <c:pt idx="18">
                  <c:v>44744</c:v>
                </c:pt>
              </c:numCache>
            </c:numRef>
          </c:cat>
          <c:val>
            <c:numRef>
              <c:f>'K81+996'!$P$6:$P$32</c:f>
              <c:numCache>
                <c:formatCode>0.00_ </c:formatCode>
                <c:ptCount val="27"/>
                <c:pt idx="0">
                  <c:v>0</c:v>
                </c:pt>
                <c:pt idx="1">
                  <c:v>-0.30000000003838101</c:v>
                </c:pt>
                <c:pt idx="2">
                  <c:v>-0.199999999949796</c:v>
                </c:pt>
                <c:pt idx="3">
                  <c:v>-0.49999999998817701</c:v>
                </c:pt>
                <c:pt idx="4">
                  <c:v>-0.40000000001327901</c:v>
                </c:pt>
                <c:pt idx="5">
                  <c:v>-0.70000000005165897</c:v>
                </c:pt>
                <c:pt idx="6">
                  <c:v>-1.2000000000398401</c:v>
                </c:pt>
                <c:pt idx="7">
                  <c:v>-0.99999999997635303</c:v>
                </c:pt>
                <c:pt idx="8">
                  <c:v>-1.09999999995125</c:v>
                </c:pt>
                <c:pt idx="9">
                  <c:v>-1.2000000000398401</c:v>
                </c:pt>
                <c:pt idx="10">
                  <c:v>-1.39999999998963</c:v>
                </c:pt>
                <c:pt idx="11">
                  <c:v>-1.60000000005311</c:v>
                </c:pt>
                <c:pt idx="12">
                  <c:v>-1.60000000005311</c:v>
                </c:pt>
                <c:pt idx="13">
                  <c:v>-1.9999999999527101</c:v>
                </c:pt>
                <c:pt idx="14">
                  <c:v>-2.1000000000412902</c:v>
                </c:pt>
                <c:pt idx="15">
                  <c:v>-2.39999999996598</c:v>
                </c:pt>
                <c:pt idx="16">
                  <c:v>-2.6000000000294698</c:v>
                </c:pt>
                <c:pt idx="17">
                  <c:v>-2.5000000000545701</c:v>
                </c:pt>
                <c:pt idx="18">
                  <c:v>-3.0000000000427498</c:v>
                </c:pt>
              </c:numCache>
            </c:numRef>
          </c:val>
        </c:ser>
        <c:dLbls/>
        <c:marker val="1"/>
        <c:axId val="325216896"/>
        <c:axId val="325227648"/>
      </c:lineChart>
      <c:lineChart>
        <c:grouping val="standard"/>
        <c:ser>
          <c:idx val="3"/>
          <c:order val="3"/>
          <c:tx>
            <c:strRef>
              <c:f>'K81+996'!$AG$3:$AG$5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'K81+996'!$A$6:$A$29</c:f>
              <c:numCache>
                <c:formatCode>m"月"d"日";@</c:formatCode>
                <c:ptCount val="24"/>
                <c:pt idx="0">
                  <c:v>44722</c:v>
                </c:pt>
                <c:pt idx="1">
                  <c:v>44723</c:v>
                </c:pt>
                <c:pt idx="2">
                  <c:v>44724</c:v>
                </c:pt>
                <c:pt idx="3">
                  <c:v>44725</c:v>
                </c:pt>
                <c:pt idx="4">
                  <c:v>44726</c:v>
                </c:pt>
                <c:pt idx="5">
                  <c:v>44727</c:v>
                </c:pt>
                <c:pt idx="6">
                  <c:v>44728</c:v>
                </c:pt>
                <c:pt idx="7">
                  <c:v>44729</c:v>
                </c:pt>
                <c:pt idx="8">
                  <c:v>44730</c:v>
                </c:pt>
                <c:pt idx="9">
                  <c:v>44731</c:v>
                </c:pt>
                <c:pt idx="10">
                  <c:v>44732</c:v>
                </c:pt>
                <c:pt idx="11">
                  <c:v>44733</c:v>
                </c:pt>
                <c:pt idx="12">
                  <c:v>44734</c:v>
                </c:pt>
                <c:pt idx="13">
                  <c:v>44735</c:v>
                </c:pt>
                <c:pt idx="14">
                  <c:v>44736</c:v>
                </c:pt>
                <c:pt idx="15">
                  <c:v>44738</c:v>
                </c:pt>
                <c:pt idx="16">
                  <c:v>44740</c:v>
                </c:pt>
                <c:pt idx="17">
                  <c:v>44742</c:v>
                </c:pt>
                <c:pt idx="18">
                  <c:v>44744</c:v>
                </c:pt>
              </c:numCache>
            </c:numRef>
          </c:cat>
          <c:val>
            <c:numRef>
              <c:f>'K81+996'!$AG$6:$AG$29</c:f>
              <c:numCache>
                <c:formatCode>0.0_ </c:formatCode>
                <c:ptCount val="2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48</c:v>
                </c:pt>
                <c:pt idx="14">
                  <c:v>51</c:v>
                </c:pt>
                <c:pt idx="15">
                  <c:v>54</c:v>
                </c:pt>
                <c:pt idx="16">
                  <c:v>57</c:v>
                </c:pt>
                <c:pt idx="17">
                  <c:v>60</c:v>
                </c:pt>
                <c:pt idx="18">
                  <c:v>63</c:v>
                </c:pt>
              </c:numCache>
            </c:numRef>
          </c:val>
        </c:ser>
        <c:dLbls/>
        <c:marker val="1"/>
        <c:axId val="325229568"/>
        <c:axId val="325235456"/>
      </c:lineChart>
      <c:dateAx>
        <c:axId val="32521689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5227648"/>
        <c:crossesAt val="-20"/>
        <c:auto val="1"/>
        <c:lblOffset val="100"/>
        <c:baseTimeUnit val="days"/>
      </c:dateAx>
      <c:valAx>
        <c:axId val="325227648"/>
        <c:scaling>
          <c:orientation val="minMax"/>
          <c:max val="1"/>
          <c:min val="-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5216896"/>
        <c:crosses val="autoZero"/>
        <c:crossBetween val="midCat"/>
        <c:majorUnit val="1"/>
        <c:minorUnit val="0.2"/>
      </c:valAx>
      <c:dateAx>
        <c:axId val="325229568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5235456"/>
        <c:crosses val="autoZero"/>
        <c:auto val="1"/>
        <c:lblOffset val="100"/>
        <c:baseTimeUnit val="days"/>
      </c:dateAx>
      <c:valAx>
        <c:axId val="325235456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5229568"/>
        <c:crosses val="max"/>
        <c:crossBetween val="midCat"/>
        <c:majorUnit val="1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7318309909497183E-2"/>
          <c:y val="8.6874388863156821E-2"/>
          <c:w val="0.8400013768770731"/>
          <c:h val="8.169968949959687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K81+996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'K81+996'!$U$4:$W$4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'K81+996'!$A$6:$A$29</c:f>
              <c:numCache>
                <c:formatCode>m"月"d"日";@</c:formatCode>
                <c:ptCount val="24"/>
                <c:pt idx="0">
                  <c:v>44722</c:v>
                </c:pt>
                <c:pt idx="1">
                  <c:v>44723</c:v>
                </c:pt>
                <c:pt idx="2">
                  <c:v>44724</c:v>
                </c:pt>
                <c:pt idx="3">
                  <c:v>44725</c:v>
                </c:pt>
                <c:pt idx="4">
                  <c:v>44726</c:v>
                </c:pt>
                <c:pt idx="5">
                  <c:v>44727</c:v>
                </c:pt>
                <c:pt idx="6">
                  <c:v>44728</c:v>
                </c:pt>
                <c:pt idx="7">
                  <c:v>44729</c:v>
                </c:pt>
                <c:pt idx="8">
                  <c:v>44730</c:v>
                </c:pt>
                <c:pt idx="9">
                  <c:v>44731</c:v>
                </c:pt>
                <c:pt idx="10">
                  <c:v>44732</c:v>
                </c:pt>
                <c:pt idx="11">
                  <c:v>44733</c:v>
                </c:pt>
                <c:pt idx="12">
                  <c:v>44734</c:v>
                </c:pt>
                <c:pt idx="13">
                  <c:v>44735</c:v>
                </c:pt>
                <c:pt idx="14">
                  <c:v>44736</c:v>
                </c:pt>
                <c:pt idx="15">
                  <c:v>44738</c:v>
                </c:pt>
                <c:pt idx="16">
                  <c:v>44740</c:v>
                </c:pt>
                <c:pt idx="17">
                  <c:v>44742</c:v>
                </c:pt>
                <c:pt idx="18">
                  <c:v>44744</c:v>
                </c:pt>
              </c:numCache>
            </c:numRef>
          </c:cat>
          <c:val>
            <c:numRef>
              <c:f>'K81+996'!$V$6:$V$31</c:f>
              <c:numCache>
                <c:formatCode>0.00_ </c:formatCode>
                <c:ptCount val="26"/>
                <c:pt idx="0">
                  <c:v>0</c:v>
                </c:pt>
                <c:pt idx="1">
                  <c:v>-0.39999999999906799</c:v>
                </c:pt>
                <c:pt idx="2">
                  <c:v>-0.59999999999860198</c:v>
                </c:pt>
                <c:pt idx="3">
                  <c:v>-1.0999999999992101</c:v>
                </c:pt>
                <c:pt idx="4">
                  <c:v>-0.999999999999446</c:v>
                </c:pt>
                <c:pt idx="5">
                  <c:v>-1.1999999999989801</c:v>
                </c:pt>
                <c:pt idx="6">
                  <c:v>-1.8999999999991199</c:v>
                </c:pt>
                <c:pt idx="7">
                  <c:v>-1.59999999999982</c:v>
                </c:pt>
                <c:pt idx="8">
                  <c:v>-1.7999999999993599</c:v>
                </c:pt>
                <c:pt idx="9">
                  <c:v>-1.99999999999889</c:v>
                </c:pt>
                <c:pt idx="10">
                  <c:v>-2.2000000000002</c:v>
                </c:pt>
                <c:pt idx="11">
                  <c:v>-2.0999999999986598</c:v>
                </c:pt>
                <c:pt idx="12">
                  <c:v>-2.59999999999927</c:v>
                </c:pt>
                <c:pt idx="13">
                  <c:v>-2.59999999999927</c:v>
                </c:pt>
                <c:pt idx="14">
                  <c:v>-3.0000000000089999</c:v>
                </c:pt>
                <c:pt idx="15">
                  <c:v>-3.2000000000103102</c:v>
                </c:pt>
                <c:pt idx="16">
                  <c:v>-2.6999999999990401</c:v>
                </c:pt>
                <c:pt idx="17">
                  <c:v>-3.6000000000093699</c:v>
                </c:pt>
                <c:pt idx="18">
                  <c:v>-3.3999999999991801</c:v>
                </c:pt>
              </c:numCache>
            </c:numRef>
          </c:val>
        </c:ser>
        <c:ser>
          <c:idx val="1"/>
          <c:order val="1"/>
          <c:tx>
            <c:strRef>
              <c:f>'K81+996'!$Y$4:$AA$4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'K81+996'!$A$6:$A$29</c:f>
              <c:numCache>
                <c:formatCode>m"月"d"日";@</c:formatCode>
                <c:ptCount val="24"/>
                <c:pt idx="0">
                  <c:v>44722</c:v>
                </c:pt>
                <c:pt idx="1">
                  <c:v>44723</c:v>
                </c:pt>
                <c:pt idx="2">
                  <c:v>44724</c:v>
                </c:pt>
                <c:pt idx="3">
                  <c:v>44725</c:v>
                </c:pt>
                <c:pt idx="4">
                  <c:v>44726</c:v>
                </c:pt>
                <c:pt idx="5">
                  <c:v>44727</c:v>
                </c:pt>
                <c:pt idx="6">
                  <c:v>44728</c:v>
                </c:pt>
                <c:pt idx="7">
                  <c:v>44729</c:v>
                </c:pt>
                <c:pt idx="8">
                  <c:v>44730</c:v>
                </c:pt>
                <c:pt idx="9">
                  <c:v>44731</c:v>
                </c:pt>
                <c:pt idx="10">
                  <c:v>44732</c:v>
                </c:pt>
                <c:pt idx="11">
                  <c:v>44733</c:v>
                </c:pt>
                <c:pt idx="12">
                  <c:v>44734</c:v>
                </c:pt>
                <c:pt idx="13">
                  <c:v>44735</c:v>
                </c:pt>
                <c:pt idx="14">
                  <c:v>44736</c:v>
                </c:pt>
                <c:pt idx="15">
                  <c:v>44738</c:v>
                </c:pt>
                <c:pt idx="16">
                  <c:v>44740</c:v>
                </c:pt>
                <c:pt idx="17">
                  <c:v>44742</c:v>
                </c:pt>
                <c:pt idx="18">
                  <c:v>44744</c:v>
                </c:pt>
              </c:numCache>
            </c:numRef>
          </c:cat>
          <c:val>
            <c:numRef>
              <c:f>'K81+996'!$Z$6:$Z$30</c:f>
              <c:numCache>
                <c:formatCode>0.00_ </c:formatCode>
                <c:ptCount val="25"/>
                <c:pt idx="0">
                  <c:v>0</c:v>
                </c:pt>
                <c:pt idx="1">
                  <c:v>-0.39999999999906799</c:v>
                </c:pt>
                <c:pt idx="2">
                  <c:v>-0.19999999999953399</c:v>
                </c:pt>
                <c:pt idx="3">
                  <c:v>-0.39999999999906799</c:v>
                </c:pt>
                <c:pt idx="4">
                  <c:v>-0.60000000000037801</c:v>
                </c:pt>
                <c:pt idx="5">
                  <c:v>-0.89999999999967895</c:v>
                </c:pt>
                <c:pt idx="6">
                  <c:v>-0.999999999999446</c:v>
                </c:pt>
                <c:pt idx="7">
                  <c:v>-1.1999999999989801</c:v>
                </c:pt>
                <c:pt idx="8">
                  <c:v>-1.8999999999991199</c:v>
                </c:pt>
                <c:pt idx="9">
                  <c:v>-1.59999999999982</c:v>
                </c:pt>
                <c:pt idx="10">
                  <c:v>-1.7999999999993599</c:v>
                </c:pt>
                <c:pt idx="11">
                  <c:v>-2.0000000000006701</c:v>
                </c:pt>
                <c:pt idx="12">
                  <c:v>-1.8999999999991199</c:v>
                </c:pt>
                <c:pt idx="13">
                  <c:v>-2.3999999999997401</c:v>
                </c:pt>
                <c:pt idx="14">
                  <c:v>-2.59999999999927</c:v>
                </c:pt>
                <c:pt idx="15">
                  <c:v>-2.2000000000002</c:v>
                </c:pt>
                <c:pt idx="16">
                  <c:v>-3.0000000000001101</c:v>
                </c:pt>
                <c:pt idx="17">
                  <c:v>-3.1999999999996498</c:v>
                </c:pt>
                <c:pt idx="18">
                  <c:v>-2.9000000000003499</c:v>
                </c:pt>
              </c:numCache>
            </c:numRef>
          </c:val>
        </c:ser>
        <c:ser>
          <c:idx val="2"/>
          <c:order val="2"/>
          <c:tx>
            <c:strRef>
              <c:f>'K81+996'!$AC$4:$AE$4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'K81+996'!$A$6:$A$29</c:f>
              <c:numCache>
                <c:formatCode>m"月"d"日";@</c:formatCode>
                <c:ptCount val="24"/>
                <c:pt idx="0">
                  <c:v>44722</c:v>
                </c:pt>
                <c:pt idx="1">
                  <c:v>44723</c:v>
                </c:pt>
                <c:pt idx="2">
                  <c:v>44724</c:v>
                </c:pt>
                <c:pt idx="3">
                  <c:v>44725</c:v>
                </c:pt>
                <c:pt idx="4">
                  <c:v>44726</c:v>
                </c:pt>
                <c:pt idx="5">
                  <c:v>44727</c:v>
                </c:pt>
                <c:pt idx="6">
                  <c:v>44728</c:v>
                </c:pt>
                <c:pt idx="7">
                  <c:v>44729</c:v>
                </c:pt>
                <c:pt idx="8">
                  <c:v>44730</c:v>
                </c:pt>
                <c:pt idx="9">
                  <c:v>44731</c:v>
                </c:pt>
                <c:pt idx="10">
                  <c:v>44732</c:v>
                </c:pt>
                <c:pt idx="11">
                  <c:v>44733</c:v>
                </c:pt>
                <c:pt idx="12">
                  <c:v>44734</c:v>
                </c:pt>
                <c:pt idx="13">
                  <c:v>44735</c:v>
                </c:pt>
                <c:pt idx="14">
                  <c:v>44736</c:v>
                </c:pt>
                <c:pt idx="15">
                  <c:v>44738</c:v>
                </c:pt>
                <c:pt idx="16">
                  <c:v>44740</c:v>
                </c:pt>
                <c:pt idx="17">
                  <c:v>44742</c:v>
                </c:pt>
                <c:pt idx="18">
                  <c:v>44744</c:v>
                </c:pt>
              </c:numCache>
            </c:numRef>
          </c:cat>
          <c:val>
            <c:numRef>
              <c:f>'K81+996'!$AD$6:$AD$29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-0.30000000000107702</c:v>
                </c:pt>
                <c:pt idx="2">
                  <c:v>-0.50000000000061096</c:v>
                </c:pt>
                <c:pt idx="3">
                  <c:v>-0.70000000000014495</c:v>
                </c:pt>
                <c:pt idx="4">
                  <c:v>-0.799999999999912</c:v>
                </c:pt>
                <c:pt idx="5">
                  <c:v>-1.10000000000099</c:v>
                </c:pt>
                <c:pt idx="6">
                  <c:v>-1.3000000000005201</c:v>
                </c:pt>
                <c:pt idx="7">
                  <c:v>-1.20000000000076</c:v>
                </c:pt>
                <c:pt idx="8">
                  <c:v>-1.6999999999995901</c:v>
                </c:pt>
                <c:pt idx="9">
                  <c:v>-1.9000000000009001</c:v>
                </c:pt>
                <c:pt idx="10">
                  <c:v>-1.6999999999995901</c:v>
                </c:pt>
                <c:pt idx="11">
                  <c:v>-1.9000000000009001</c:v>
                </c:pt>
                <c:pt idx="12">
                  <c:v>-2.10000000000043</c:v>
                </c:pt>
                <c:pt idx="13">
                  <c:v>-2.0000000000006701</c:v>
                </c:pt>
                <c:pt idx="14">
                  <c:v>-2.5000000000012799</c:v>
                </c:pt>
                <c:pt idx="15">
                  <c:v>-2.7000000000096902</c:v>
                </c:pt>
                <c:pt idx="16">
                  <c:v>-2.6000000000010499</c:v>
                </c:pt>
                <c:pt idx="17">
                  <c:v>-3.1000000000105401</c:v>
                </c:pt>
                <c:pt idx="18">
                  <c:v>-3.0000000000001101</c:v>
                </c:pt>
              </c:numCache>
            </c:numRef>
          </c:val>
        </c:ser>
        <c:dLbls/>
        <c:marker val="1"/>
        <c:axId val="328811648"/>
        <c:axId val="328813952"/>
      </c:lineChart>
      <c:lineChart>
        <c:grouping val="standard"/>
        <c:ser>
          <c:idx val="3"/>
          <c:order val="3"/>
          <c:tx>
            <c:strRef>
              <c:f>'K81+996'!$AG$3:$AG$5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'K81+996'!$A$6:$A$29</c:f>
              <c:numCache>
                <c:formatCode>m"月"d"日";@</c:formatCode>
                <c:ptCount val="24"/>
                <c:pt idx="0">
                  <c:v>44722</c:v>
                </c:pt>
                <c:pt idx="1">
                  <c:v>44723</c:v>
                </c:pt>
                <c:pt idx="2">
                  <c:v>44724</c:v>
                </c:pt>
                <c:pt idx="3">
                  <c:v>44725</c:v>
                </c:pt>
                <c:pt idx="4">
                  <c:v>44726</c:v>
                </c:pt>
                <c:pt idx="5">
                  <c:v>44727</c:v>
                </c:pt>
                <c:pt idx="6">
                  <c:v>44728</c:v>
                </c:pt>
                <c:pt idx="7">
                  <c:v>44729</c:v>
                </c:pt>
                <c:pt idx="8">
                  <c:v>44730</c:v>
                </c:pt>
                <c:pt idx="9">
                  <c:v>44731</c:v>
                </c:pt>
                <c:pt idx="10">
                  <c:v>44732</c:v>
                </c:pt>
                <c:pt idx="11">
                  <c:v>44733</c:v>
                </c:pt>
                <c:pt idx="12">
                  <c:v>44734</c:v>
                </c:pt>
                <c:pt idx="13">
                  <c:v>44735</c:v>
                </c:pt>
                <c:pt idx="14">
                  <c:v>44736</c:v>
                </c:pt>
                <c:pt idx="15">
                  <c:v>44738</c:v>
                </c:pt>
                <c:pt idx="16">
                  <c:v>44740</c:v>
                </c:pt>
                <c:pt idx="17">
                  <c:v>44742</c:v>
                </c:pt>
                <c:pt idx="18">
                  <c:v>44744</c:v>
                </c:pt>
              </c:numCache>
            </c:numRef>
          </c:cat>
          <c:val>
            <c:numRef>
              <c:f>'K81+996'!$AG$6:$AG$29</c:f>
              <c:numCache>
                <c:formatCode>0.0_ </c:formatCode>
                <c:ptCount val="2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48</c:v>
                </c:pt>
                <c:pt idx="14">
                  <c:v>51</c:v>
                </c:pt>
                <c:pt idx="15">
                  <c:v>54</c:v>
                </c:pt>
                <c:pt idx="16">
                  <c:v>57</c:v>
                </c:pt>
                <c:pt idx="17">
                  <c:v>60</c:v>
                </c:pt>
                <c:pt idx="18">
                  <c:v>63</c:v>
                </c:pt>
              </c:numCache>
            </c:numRef>
          </c:val>
        </c:ser>
        <c:dLbls/>
        <c:marker val="1"/>
        <c:axId val="328852992"/>
        <c:axId val="328854528"/>
      </c:lineChart>
      <c:dateAx>
        <c:axId val="32881164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8813952"/>
        <c:crossesAt val="-50"/>
        <c:auto val="1"/>
        <c:lblOffset val="100"/>
        <c:baseTimeUnit val="days"/>
      </c:dateAx>
      <c:valAx>
        <c:axId val="328813952"/>
        <c:scaling>
          <c:orientation val="minMax"/>
          <c:max val="0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8811648"/>
        <c:crosses val="autoZero"/>
        <c:crossBetween val="midCat"/>
      </c:valAx>
      <c:dateAx>
        <c:axId val="328852992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8854528"/>
        <c:crosses val="autoZero"/>
        <c:auto val="1"/>
        <c:lblOffset val="100"/>
        <c:baseTimeUnit val="days"/>
      </c:dateAx>
      <c:valAx>
        <c:axId val="328854528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8852992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K81+996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816700031140205"/>
          <c:y val="6.564424544971091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'K81+996'!$C$4:$G$4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'K81+996'!$A$6:$A$29</c:f>
              <c:numCache>
                <c:formatCode>m"月"d"日";@</c:formatCode>
                <c:ptCount val="24"/>
                <c:pt idx="0">
                  <c:v>44722</c:v>
                </c:pt>
                <c:pt idx="1">
                  <c:v>44723</c:v>
                </c:pt>
                <c:pt idx="2">
                  <c:v>44724</c:v>
                </c:pt>
                <c:pt idx="3">
                  <c:v>44725</c:v>
                </c:pt>
                <c:pt idx="4">
                  <c:v>44726</c:v>
                </c:pt>
                <c:pt idx="5">
                  <c:v>44727</c:v>
                </c:pt>
                <c:pt idx="6">
                  <c:v>44728</c:v>
                </c:pt>
                <c:pt idx="7">
                  <c:v>44729</c:v>
                </c:pt>
                <c:pt idx="8">
                  <c:v>44730</c:v>
                </c:pt>
                <c:pt idx="9">
                  <c:v>44731</c:v>
                </c:pt>
                <c:pt idx="10">
                  <c:v>44732</c:v>
                </c:pt>
                <c:pt idx="11">
                  <c:v>44733</c:v>
                </c:pt>
                <c:pt idx="12">
                  <c:v>44734</c:v>
                </c:pt>
                <c:pt idx="13">
                  <c:v>44735</c:v>
                </c:pt>
                <c:pt idx="14">
                  <c:v>44736</c:v>
                </c:pt>
                <c:pt idx="15">
                  <c:v>44738</c:v>
                </c:pt>
                <c:pt idx="16">
                  <c:v>44740</c:v>
                </c:pt>
                <c:pt idx="17">
                  <c:v>44742</c:v>
                </c:pt>
                <c:pt idx="18">
                  <c:v>44744</c:v>
                </c:pt>
              </c:numCache>
            </c:numRef>
          </c:cat>
          <c:val>
            <c:numRef>
              <c:f>'K81+996'!$G$6:$G$29</c:f>
              <c:numCache>
                <c:formatCode>0.00_ </c:formatCode>
                <c:ptCount val="24"/>
                <c:pt idx="0">
                  <c:v>0</c:v>
                </c:pt>
                <c:pt idx="1">
                  <c:v>-9.9999999974897905E-2</c:v>
                </c:pt>
                <c:pt idx="2">
                  <c:v>-0.199999999949796</c:v>
                </c:pt>
                <c:pt idx="3">
                  <c:v>-0.20000000006348301</c:v>
                </c:pt>
                <c:pt idx="4">
                  <c:v>9.9999999974897905E-2</c:v>
                </c:pt>
                <c:pt idx="5">
                  <c:v>-0.49999999998817701</c:v>
                </c:pt>
                <c:pt idx="6">
                  <c:v>-0.199999999949796</c:v>
                </c:pt>
                <c:pt idx="7">
                  <c:v>9.9999999974897905E-2</c:v>
                </c:pt>
                <c:pt idx="8">
                  <c:v>-0.49999999998817701</c:v>
                </c:pt>
                <c:pt idx="9">
                  <c:v>-0.199999999949796</c:v>
                </c:pt>
                <c:pt idx="10">
                  <c:v>-0.40000000001327901</c:v>
                </c:pt>
                <c:pt idx="11">
                  <c:v>-0.49999999998817701</c:v>
                </c:pt>
                <c:pt idx="12">
                  <c:v>0.39999999989959201</c:v>
                </c:pt>
                <c:pt idx="13">
                  <c:v>-9.9999999974897905E-2</c:v>
                </c:pt>
                <c:pt idx="14">
                  <c:v>0.20000000006348301</c:v>
                </c:pt>
                <c:pt idx="15">
                  <c:v>-0.20000000000663901</c:v>
                </c:pt>
                <c:pt idx="16">
                  <c:v>4.9999999987449001E-2</c:v>
                </c:pt>
                <c:pt idx="17">
                  <c:v>-0.20000000000663901</c:v>
                </c:pt>
                <c:pt idx="18">
                  <c:v>4.9999999987449001E-2</c:v>
                </c:pt>
              </c:numCache>
            </c:numRef>
          </c:val>
        </c:ser>
        <c:ser>
          <c:idx val="1"/>
          <c:order val="1"/>
          <c:tx>
            <c:strRef>
              <c:f>'K81+996'!$H$4:$L$4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'K81+996'!$A$6:$A$29</c:f>
              <c:numCache>
                <c:formatCode>m"月"d"日";@</c:formatCode>
                <c:ptCount val="24"/>
                <c:pt idx="0">
                  <c:v>44722</c:v>
                </c:pt>
                <c:pt idx="1">
                  <c:v>44723</c:v>
                </c:pt>
                <c:pt idx="2">
                  <c:v>44724</c:v>
                </c:pt>
                <c:pt idx="3">
                  <c:v>44725</c:v>
                </c:pt>
                <c:pt idx="4">
                  <c:v>44726</c:v>
                </c:pt>
                <c:pt idx="5">
                  <c:v>44727</c:v>
                </c:pt>
                <c:pt idx="6">
                  <c:v>44728</c:v>
                </c:pt>
                <c:pt idx="7">
                  <c:v>44729</c:v>
                </c:pt>
                <c:pt idx="8">
                  <c:v>44730</c:v>
                </c:pt>
                <c:pt idx="9">
                  <c:v>44731</c:v>
                </c:pt>
                <c:pt idx="10">
                  <c:v>44732</c:v>
                </c:pt>
                <c:pt idx="11">
                  <c:v>44733</c:v>
                </c:pt>
                <c:pt idx="12">
                  <c:v>44734</c:v>
                </c:pt>
                <c:pt idx="13">
                  <c:v>44735</c:v>
                </c:pt>
                <c:pt idx="14">
                  <c:v>44736</c:v>
                </c:pt>
                <c:pt idx="15">
                  <c:v>44738</c:v>
                </c:pt>
                <c:pt idx="16">
                  <c:v>44740</c:v>
                </c:pt>
                <c:pt idx="17">
                  <c:v>44742</c:v>
                </c:pt>
                <c:pt idx="18">
                  <c:v>44744</c:v>
                </c:pt>
              </c:numCache>
            </c:numRef>
          </c:cat>
          <c:val>
            <c:numRef>
              <c:f>'K81+996'!$L$6:$L$29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-0.30000000003838101</c:v>
                </c:pt>
                <c:pt idx="3">
                  <c:v>-0.199999999949796</c:v>
                </c:pt>
                <c:pt idx="4">
                  <c:v>-0.20000000006348301</c:v>
                </c:pt>
                <c:pt idx="5">
                  <c:v>0.30000000003838101</c:v>
                </c:pt>
                <c:pt idx="6">
                  <c:v>-0.69999999993797202</c:v>
                </c:pt>
                <c:pt idx="7">
                  <c:v>-0.20000000006348301</c:v>
                </c:pt>
                <c:pt idx="8">
                  <c:v>9.9999999974897905E-2</c:v>
                </c:pt>
                <c:pt idx="9">
                  <c:v>-0.49999999998817701</c:v>
                </c:pt>
                <c:pt idx="10">
                  <c:v>-0.199999999949796</c:v>
                </c:pt>
                <c:pt idx="11">
                  <c:v>9.9999999974897905E-2</c:v>
                </c:pt>
                <c:pt idx="12">
                  <c:v>-0.49999999998817701</c:v>
                </c:pt>
                <c:pt idx="13">
                  <c:v>-0.20000000006348301</c:v>
                </c:pt>
                <c:pt idx="14">
                  <c:v>0.10000000008858501</c:v>
                </c:pt>
                <c:pt idx="15">
                  <c:v>-0.24999999999408801</c:v>
                </c:pt>
                <c:pt idx="16">
                  <c:v>-0.100000000031741</c:v>
                </c:pt>
                <c:pt idx="17">
                  <c:v>-4.9999999987449001E-2</c:v>
                </c:pt>
                <c:pt idx="18">
                  <c:v>-0.15000000001919001</c:v>
                </c:pt>
              </c:numCache>
            </c:numRef>
          </c:val>
        </c:ser>
        <c:ser>
          <c:idx val="2"/>
          <c:order val="2"/>
          <c:tx>
            <c:strRef>
              <c:f>'K81+996'!$M$4:$Q$4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'K81+996'!$A$6:$A$29</c:f>
              <c:numCache>
                <c:formatCode>m"月"d"日";@</c:formatCode>
                <c:ptCount val="24"/>
                <c:pt idx="0">
                  <c:v>44722</c:v>
                </c:pt>
                <c:pt idx="1">
                  <c:v>44723</c:v>
                </c:pt>
                <c:pt idx="2">
                  <c:v>44724</c:v>
                </c:pt>
                <c:pt idx="3">
                  <c:v>44725</c:v>
                </c:pt>
                <c:pt idx="4">
                  <c:v>44726</c:v>
                </c:pt>
                <c:pt idx="5">
                  <c:v>44727</c:v>
                </c:pt>
                <c:pt idx="6">
                  <c:v>44728</c:v>
                </c:pt>
                <c:pt idx="7">
                  <c:v>44729</c:v>
                </c:pt>
                <c:pt idx="8">
                  <c:v>44730</c:v>
                </c:pt>
                <c:pt idx="9">
                  <c:v>44731</c:v>
                </c:pt>
                <c:pt idx="10">
                  <c:v>44732</c:v>
                </c:pt>
                <c:pt idx="11">
                  <c:v>44733</c:v>
                </c:pt>
                <c:pt idx="12">
                  <c:v>44734</c:v>
                </c:pt>
                <c:pt idx="13">
                  <c:v>44735</c:v>
                </c:pt>
                <c:pt idx="14">
                  <c:v>44736</c:v>
                </c:pt>
                <c:pt idx="15">
                  <c:v>44738</c:v>
                </c:pt>
                <c:pt idx="16">
                  <c:v>44740</c:v>
                </c:pt>
                <c:pt idx="17">
                  <c:v>44742</c:v>
                </c:pt>
                <c:pt idx="18">
                  <c:v>44744</c:v>
                </c:pt>
              </c:numCache>
            </c:numRef>
          </c:cat>
          <c:val>
            <c:numRef>
              <c:f>'K81+996'!$Q$6:$Q$29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-0.30000000003838101</c:v>
                </c:pt>
                <c:pt idx="2">
                  <c:v>0.10000000008858501</c:v>
                </c:pt>
                <c:pt idx="3">
                  <c:v>-0.30000000003838101</c:v>
                </c:pt>
                <c:pt idx="4">
                  <c:v>9.9999999974897905E-2</c:v>
                </c:pt>
                <c:pt idx="5">
                  <c:v>-0.30000000003838101</c:v>
                </c:pt>
                <c:pt idx="6">
                  <c:v>-0.49999999998817701</c:v>
                </c:pt>
                <c:pt idx="7">
                  <c:v>0.20000000006348301</c:v>
                </c:pt>
                <c:pt idx="8">
                  <c:v>-9.9999999974897905E-2</c:v>
                </c:pt>
                <c:pt idx="9">
                  <c:v>-0.10000000008858501</c:v>
                </c:pt>
                <c:pt idx="10">
                  <c:v>-0.199999999949796</c:v>
                </c:pt>
                <c:pt idx="11">
                  <c:v>-0.20000000006348301</c:v>
                </c:pt>
                <c:pt idx="12">
                  <c:v>0</c:v>
                </c:pt>
                <c:pt idx="13">
                  <c:v>-0.39999999989959201</c:v>
                </c:pt>
                <c:pt idx="14">
                  <c:v>-0.10000000008858501</c:v>
                </c:pt>
                <c:pt idx="15">
                  <c:v>-0.149999999962347</c:v>
                </c:pt>
                <c:pt idx="16">
                  <c:v>-0.100000000031741</c:v>
                </c:pt>
                <c:pt idx="17">
                  <c:v>4.9999999987449001E-2</c:v>
                </c:pt>
                <c:pt idx="18">
                  <c:v>-0.24999999999408801</c:v>
                </c:pt>
              </c:numCache>
            </c:numRef>
          </c:val>
        </c:ser>
        <c:dLbls/>
        <c:marker val="1"/>
        <c:axId val="328823936"/>
        <c:axId val="328826240"/>
      </c:lineChart>
      <c:dateAx>
        <c:axId val="32882393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8826240"/>
        <c:crossesAt val="-50"/>
        <c:auto val="1"/>
        <c:lblOffset val="100"/>
        <c:baseTimeUnit val="days"/>
      </c:dateAx>
      <c:valAx>
        <c:axId val="328826240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8823936"/>
        <c:crosses val="autoZero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K81+996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612085062513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'K81+996'!$U$4:$W$4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'K81+996'!$A$6:$A$29</c:f>
              <c:numCache>
                <c:formatCode>m"月"d"日";@</c:formatCode>
                <c:ptCount val="24"/>
                <c:pt idx="0">
                  <c:v>44722</c:v>
                </c:pt>
                <c:pt idx="1">
                  <c:v>44723</c:v>
                </c:pt>
                <c:pt idx="2">
                  <c:v>44724</c:v>
                </c:pt>
                <c:pt idx="3">
                  <c:v>44725</c:v>
                </c:pt>
                <c:pt idx="4">
                  <c:v>44726</c:v>
                </c:pt>
                <c:pt idx="5">
                  <c:v>44727</c:v>
                </c:pt>
                <c:pt idx="6">
                  <c:v>44728</c:v>
                </c:pt>
                <c:pt idx="7">
                  <c:v>44729</c:v>
                </c:pt>
                <c:pt idx="8">
                  <c:v>44730</c:v>
                </c:pt>
                <c:pt idx="9">
                  <c:v>44731</c:v>
                </c:pt>
                <c:pt idx="10">
                  <c:v>44732</c:v>
                </c:pt>
                <c:pt idx="11">
                  <c:v>44733</c:v>
                </c:pt>
                <c:pt idx="12">
                  <c:v>44734</c:v>
                </c:pt>
                <c:pt idx="13">
                  <c:v>44735</c:v>
                </c:pt>
                <c:pt idx="14">
                  <c:v>44736</c:v>
                </c:pt>
                <c:pt idx="15">
                  <c:v>44738</c:v>
                </c:pt>
                <c:pt idx="16">
                  <c:v>44740</c:v>
                </c:pt>
                <c:pt idx="17">
                  <c:v>44742</c:v>
                </c:pt>
                <c:pt idx="18">
                  <c:v>44744</c:v>
                </c:pt>
              </c:numCache>
            </c:numRef>
          </c:cat>
          <c:val>
            <c:numRef>
              <c:f>'K81+996'!$W$6:$W$29</c:f>
              <c:numCache>
                <c:formatCode>0.00_ </c:formatCode>
                <c:ptCount val="24"/>
                <c:pt idx="0">
                  <c:v>0</c:v>
                </c:pt>
                <c:pt idx="1">
                  <c:v>-0.39999999999906799</c:v>
                </c:pt>
                <c:pt idx="2">
                  <c:v>-0.19999999999953399</c:v>
                </c:pt>
                <c:pt idx="3">
                  <c:v>-0.50000000000061096</c:v>
                </c:pt>
                <c:pt idx="4">
                  <c:v>9.99999999997669E-2</c:v>
                </c:pt>
                <c:pt idx="5">
                  <c:v>-0.19999999999953399</c:v>
                </c:pt>
                <c:pt idx="6">
                  <c:v>-0.70000000000014495</c:v>
                </c:pt>
                <c:pt idx="7">
                  <c:v>0.29999999999930099</c:v>
                </c:pt>
                <c:pt idx="8">
                  <c:v>-0.19999999999953399</c:v>
                </c:pt>
                <c:pt idx="9">
                  <c:v>-0.19999999999953399</c:v>
                </c:pt>
                <c:pt idx="10">
                  <c:v>-0.20000000000130999</c:v>
                </c:pt>
                <c:pt idx="11">
                  <c:v>0.10000000000154299</c:v>
                </c:pt>
                <c:pt idx="12">
                  <c:v>-0.50000000000061096</c:v>
                </c:pt>
                <c:pt idx="13">
                  <c:v>0</c:v>
                </c:pt>
                <c:pt idx="14">
                  <c:v>-0.40000000000972602</c:v>
                </c:pt>
                <c:pt idx="15">
                  <c:v>-0.100000000000655</c:v>
                </c:pt>
                <c:pt idx="16">
                  <c:v>0.25000000000563499</c:v>
                </c:pt>
                <c:pt idx="17">
                  <c:v>-0.45000000000516799</c:v>
                </c:pt>
                <c:pt idx="18">
                  <c:v>0.100000000005096</c:v>
                </c:pt>
              </c:numCache>
            </c:numRef>
          </c:val>
        </c:ser>
        <c:ser>
          <c:idx val="1"/>
          <c:order val="1"/>
          <c:tx>
            <c:strRef>
              <c:f>'K81+996'!$Y$4:$AA$4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'K81+996'!$A$6:$A$29</c:f>
              <c:numCache>
                <c:formatCode>m"月"d"日";@</c:formatCode>
                <c:ptCount val="24"/>
                <c:pt idx="0">
                  <c:v>44722</c:v>
                </c:pt>
                <c:pt idx="1">
                  <c:v>44723</c:v>
                </c:pt>
                <c:pt idx="2">
                  <c:v>44724</c:v>
                </c:pt>
                <c:pt idx="3">
                  <c:v>44725</c:v>
                </c:pt>
                <c:pt idx="4">
                  <c:v>44726</c:v>
                </c:pt>
                <c:pt idx="5">
                  <c:v>44727</c:v>
                </c:pt>
                <c:pt idx="6">
                  <c:v>44728</c:v>
                </c:pt>
                <c:pt idx="7">
                  <c:v>44729</c:v>
                </c:pt>
                <c:pt idx="8">
                  <c:v>44730</c:v>
                </c:pt>
                <c:pt idx="9">
                  <c:v>44731</c:v>
                </c:pt>
                <c:pt idx="10">
                  <c:v>44732</c:v>
                </c:pt>
                <c:pt idx="11">
                  <c:v>44733</c:v>
                </c:pt>
                <c:pt idx="12">
                  <c:v>44734</c:v>
                </c:pt>
                <c:pt idx="13">
                  <c:v>44735</c:v>
                </c:pt>
                <c:pt idx="14">
                  <c:v>44736</c:v>
                </c:pt>
                <c:pt idx="15">
                  <c:v>44738</c:v>
                </c:pt>
                <c:pt idx="16">
                  <c:v>44740</c:v>
                </c:pt>
                <c:pt idx="17">
                  <c:v>44742</c:v>
                </c:pt>
                <c:pt idx="18">
                  <c:v>44744</c:v>
                </c:pt>
              </c:numCache>
            </c:numRef>
          </c:cat>
          <c:val>
            <c:numRef>
              <c:f>'K81+996'!$AA$6:$AA$29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-0.39999999999906799</c:v>
                </c:pt>
                <c:pt idx="2">
                  <c:v>0.19999999999953399</c:v>
                </c:pt>
                <c:pt idx="3">
                  <c:v>-0.19999999999953399</c:v>
                </c:pt>
                <c:pt idx="4">
                  <c:v>-0.20000000000130999</c:v>
                </c:pt>
                <c:pt idx="5">
                  <c:v>-0.29999999999930099</c:v>
                </c:pt>
                <c:pt idx="6">
                  <c:v>-9.99999999997669E-2</c:v>
                </c:pt>
                <c:pt idx="7">
                  <c:v>-0.19999999999953399</c:v>
                </c:pt>
                <c:pt idx="8">
                  <c:v>-0.70000000000014495</c:v>
                </c:pt>
                <c:pt idx="9">
                  <c:v>0.29999999999930099</c:v>
                </c:pt>
                <c:pt idx="10">
                  <c:v>-0.19999999999953399</c:v>
                </c:pt>
                <c:pt idx="11">
                  <c:v>-0.20000000000130999</c:v>
                </c:pt>
                <c:pt idx="12">
                  <c:v>0.10000000000154299</c:v>
                </c:pt>
                <c:pt idx="13">
                  <c:v>-0.50000000000061096</c:v>
                </c:pt>
                <c:pt idx="14">
                  <c:v>-0.19999999999953399</c:v>
                </c:pt>
                <c:pt idx="15">
                  <c:v>0.19999999999953399</c:v>
                </c:pt>
                <c:pt idx="16">
                  <c:v>-0.399999999999956</c:v>
                </c:pt>
                <c:pt idx="17">
                  <c:v>-9.99999999997669E-2</c:v>
                </c:pt>
                <c:pt idx="18">
                  <c:v>0.14999999999965</c:v>
                </c:pt>
              </c:numCache>
            </c:numRef>
          </c:val>
        </c:ser>
        <c:ser>
          <c:idx val="2"/>
          <c:order val="2"/>
          <c:tx>
            <c:strRef>
              <c:f>'K81+996'!$AC$4:$AE$4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'K81+996'!$A$6:$A$29</c:f>
              <c:numCache>
                <c:formatCode>m"月"d"日";@</c:formatCode>
                <c:ptCount val="24"/>
                <c:pt idx="0">
                  <c:v>44722</c:v>
                </c:pt>
                <c:pt idx="1">
                  <c:v>44723</c:v>
                </c:pt>
                <c:pt idx="2">
                  <c:v>44724</c:v>
                </c:pt>
                <c:pt idx="3">
                  <c:v>44725</c:v>
                </c:pt>
                <c:pt idx="4">
                  <c:v>44726</c:v>
                </c:pt>
                <c:pt idx="5">
                  <c:v>44727</c:v>
                </c:pt>
                <c:pt idx="6">
                  <c:v>44728</c:v>
                </c:pt>
                <c:pt idx="7">
                  <c:v>44729</c:v>
                </c:pt>
                <c:pt idx="8">
                  <c:v>44730</c:v>
                </c:pt>
                <c:pt idx="9">
                  <c:v>44731</c:v>
                </c:pt>
                <c:pt idx="10">
                  <c:v>44732</c:v>
                </c:pt>
                <c:pt idx="11">
                  <c:v>44733</c:v>
                </c:pt>
                <c:pt idx="12">
                  <c:v>44734</c:v>
                </c:pt>
                <c:pt idx="13">
                  <c:v>44735</c:v>
                </c:pt>
                <c:pt idx="14">
                  <c:v>44736</c:v>
                </c:pt>
                <c:pt idx="15">
                  <c:v>44738</c:v>
                </c:pt>
                <c:pt idx="16">
                  <c:v>44740</c:v>
                </c:pt>
                <c:pt idx="17">
                  <c:v>44742</c:v>
                </c:pt>
                <c:pt idx="18">
                  <c:v>44744</c:v>
                </c:pt>
              </c:numCache>
            </c:numRef>
          </c:cat>
          <c:val>
            <c:numRef>
              <c:f>'K81+996'!$AE$6:$AE$29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-0.30000000000107702</c:v>
                </c:pt>
                <c:pt idx="2">
                  <c:v>-0.19999999999953399</c:v>
                </c:pt>
                <c:pt idx="3">
                  <c:v>-0.19999999999953399</c:v>
                </c:pt>
                <c:pt idx="4">
                  <c:v>-9.99999999997669E-2</c:v>
                </c:pt>
                <c:pt idx="5">
                  <c:v>-0.30000000000107702</c:v>
                </c:pt>
                <c:pt idx="6">
                  <c:v>-0.19999999999953399</c:v>
                </c:pt>
                <c:pt idx="7">
                  <c:v>9.99999999997669E-2</c:v>
                </c:pt>
                <c:pt idx="8">
                  <c:v>-0.49999999999883499</c:v>
                </c:pt>
                <c:pt idx="9">
                  <c:v>-0.20000000000130999</c:v>
                </c:pt>
                <c:pt idx="10">
                  <c:v>0.20000000000130999</c:v>
                </c:pt>
                <c:pt idx="11">
                  <c:v>-0.20000000000130999</c:v>
                </c:pt>
                <c:pt idx="12">
                  <c:v>-0.19999999999953399</c:v>
                </c:pt>
                <c:pt idx="13">
                  <c:v>9.99999999997669E-2</c:v>
                </c:pt>
                <c:pt idx="14">
                  <c:v>-0.50000000000061096</c:v>
                </c:pt>
                <c:pt idx="15">
                  <c:v>-0.100000000004208</c:v>
                </c:pt>
                <c:pt idx="16">
                  <c:v>5.0000000004324398E-2</c:v>
                </c:pt>
                <c:pt idx="17">
                  <c:v>-0.25000000000474598</c:v>
                </c:pt>
                <c:pt idx="18">
                  <c:v>5.00000000052125E-2</c:v>
                </c:pt>
              </c:numCache>
            </c:numRef>
          </c:val>
        </c:ser>
        <c:dLbls/>
        <c:marker val="1"/>
        <c:axId val="328898432"/>
        <c:axId val="329003392"/>
      </c:lineChart>
      <c:dateAx>
        <c:axId val="32889843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9003392"/>
        <c:crossesAt val="-50"/>
        <c:auto val="1"/>
        <c:lblOffset val="100"/>
        <c:baseTimeUnit val="days"/>
      </c:dateAx>
      <c:valAx>
        <c:axId val="329003392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8898432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K81+963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1.055722814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'K81+963'!$C$4:$G$4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'K81+963'!$A$6:$A$29</c:f>
              <c:numCache>
                <c:formatCode>m"月"d"日";@</c:formatCode>
                <c:ptCount val="24"/>
                <c:pt idx="0">
                  <c:v>44734</c:v>
                </c:pt>
                <c:pt idx="1">
                  <c:v>44735</c:v>
                </c:pt>
                <c:pt idx="2">
                  <c:v>44736</c:v>
                </c:pt>
                <c:pt idx="3">
                  <c:v>44737</c:v>
                </c:pt>
                <c:pt idx="4">
                  <c:v>44738</c:v>
                </c:pt>
                <c:pt idx="5">
                  <c:v>44739</c:v>
                </c:pt>
                <c:pt idx="6">
                  <c:v>44740</c:v>
                </c:pt>
                <c:pt idx="7">
                  <c:v>44741</c:v>
                </c:pt>
                <c:pt idx="8">
                  <c:v>44742</c:v>
                </c:pt>
                <c:pt idx="9">
                  <c:v>44743</c:v>
                </c:pt>
                <c:pt idx="10">
                  <c:v>44744</c:v>
                </c:pt>
                <c:pt idx="11">
                  <c:v>44745</c:v>
                </c:pt>
                <c:pt idx="12">
                  <c:v>44746</c:v>
                </c:pt>
                <c:pt idx="13">
                  <c:v>44747</c:v>
                </c:pt>
                <c:pt idx="14">
                  <c:v>44748</c:v>
                </c:pt>
                <c:pt idx="15">
                  <c:v>44750</c:v>
                </c:pt>
                <c:pt idx="16">
                  <c:v>44752</c:v>
                </c:pt>
                <c:pt idx="17">
                  <c:v>44754</c:v>
                </c:pt>
              </c:numCache>
            </c:numRef>
          </c:cat>
          <c:val>
            <c:numRef>
              <c:f>'K81+963'!$F$6:$F$29</c:f>
              <c:numCache>
                <c:formatCode>0.00_ </c:formatCode>
                <c:ptCount val="24"/>
                <c:pt idx="0">
                  <c:v>0</c:v>
                </c:pt>
                <c:pt idx="1">
                  <c:v>0.199999999949796</c:v>
                </c:pt>
                <c:pt idx="2">
                  <c:v>9.9999999974897905E-2</c:v>
                </c:pt>
                <c:pt idx="3">
                  <c:v>-0.10000000008858501</c:v>
                </c:pt>
                <c:pt idx="4">
                  <c:v>-0.20000000006348301</c:v>
                </c:pt>
                <c:pt idx="5">
                  <c:v>-0.49999999998817701</c:v>
                </c:pt>
                <c:pt idx="6">
                  <c:v>-0.70000000005165897</c:v>
                </c:pt>
                <c:pt idx="7">
                  <c:v>-0.30000000003838101</c:v>
                </c:pt>
                <c:pt idx="8">
                  <c:v>-1.1000000000649399</c:v>
                </c:pt>
                <c:pt idx="9">
                  <c:v>-1.30000000001473</c:v>
                </c:pt>
                <c:pt idx="10">
                  <c:v>-1.1000000000649399</c:v>
                </c:pt>
                <c:pt idx="11">
                  <c:v>-1.70000000002801</c:v>
                </c:pt>
                <c:pt idx="12">
                  <c:v>-1.70000000002801</c:v>
                </c:pt>
                <c:pt idx="13">
                  <c:v>-2.1000000000412902</c:v>
                </c:pt>
                <c:pt idx="14">
                  <c:v>-2.2999999999910901</c:v>
                </c:pt>
                <c:pt idx="15">
                  <c:v>-2.2000000000161899</c:v>
                </c:pt>
                <c:pt idx="16">
                  <c:v>-2.70000000000437</c:v>
                </c:pt>
                <c:pt idx="17">
                  <c:v>-2.6000000000294698</c:v>
                </c:pt>
              </c:numCache>
            </c:numRef>
          </c:val>
        </c:ser>
        <c:ser>
          <c:idx val="1"/>
          <c:order val="1"/>
          <c:tx>
            <c:strRef>
              <c:f>'K81+963'!$H$4:$L$4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'K81+963'!$A$6:$A$29</c:f>
              <c:numCache>
                <c:formatCode>m"月"d"日";@</c:formatCode>
                <c:ptCount val="24"/>
                <c:pt idx="0">
                  <c:v>44734</c:v>
                </c:pt>
                <c:pt idx="1">
                  <c:v>44735</c:v>
                </c:pt>
                <c:pt idx="2">
                  <c:v>44736</c:v>
                </c:pt>
                <c:pt idx="3">
                  <c:v>44737</c:v>
                </c:pt>
                <c:pt idx="4">
                  <c:v>44738</c:v>
                </c:pt>
                <c:pt idx="5">
                  <c:v>44739</c:v>
                </c:pt>
                <c:pt idx="6">
                  <c:v>44740</c:v>
                </c:pt>
                <c:pt idx="7">
                  <c:v>44741</c:v>
                </c:pt>
                <c:pt idx="8">
                  <c:v>44742</c:v>
                </c:pt>
                <c:pt idx="9">
                  <c:v>44743</c:v>
                </c:pt>
                <c:pt idx="10">
                  <c:v>44744</c:v>
                </c:pt>
                <c:pt idx="11">
                  <c:v>44745</c:v>
                </c:pt>
                <c:pt idx="12">
                  <c:v>44746</c:v>
                </c:pt>
                <c:pt idx="13">
                  <c:v>44747</c:v>
                </c:pt>
                <c:pt idx="14">
                  <c:v>44748</c:v>
                </c:pt>
                <c:pt idx="15">
                  <c:v>44750</c:v>
                </c:pt>
                <c:pt idx="16">
                  <c:v>44752</c:v>
                </c:pt>
                <c:pt idx="17">
                  <c:v>44754</c:v>
                </c:pt>
              </c:numCache>
            </c:numRef>
          </c:cat>
          <c:val>
            <c:numRef>
              <c:f>'K81+963'!$K$6:$K$29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-0.40000000001327901</c:v>
                </c:pt>
                <c:pt idx="3">
                  <c:v>-0.50000000010186296</c:v>
                </c:pt>
                <c:pt idx="4">
                  <c:v>-0.80000000002655702</c:v>
                </c:pt>
                <c:pt idx="5">
                  <c:v>-1.00000000009004</c:v>
                </c:pt>
                <c:pt idx="6">
                  <c:v>-0.90000000000145497</c:v>
                </c:pt>
                <c:pt idx="7">
                  <c:v>-1.4000000001033199</c:v>
                </c:pt>
                <c:pt idx="8">
                  <c:v>-1.60000000005311</c:v>
                </c:pt>
                <c:pt idx="9">
                  <c:v>-1.30000000001473</c:v>
                </c:pt>
                <c:pt idx="10">
                  <c:v>-2.00000000006639</c:v>
                </c:pt>
                <c:pt idx="11">
                  <c:v>-2.2000000000161899</c:v>
                </c:pt>
                <c:pt idx="12">
                  <c:v>-2.40000000007967</c:v>
                </c:pt>
                <c:pt idx="13">
                  <c:v>-2.5000000000545701</c:v>
                </c:pt>
                <c:pt idx="14">
                  <c:v>-2.8000000000929499</c:v>
                </c:pt>
                <c:pt idx="15">
                  <c:v>-3.0000000000427498</c:v>
                </c:pt>
                <c:pt idx="16">
                  <c:v>-2.9000000000678501</c:v>
                </c:pt>
                <c:pt idx="17">
                  <c:v>-2.8000000000929499</c:v>
                </c:pt>
              </c:numCache>
            </c:numRef>
          </c:val>
        </c:ser>
        <c:ser>
          <c:idx val="2"/>
          <c:order val="2"/>
          <c:tx>
            <c:strRef>
              <c:f>'K81+963'!$M$4:$Q$4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'K81+963'!$A$6:$A$32</c:f>
              <c:numCache>
                <c:formatCode>m"月"d"日";@</c:formatCode>
                <c:ptCount val="27"/>
                <c:pt idx="0">
                  <c:v>44734</c:v>
                </c:pt>
                <c:pt idx="1">
                  <c:v>44735</c:v>
                </c:pt>
                <c:pt idx="2">
                  <c:v>44736</c:v>
                </c:pt>
                <c:pt idx="3">
                  <c:v>44737</c:v>
                </c:pt>
                <c:pt idx="4">
                  <c:v>44738</c:v>
                </c:pt>
                <c:pt idx="5">
                  <c:v>44739</c:v>
                </c:pt>
                <c:pt idx="6">
                  <c:v>44740</c:v>
                </c:pt>
                <c:pt idx="7">
                  <c:v>44741</c:v>
                </c:pt>
                <c:pt idx="8">
                  <c:v>44742</c:v>
                </c:pt>
                <c:pt idx="9">
                  <c:v>44743</c:v>
                </c:pt>
                <c:pt idx="10">
                  <c:v>44744</c:v>
                </c:pt>
                <c:pt idx="11">
                  <c:v>44745</c:v>
                </c:pt>
                <c:pt idx="12">
                  <c:v>44746</c:v>
                </c:pt>
                <c:pt idx="13">
                  <c:v>44747</c:v>
                </c:pt>
                <c:pt idx="14">
                  <c:v>44748</c:v>
                </c:pt>
                <c:pt idx="15">
                  <c:v>44750</c:v>
                </c:pt>
                <c:pt idx="16">
                  <c:v>44752</c:v>
                </c:pt>
                <c:pt idx="17">
                  <c:v>44754</c:v>
                </c:pt>
              </c:numCache>
            </c:numRef>
          </c:cat>
          <c:val>
            <c:numRef>
              <c:f>'K81+963'!$P$6:$P$32</c:f>
              <c:numCache>
                <c:formatCode>0.00_ </c:formatCode>
                <c:ptCount val="27"/>
                <c:pt idx="0">
                  <c:v>0</c:v>
                </c:pt>
                <c:pt idx="1">
                  <c:v>-0.199999999949796</c:v>
                </c:pt>
                <c:pt idx="2">
                  <c:v>0.10000000008858501</c:v>
                </c:pt>
                <c:pt idx="3">
                  <c:v>-9.9999999974897905E-2</c:v>
                </c:pt>
                <c:pt idx="4">
                  <c:v>0.10000000008858501</c:v>
                </c:pt>
                <c:pt idx="5">
                  <c:v>-0.49999999998817701</c:v>
                </c:pt>
                <c:pt idx="6">
                  <c:v>-0.69999999993797202</c:v>
                </c:pt>
                <c:pt idx="7">
                  <c:v>-0.40000000001327901</c:v>
                </c:pt>
                <c:pt idx="8">
                  <c:v>-1.09999999995125</c:v>
                </c:pt>
                <c:pt idx="9">
                  <c:v>-1.30000000001473</c:v>
                </c:pt>
                <c:pt idx="10">
                  <c:v>-1.30000000001473</c:v>
                </c:pt>
                <c:pt idx="11">
                  <c:v>-1.69999999991433</c:v>
                </c:pt>
                <c:pt idx="12">
                  <c:v>-1.8999999999778101</c:v>
                </c:pt>
                <c:pt idx="13">
                  <c:v>-1.39999999998963</c:v>
                </c:pt>
                <c:pt idx="14">
                  <c:v>-2.2999999999910901</c:v>
                </c:pt>
                <c:pt idx="15">
                  <c:v>-2.4999999999408802</c:v>
                </c:pt>
                <c:pt idx="16">
                  <c:v>-2.9999999999290599</c:v>
                </c:pt>
                <c:pt idx="17">
                  <c:v>-2.8999999999541601</c:v>
                </c:pt>
              </c:numCache>
            </c:numRef>
          </c:val>
        </c:ser>
        <c:dLbls/>
        <c:marker val="1"/>
        <c:axId val="328941568"/>
        <c:axId val="328943488"/>
      </c:lineChart>
      <c:lineChart>
        <c:grouping val="standard"/>
        <c:ser>
          <c:idx val="3"/>
          <c:order val="3"/>
          <c:tx>
            <c:strRef>
              <c:f>'K81+963'!$AG$3:$AG$5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'K81+963'!$A$6:$A$29</c:f>
              <c:numCache>
                <c:formatCode>m"月"d"日";@</c:formatCode>
                <c:ptCount val="24"/>
                <c:pt idx="0">
                  <c:v>44734</c:v>
                </c:pt>
                <c:pt idx="1">
                  <c:v>44735</c:v>
                </c:pt>
                <c:pt idx="2">
                  <c:v>44736</c:v>
                </c:pt>
                <c:pt idx="3">
                  <c:v>44737</c:v>
                </c:pt>
                <c:pt idx="4">
                  <c:v>44738</c:v>
                </c:pt>
                <c:pt idx="5">
                  <c:v>44739</c:v>
                </c:pt>
                <c:pt idx="6">
                  <c:v>44740</c:v>
                </c:pt>
                <c:pt idx="7">
                  <c:v>44741</c:v>
                </c:pt>
                <c:pt idx="8">
                  <c:v>44742</c:v>
                </c:pt>
                <c:pt idx="9">
                  <c:v>44743</c:v>
                </c:pt>
                <c:pt idx="10">
                  <c:v>44744</c:v>
                </c:pt>
                <c:pt idx="11">
                  <c:v>44745</c:v>
                </c:pt>
                <c:pt idx="12">
                  <c:v>44746</c:v>
                </c:pt>
                <c:pt idx="13">
                  <c:v>44747</c:v>
                </c:pt>
                <c:pt idx="14">
                  <c:v>44748</c:v>
                </c:pt>
                <c:pt idx="15">
                  <c:v>44750</c:v>
                </c:pt>
                <c:pt idx="16">
                  <c:v>44752</c:v>
                </c:pt>
                <c:pt idx="17">
                  <c:v>44754</c:v>
                </c:pt>
              </c:numCache>
            </c:numRef>
          </c:cat>
          <c:val>
            <c:numRef>
              <c:f>'K81+963'!$AG$6:$AG$29</c:f>
              <c:numCache>
                <c:formatCode>0.0_ </c:formatCode>
                <c:ptCount val="24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41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  <c:pt idx="15">
                  <c:v>53</c:v>
                </c:pt>
                <c:pt idx="16">
                  <c:v>56</c:v>
                </c:pt>
                <c:pt idx="17">
                  <c:v>59</c:v>
                </c:pt>
              </c:numCache>
            </c:numRef>
          </c:val>
        </c:ser>
        <c:dLbls/>
        <c:marker val="1"/>
        <c:axId val="328945024"/>
        <c:axId val="328955008"/>
      </c:lineChart>
      <c:dateAx>
        <c:axId val="32894156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8943488"/>
        <c:crossesAt val="-10"/>
        <c:auto val="1"/>
        <c:lblOffset val="100"/>
        <c:baseTimeUnit val="days"/>
      </c:dateAx>
      <c:valAx>
        <c:axId val="328943488"/>
        <c:scaling>
          <c:orientation val="minMax"/>
          <c:max val="1"/>
          <c:min val="-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8941568"/>
        <c:crosses val="autoZero"/>
        <c:crossBetween val="midCat"/>
        <c:majorUnit val="1"/>
        <c:minorUnit val="0.2"/>
      </c:valAx>
      <c:dateAx>
        <c:axId val="328945024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8955008"/>
        <c:crosses val="autoZero"/>
        <c:auto val="1"/>
        <c:lblOffset val="100"/>
        <c:baseTimeUnit val="days"/>
      </c:dateAx>
      <c:valAx>
        <c:axId val="328955008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8945024"/>
        <c:crosses val="max"/>
        <c:crossBetween val="midCat"/>
        <c:majorUnit val="1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7318309909497183E-2"/>
          <c:y val="8.6874388863156821E-2"/>
          <c:w val="0.8400013768770731"/>
          <c:h val="8.169968949959687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K81+963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'K81+963'!$U$4:$W$4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'K81+963'!$A$6:$A$29</c:f>
              <c:numCache>
                <c:formatCode>m"月"d"日";@</c:formatCode>
                <c:ptCount val="24"/>
                <c:pt idx="0">
                  <c:v>44734</c:v>
                </c:pt>
                <c:pt idx="1">
                  <c:v>44735</c:v>
                </c:pt>
                <c:pt idx="2">
                  <c:v>44736</c:v>
                </c:pt>
                <c:pt idx="3">
                  <c:v>44737</c:v>
                </c:pt>
                <c:pt idx="4">
                  <c:v>44738</c:v>
                </c:pt>
                <c:pt idx="5">
                  <c:v>44739</c:v>
                </c:pt>
                <c:pt idx="6">
                  <c:v>44740</c:v>
                </c:pt>
                <c:pt idx="7">
                  <c:v>44741</c:v>
                </c:pt>
                <c:pt idx="8">
                  <c:v>44742</c:v>
                </c:pt>
                <c:pt idx="9">
                  <c:v>44743</c:v>
                </c:pt>
                <c:pt idx="10">
                  <c:v>44744</c:v>
                </c:pt>
                <c:pt idx="11">
                  <c:v>44745</c:v>
                </c:pt>
                <c:pt idx="12">
                  <c:v>44746</c:v>
                </c:pt>
                <c:pt idx="13">
                  <c:v>44747</c:v>
                </c:pt>
                <c:pt idx="14">
                  <c:v>44748</c:v>
                </c:pt>
                <c:pt idx="15">
                  <c:v>44750</c:v>
                </c:pt>
                <c:pt idx="16">
                  <c:v>44752</c:v>
                </c:pt>
                <c:pt idx="17">
                  <c:v>44754</c:v>
                </c:pt>
              </c:numCache>
            </c:numRef>
          </c:cat>
          <c:val>
            <c:numRef>
              <c:f>'K81+963'!$V$6:$V$31</c:f>
              <c:numCache>
                <c:formatCode>0.00_ </c:formatCode>
                <c:ptCount val="26"/>
                <c:pt idx="0">
                  <c:v>0</c:v>
                </c:pt>
                <c:pt idx="1">
                  <c:v>-0.39999999999906799</c:v>
                </c:pt>
                <c:pt idx="2">
                  <c:v>-0.59999999999860198</c:v>
                </c:pt>
                <c:pt idx="3">
                  <c:v>-1.0999999999992101</c:v>
                </c:pt>
                <c:pt idx="4">
                  <c:v>-0.999999999999446</c:v>
                </c:pt>
                <c:pt idx="5">
                  <c:v>-1.1999999999989801</c:v>
                </c:pt>
                <c:pt idx="6">
                  <c:v>-1.8999999999991199</c:v>
                </c:pt>
                <c:pt idx="7">
                  <c:v>-1.59999999999982</c:v>
                </c:pt>
                <c:pt idx="8">
                  <c:v>-1.7999999999993599</c:v>
                </c:pt>
                <c:pt idx="9">
                  <c:v>-1.99999999999889</c:v>
                </c:pt>
                <c:pt idx="10">
                  <c:v>-2.2000000000002</c:v>
                </c:pt>
                <c:pt idx="11">
                  <c:v>-2.0999999999986598</c:v>
                </c:pt>
                <c:pt idx="12">
                  <c:v>-2.59999999999927</c:v>
                </c:pt>
                <c:pt idx="13">
                  <c:v>-2.59999999999927</c:v>
                </c:pt>
                <c:pt idx="14">
                  <c:v>-3.0000000000089999</c:v>
                </c:pt>
                <c:pt idx="15">
                  <c:v>-3.2000000000103102</c:v>
                </c:pt>
                <c:pt idx="16">
                  <c:v>-2.6999999999990401</c:v>
                </c:pt>
                <c:pt idx="17">
                  <c:v>-3.0000000000001101</c:v>
                </c:pt>
              </c:numCache>
            </c:numRef>
          </c:val>
        </c:ser>
        <c:ser>
          <c:idx val="1"/>
          <c:order val="1"/>
          <c:tx>
            <c:strRef>
              <c:f>'K81+963'!$Y$4:$AA$4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'K81+963'!$A$6:$A$29</c:f>
              <c:numCache>
                <c:formatCode>m"月"d"日";@</c:formatCode>
                <c:ptCount val="24"/>
                <c:pt idx="0">
                  <c:v>44734</c:v>
                </c:pt>
                <c:pt idx="1">
                  <c:v>44735</c:v>
                </c:pt>
                <c:pt idx="2">
                  <c:v>44736</c:v>
                </c:pt>
                <c:pt idx="3">
                  <c:v>44737</c:v>
                </c:pt>
                <c:pt idx="4">
                  <c:v>44738</c:v>
                </c:pt>
                <c:pt idx="5">
                  <c:v>44739</c:v>
                </c:pt>
                <c:pt idx="6">
                  <c:v>44740</c:v>
                </c:pt>
                <c:pt idx="7">
                  <c:v>44741</c:v>
                </c:pt>
                <c:pt idx="8">
                  <c:v>44742</c:v>
                </c:pt>
                <c:pt idx="9">
                  <c:v>44743</c:v>
                </c:pt>
                <c:pt idx="10">
                  <c:v>44744</c:v>
                </c:pt>
                <c:pt idx="11">
                  <c:v>44745</c:v>
                </c:pt>
                <c:pt idx="12">
                  <c:v>44746</c:v>
                </c:pt>
                <c:pt idx="13">
                  <c:v>44747</c:v>
                </c:pt>
                <c:pt idx="14">
                  <c:v>44748</c:v>
                </c:pt>
                <c:pt idx="15">
                  <c:v>44750</c:v>
                </c:pt>
                <c:pt idx="16">
                  <c:v>44752</c:v>
                </c:pt>
                <c:pt idx="17">
                  <c:v>44754</c:v>
                </c:pt>
              </c:numCache>
            </c:numRef>
          </c:cat>
          <c:val>
            <c:numRef>
              <c:f>'K81+963'!$Z$6:$Z$30</c:f>
              <c:numCache>
                <c:formatCode>0.00_ </c:formatCode>
                <c:ptCount val="25"/>
                <c:pt idx="0">
                  <c:v>0</c:v>
                </c:pt>
                <c:pt idx="1">
                  <c:v>-0.39999999999906799</c:v>
                </c:pt>
                <c:pt idx="2">
                  <c:v>-0.19999999999953399</c:v>
                </c:pt>
                <c:pt idx="3">
                  <c:v>-0.39999999999906799</c:v>
                </c:pt>
                <c:pt idx="4">
                  <c:v>-0.60000000000037801</c:v>
                </c:pt>
                <c:pt idx="5">
                  <c:v>-0.89999999999967895</c:v>
                </c:pt>
                <c:pt idx="6">
                  <c:v>-0.999999999999446</c:v>
                </c:pt>
                <c:pt idx="7">
                  <c:v>-1.1999999999989801</c:v>
                </c:pt>
                <c:pt idx="8">
                  <c:v>-1.8999999999991199</c:v>
                </c:pt>
                <c:pt idx="9">
                  <c:v>-1.59999999999982</c:v>
                </c:pt>
                <c:pt idx="10">
                  <c:v>-1.7999999999993599</c:v>
                </c:pt>
                <c:pt idx="11">
                  <c:v>-2.0000000000006701</c:v>
                </c:pt>
                <c:pt idx="12">
                  <c:v>-1.8999999999991199</c:v>
                </c:pt>
                <c:pt idx="13">
                  <c:v>-2.3999999999997401</c:v>
                </c:pt>
                <c:pt idx="14">
                  <c:v>-2.59999999999927</c:v>
                </c:pt>
                <c:pt idx="15">
                  <c:v>-2.2000000000002</c:v>
                </c:pt>
                <c:pt idx="16">
                  <c:v>-3.0000000000001101</c:v>
                </c:pt>
                <c:pt idx="17">
                  <c:v>-3.1999999999996498</c:v>
                </c:pt>
              </c:numCache>
            </c:numRef>
          </c:val>
        </c:ser>
        <c:ser>
          <c:idx val="2"/>
          <c:order val="2"/>
          <c:tx>
            <c:strRef>
              <c:f>'K81+963'!$AC$4:$AE$4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'K81+963'!$A$6:$A$29</c:f>
              <c:numCache>
                <c:formatCode>m"月"d"日";@</c:formatCode>
                <c:ptCount val="24"/>
                <c:pt idx="0">
                  <c:v>44734</c:v>
                </c:pt>
                <c:pt idx="1">
                  <c:v>44735</c:v>
                </c:pt>
                <c:pt idx="2">
                  <c:v>44736</c:v>
                </c:pt>
                <c:pt idx="3">
                  <c:v>44737</c:v>
                </c:pt>
                <c:pt idx="4">
                  <c:v>44738</c:v>
                </c:pt>
                <c:pt idx="5">
                  <c:v>44739</c:v>
                </c:pt>
                <c:pt idx="6">
                  <c:v>44740</c:v>
                </c:pt>
                <c:pt idx="7">
                  <c:v>44741</c:v>
                </c:pt>
                <c:pt idx="8">
                  <c:v>44742</c:v>
                </c:pt>
                <c:pt idx="9">
                  <c:v>44743</c:v>
                </c:pt>
                <c:pt idx="10">
                  <c:v>44744</c:v>
                </c:pt>
                <c:pt idx="11">
                  <c:v>44745</c:v>
                </c:pt>
                <c:pt idx="12">
                  <c:v>44746</c:v>
                </c:pt>
                <c:pt idx="13">
                  <c:v>44747</c:v>
                </c:pt>
                <c:pt idx="14">
                  <c:v>44748</c:v>
                </c:pt>
                <c:pt idx="15">
                  <c:v>44750</c:v>
                </c:pt>
                <c:pt idx="16">
                  <c:v>44752</c:v>
                </c:pt>
                <c:pt idx="17">
                  <c:v>44754</c:v>
                </c:pt>
              </c:numCache>
            </c:numRef>
          </c:cat>
          <c:val>
            <c:numRef>
              <c:f>'K81+963'!$AD$6:$AD$29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-0.30000000000107702</c:v>
                </c:pt>
                <c:pt idx="2">
                  <c:v>-0.50000000000061096</c:v>
                </c:pt>
                <c:pt idx="3">
                  <c:v>-0.70000000000014495</c:v>
                </c:pt>
                <c:pt idx="4">
                  <c:v>-0.799999999999912</c:v>
                </c:pt>
                <c:pt idx="5">
                  <c:v>-1.10000000000099</c:v>
                </c:pt>
                <c:pt idx="6">
                  <c:v>-1.3000000000005201</c:v>
                </c:pt>
                <c:pt idx="7">
                  <c:v>-1.20000000000076</c:v>
                </c:pt>
                <c:pt idx="8">
                  <c:v>-1.6999999999995901</c:v>
                </c:pt>
                <c:pt idx="9">
                  <c:v>-1.9000000000009001</c:v>
                </c:pt>
                <c:pt idx="10">
                  <c:v>-1.6999999999995901</c:v>
                </c:pt>
                <c:pt idx="11">
                  <c:v>-1.9000000000009001</c:v>
                </c:pt>
                <c:pt idx="12">
                  <c:v>-2.10000000000043</c:v>
                </c:pt>
                <c:pt idx="13">
                  <c:v>-2.0000000000006701</c:v>
                </c:pt>
                <c:pt idx="14">
                  <c:v>-2.5000000000012799</c:v>
                </c:pt>
                <c:pt idx="15">
                  <c:v>-2.7000000000096902</c:v>
                </c:pt>
                <c:pt idx="16">
                  <c:v>-2.6000000000010499</c:v>
                </c:pt>
                <c:pt idx="17">
                  <c:v>-2.7000000000008102</c:v>
                </c:pt>
              </c:numCache>
            </c:numRef>
          </c:val>
        </c:ser>
        <c:dLbls/>
        <c:marker val="1"/>
        <c:axId val="329238016"/>
        <c:axId val="329248768"/>
      </c:lineChart>
      <c:lineChart>
        <c:grouping val="standard"/>
        <c:ser>
          <c:idx val="3"/>
          <c:order val="3"/>
          <c:tx>
            <c:strRef>
              <c:f>'K81+963'!$AG$3:$AG$5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'K81+963'!$A$6:$A$29</c:f>
              <c:numCache>
                <c:formatCode>m"月"d"日";@</c:formatCode>
                <c:ptCount val="24"/>
                <c:pt idx="0">
                  <c:v>44734</c:v>
                </c:pt>
                <c:pt idx="1">
                  <c:v>44735</c:v>
                </c:pt>
                <c:pt idx="2">
                  <c:v>44736</c:v>
                </c:pt>
                <c:pt idx="3">
                  <c:v>44737</c:v>
                </c:pt>
                <c:pt idx="4">
                  <c:v>44738</c:v>
                </c:pt>
                <c:pt idx="5">
                  <c:v>44739</c:v>
                </c:pt>
                <c:pt idx="6">
                  <c:v>44740</c:v>
                </c:pt>
                <c:pt idx="7">
                  <c:v>44741</c:v>
                </c:pt>
                <c:pt idx="8">
                  <c:v>44742</c:v>
                </c:pt>
                <c:pt idx="9">
                  <c:v>44743</c:v>
                </c:pt>
                <c:pt idx="10">
                  <c:v>44744</c:v>
                </c:pt>
                <c:pt idx="11">
                  <c:v>44745</c:v>
                </c:pt>
                <c:pt idx="12">
                  <c:v>44746</c:v>
                </c:pt>
                <c:pt idx="13">
                  <c:v>44747</c:v>
                </c:pt>
                <c:pt idx="14">
                  <c:v>44748</c:v>
                </c:pt>
                <c:pt idx="15">
                  <c:v>44750</c:v>
                </c:pt>
                <c:pt idx="16">
                  <c:v>44752</c:v>
                </c:pt>
                <c:pt idx="17">
                  <c:v>44754</c:v>
                </c:pt>
              </c:numCache>
            </c:numRef>
          </c:cat>
          <c:val>
            <c:numRef>
              <c:f>'K81+963'!$AG$6:$AG$29</c:f>
              <c:numCache>
                <c:formatCode>0.0_ </c:formatCode>
                <c:ptCount val="24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41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  <c:pt idx="15">
                  <c:v>53</c:v>
                </c:pt>
                <c:pt idx="16">
                  <c:v>56</c:v>
                </c:pt>
                <c:pt idx="17">
                  <c:v>59</c:v>
                </c:pt>
              </c:numCache>
            </c:numRef>
          </c:val>
        </c:ser>
        <c:dLbls/>
        <c:marker val="1"/>
        <c:axId val="329250688"/>
        <c:axId val="329252224"/>
      </c:lineChart>
      <c:dateAx>
        <c:axId val="32923801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9248768"/>
        <c:crossesAt val="-50"/>
        <c:auto val="1"/>
        <c:lblOffset val="100"/>
        <c:baseTimeUnit val="days"/>
      </c:dateAx>
      <c:valAx>
        <c:axId val="329248768"/>
        <c:scaling>
          <c:orientation val="minMax"/>
          <c:max val="0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9238016"/>
        <c:crosses val="autoZero"/>
        <c:crossBetween val="midCat"/>
      </c:valAx>
      <c:dateAx>
        <c:axId val="329250688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9252224"/>
        <c:crosses val="autoZero"/>
        <c:auto val="1"/>
        <c:lblOffset val="100"/>
        <c:baseTimeUnit val="days"/>
      </c:dateAx>
      <c:valAx>
        <c:axId val="329252224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9250688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K81+963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816700031140205"/>
          <c:y val="6.564424544971091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'K81+963'!$C$4:$G$4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'K81+963'!$A$6:$A$29</c:f>
              <c:numCache>
                <c:formatCode>m"月"d"日";@</c:formatCode>
                <c:ptCount val="24"/>
                <c:pt idx="0">
                  <c:v>44734</c:v>
                </c:pt>
                <c:pt idx="1">
                  <c:v>44735</c:v>
                </c:pt>
                <c:pt idx="2">
                  <c:v>44736</c:v>
                </c:pt>
                <c:pt idx="3">
                  <c:v>44737</c:v>
                </c:pt>
                <c:pt idx="4">
                  <c:v>44738</c:v>
                </c:pt>
                <c:pt idx="5">
                  <c:v>44739</c:v>
                </c:pt>
                <c:pt idx="6">
                  <c:v>44740</c:v>
                </c:pt>
                <c:pt idx="7">
                  <c:v>44741</c:v>
                </c:pt>
                <c:pt idx="8">
                  <c:v>44742</c:v>
                </c:pt>
                <c:pt idx="9">
                  <c:v>44743</c:v>
                </c:pt>
                <c:pt idx="10">
                  <c:v>44744</c:v>
                </c:pt>
                <c:pt idx="11">
                  <c:v>44745</c:v>
                </c:pt>
                <c:pt idx="12">
                  <c:v>44746</c:v>
                </c:pt>
                <c:pt idx="13">
                  <c:v>44747</c:v>
                </c:pt>
                <c:pt idx="14">
                  <c:v>44748</c:v>
                </c:pt>
                <c:pt idx="15">
                  <c:v>44750</c:v>
                </c:pt>
                <c:pt idx="16">
                  <c:v>44752</c:v>
                </c:pt>
                <c:pt idx="17">
                  <c:v>44754</c:v>
                </c:pt>
              </c:numCache>
            </c:numRef>
          </c:cat>
          <c:val>
            <c:numRef>
              <c:f>'K81+963'!$G$6:$G$29</c:f>
              <c:numCache>
                <c:formatCode>0.00_ </c:formatCode>
                <c:ptCount val="24"/>
                <c:pt idx="0">
                  <c:v>0</c:v>
                </c:pt>
                <c:pt idx="1">
                  <c:v>0.199999999949796</c:v>
                </c:pt>
                <c:pt idx="2">
                  <c:v>-9.9999999974897905E-2</c:v>
                </c:pt>
                <c:pt idx="3">
                  <c:v>-0.20000000006348301</c:v>
                </c:pt>
                <c:pt idx="4">
                  <c:v>-9.9999999974897905E-2</c:v>
                </c:pt>
                <c:pt idx="5">
                  <c:v>-0.29999999992469401</c:v>
                </c:pt>
                <c:pt idx="6">
                  <c:v>-0.20000000006348301</c:v>
                </c:pt>
                <c:pt idx="7">
                  <c:v>0.40000000001327901</c:v>
                </c:pt>
                <c:pt idx="8">
                  <c:v>-0.80000000002655702</c:v>
                </c:pt>
                <c:pt idx="9">
                  <c:v>-0.199999999949796</c:v>
                </c:pt>
                <c:pt idx="10">
                  <c:v>0.199999999949796</c:v>
                </c:pt>
                <c:pt idx="11">
                  <c:v>-0.59999999996307496</c:v>
                </c:pt>
                <c:pt idx="12">
                  <c:v>0</c:v>
                </c:pt>
                <c:pt idx="13">
                  <c:v>-0.40000000001327901</c:v>
                </c:pt>
                <c:pt idx="14">
                  <c:v>-0.199999999949796</c:v>
                </c:pt>
                <c:pt idx="15">
                  <c:v>4.9999999987449001E-2</c:v>
                </c:pt>
                <c:pt idx="16">
                  <c:v>-0.24999999999408801</c:v>
                </c:pt>
                <c:pt idx="17">
                  <c:v>4.9999999987449001E-2</c:v>
                </c:pt>
              </c:numCache>
            </c:numRef>
          </c:val>
        </c:ser>
        <c:ser>
          <c:idx val="1"/>
          <c:order val="1"/>
          <c:tx>
            <c:strRef>
              <c:f>'K81+963'!$H$4:$L$4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'K81+963'!$A$6:$A$29</c:f>
              <c:numCache>
                <c:formatCode>m"月"d"日";@</c:formatCode>
                <c:ptCount val="24"/>
                <c:pt idx="0">
                  <c:v>44734</c:v>
                </c:pt>
                <c:pt idx="1">
                  <c:v>44735</c:v>
                </c:pt>
                <c:pt idx="2">
                  <c:v>44736</c:v>
                </c:pt>
                <c:pt idx="3">
                  <c:v>44737</c:v>
                </c:pt>
                <c:pt idx="4">
                  <c:v>44738</c:v>
                </c:pt>
                <c:pt idx="5">
                  <c:v>44739</c:v>
                </c:pt>
                <c:pt idx="6">
                  <c:v>44740</c:v>
                </c:pt>
                <c:pt idx="7">
                  <c:v>44741</c:v>
                </c:pt>
                <c:pt idx="8">
                  <c:v>44742</c:v>
                </c:pt>
                <c:pt idx="9">
                  <c:v>44743</c:v>
                </c:pt>
                <c:pt idx="10">
                  <c:v>44744</c:v>
                </c:pt>
                <c:pt idx="11">
                  <c:v>44745</c:v>
                </c:pt>
                <c:pt idx="12">
                  <c:v>44746</c:v>
                </c:pt>
                <c:pt idx="13">
                  <c:v>44747</c:v>
                </c:pt>
                <c:pt idx="14">
                  <c:v>44748</c:v>
                </c:pt>
                <c:pt idx="15">
                  <c:v>44750</c:v>
                </c:pt>
                <c:pt idx="16">
                  <c:v>44752</c:v>
                </c:pt>
                <c:pt idx="17">
                  <c:v>44754</c:v>
                </c:pt>
              </c:numCache>
            </c:numRef>
          </c:cat>
          <c:val>
            <c:numRef>
              <c:f>'K81+963'!$L$6:$L$29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-0.199999999949796</c:v>
                </c:pt>
                <c:pt idx="3">
                  <c:v>-0.10000000008858501</c:v>
                </c:pt>
                <c:pt idx="4">
                  <c:v>-0.29999999992469401</c:v>
                </c:pt>
                <c:pt idx="5">
                  <c:v>-0.20000000006348301</c:v>
                </c:pt>
                <c:pt idx="6">
                  <c:v>0.10000000008858501</c:v>
                </c:pt>
                <c:pt idx="7">
                  <c:v>-0.50000000010186296</c:v>
                </c:pt>
                <c:pt idx="8">
                  <c:v>-0.199999999949796</c:v>
                </c:pt>
                <c:pt idx="9">
                  <c:v>0.30000000003838101</c:v>
                </c:pt>
                <c:pt idx="10">
                  <c:v>-0.70000000005165897</c:v>
                </c:pt>
                <c:pt idx="11">
                  <c:v>-0.199999999949796</c:v>
                </c:pt>
                <c:pt idx="12">
                  <c:v>-0.20000000006348301</c:v>
                </c:pt>
                <c:pt idx="13">
                  <c:v>-9.9999999974897905E-2</c:v>
                </c:pt>
                <c:pt idx="14">
                  <c:v>-0.30000000003838101</c:v>
                </c:pt>
                <c:pt idx="15">
                  <c:v>-9.9999999974897905E-2</c:v>
                </c:pt>
                <c:pt idx="16">
                  <c:v>4.9999999987449001E-2</c:v>
                </c:pt>
                <c:pt idx="17">
                  <c:v>4.9999999987449001E-2</c:v>
                </c:pt>
              </c:numCache>
            </c:numRef>
          </c:val>
        </c:ser>
        <c:ser>
          <c:idx val="2"/>
          <c:order val="2"/>
          <c:tx>
            <c:strRef>
              <c:f>'K81+963'!$M$4:$Q$4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'K81+963'!$A$6:$A$29</c:f>
              <c:numCache>
                <c:formatCode>m"月"d"日";@</c:formatCode>
                <c:ptCount val="24"/>
                <c:pt idx="0">
                  <c:v>44734</c:v>
                </c:pt>
                <c:pt idx="1">
                  <c:v>44735</c:v>
                </c:pt>
                <c:pt idx="2">
                  <c:v>44736</c:v>
                </c:pt>
                <c:pt idx="3">
                  <c:v>44737</c:v>
                </c:pt>
                <c:pt idx="4">
                  <c:v>44738</c:v>
                </c:pt>
                <c:pt idx="5">
                  <c:v>44739</c:v>
                </c:pt>
                <c:pt idx="6">
                  <c:v>44740</c:v>
                </c:pt>
                <c:pt idx="7">
                  <c:v>44741</c:v>
                </c:pt>
                <c:pt idx="8">
                  <c:v>44742</c:v>
                </c:pt>
                <c:pt idx="9">
                  <c:v>44743</c:v>
                </c:pt>
                <c:pt idx="10">
                  <c:v>44744</c:v>
                </c:pt>
                <c:pt idx="11">
                  <c:v>44745</c:v>
                </c:pt>
                <c:pt idx="12">
                  <c:v>44746</c:v>
                </c:pt>
                <c:pt idx="13">
                  <c:v>44747</c:v>
                </c:pt>
                <c:pt idx="14">
                  <c:v>44748</c:v>
                </c:pt>
                <c:pt idx="15">
                  <c:v>44750</c:v>
                </c:pt>
                <c:pt idx="16">
                  <c:v>44752</c:v>
                </c:pt>
                <c:pt idx="17">
                  <c:v>44754</c:v>
                </c:pt>
              </c:numCache>
            </c:numRef>
          </c:cat>
          <c:val>
            <c:numRef>
              <c:f>'K81+963'!$Q$6:$Q$29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0.30000000003838101</c:v>
                </c:pt>
                <c:pt idx="3">
                  <c:v>-0.20000000006348301</c:v>
                </c:pt>
                <c:pt idx="4">
                  <c:v>0.20000000006348301</c:v>
                </c:pt>
                <c:pt idx="5">
                  <c:v>-0.60000000007676102</c:v>
                </c:pt>
                <c:pt idx="6">
                  <c:v>-0.199999999949796</c:v>
                </c:pt>
                <c:pt idx="7">
                  <c:v>0.29999999992469401</c:v>
                </c:pt>
                <c:pt idx="8">
                  <c:v>-0.69999999993797202</c:v>
                </c:pt>
                <c:pt idx="9">
                  <c:v>-0.20000000006348301</c:v>
                </c:pt>
                <c:pt idx="10">
                  <c:v>0</c:v>
                </c:pt>
                <c:pt idx="11">
                  <c:v>-0.39999999989959201</c:v>
                </c:pt>
                <c:pt idx="12">
                  <c:v>-0.20000000006348301</c:v>
                </c:pt>
                <c:pt idx="13">
                  <c:v>0.49999999998817701</c:v>
                </c:pt>
                <c:pt idx="14">
                  <c:v>-0.90000000000145497</c:v>
                </c:pt>
                <c:pt idx="15">
                  <c:v>-9.9999999974897905E-2</c:v>
                </c:pt>
                <c:pt idx="16">
                  <c:v>-0.24999999999408801</c:v>
                </c:pt>
                <c:pt idx="17">
                  <c:v>4.9999999987449001E-2</c:v>
                </c:pt>
              </c:numCache>
            </c:numRef>
          </c:val>
        </c:ser>
        <c:dLbls/>
        <c:marker val="1"/>
        <c:axId val="329221632"/>
        <c:axId val="329256960"/>
      </c:lineChart>
      <c:dateAx>
        <c:axId val="32922163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9256960"/>
        <c:crossesAt val="-50"/>
        <c:auto val="1"/>
        <c:lblOffset val="100"/>
        <c:baseTimeUnit val="days"/>
      </c:dateAx>
      <c:valAx>
        <c:axId val="329256960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9221632"/>
        <c:crosses val="autoZero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K81+963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612085062513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'K81+963'!$U$4:$W$4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'K81+963'!$A$6:$A$29</c:f>
              <c:numCache>
                <c:formatCode>m"月"d"日";@</c:formatCode>
                <c:ptCount val="24"/>
                <c:pt idx="0">
                  <c:v>44734</c:v>
                </c:pt>
                <c:pt idx="1">
                  <c:v>44735</c:v>
                </c:pt>
                <c:pt idx="2">
                  <c:v>44736</c:v>
                </c:pt>
                <c:pt idx="3">
                  <c:v>44737</c:v>
                </c:pt>
                <c:pt idx="4">
                  <c:v>44738</c:v>
                </c:pt>
                <c:pt idx="5">
                  <c:v>44739</c:v>
                </c:pt>
                <c:pt idx="6">
                  <c:v>44740</c:v>
                </c:pt>
                <c:pt idx="7">
                  <c:v>44741</c:v>
                </c:pt>
                <c:pt idx="8">
                  <c:v>44742</c:v>
                </c:pt>
                <c:pt idx="9">
                  <c:v>44743</c:v>
                </c:pt>
                <c:pt idx="10">
                  <c:v>44744</c:v>
                </c:pt>
                <c:pt idx="11">
                  <c:v>44745</c:v>
                </c:pt>
                <c:pt idx="12">
                  <c:v>44746</c:v>
                </c:pt>
                <c:pt idx="13">
                  <c:v>44747</c:v>
                </c:pt>
                <c:pt idx="14">
                  <c:v>44748</c:v>
                </c:pt>
                <c:pt idx="15">
                  <c:v>44750</c:v>
                </c:pt>
                <c:pt idx="16">
                  <c:v>44752</c:v>
                </c:pt>
                <c:pt idx="17">
                  <c:v>44754</c:v>
                </c:pt>
              </c:numCache>
            </c:numRef>
          </c:cat>
          <c:val>
            <c:numRef>
              <c:f>'K81+963'!$W$6:$W$29</c:f>
              <c:numCache>
                <c:formatCode>0.00_ </c:formatCode>
                <c:ptCount val="24"/>
                <c:pt idx="0">
                  <c:v>0</c:v>
                </c:pt>
                <c:pt idx="1">
                  <c:v>-0.39999999999906799</c:v>
                </c:pt>
                <c:pt idx="2">
                  <c:v>-0.19999999999953399</c:v>
                </c:pt>
                <c:pt idx="3">
                  <c:v>-0.50000000000061096</c:v>
                </c:pt>
                <c:pt idx="4">
                  <c:v>9.99999999997669E-2</c:v>
                </c:pt>
                <c:pt idx="5">
                  <c:v>-0.19999999999953399</c:v>
                </c:pt>
                <c:pt idx="6">
                  <c:v>-0.70000000000014495</c:v>
                </c:pt>
                <c:pt idx="7">
                  <c:v>0.29999999999930099</c:v>
                </c:pt>
                <c:pt idx="8">
                  <c:v>-0.19999999999953399</c:v>
                </c:pt>
                <c:pt idx="9">
                  <c:v>-0.19999999999953399</c:v>
                </c:pt>
                <c:pt idx="10">
                  <c:v>-0.20000000000130999</c:v>
                </c:pt>
                <c:pt idx="11">
                  <c:v>0.10000000000154299</c:v>
                </c:pt>
                <c:pt idx="12">
                  <c:v>-0.50000000000061096</c:v>
                </c:pt>
                <c:pt idx="13">
                  <c:v>0</c:v>
                </c:pt>
                <c:pt idx="14">
                  <c:v>-0.40000000000972602</c:v>
                </c:pt>
                <c:pt idx="15">
                  <c:v>-0.100000000000655</c:v>
                </c:pt>
                <c:pt idx="16">
                  <c:v>0.25000000000563499</c:v>
                </c:pt>
                <c:pt idx="17">
                  <c:v>-0.15000000000053901</c:v>
                </c:pt>
              </c:numCache>
            </c:numRef>
          </c:val>
        </c:ser>
        <c:ser>
          <c:idx val="1"/>
          <c:order val="1"/>
          <c:tx>
            <c:strRef>
              <c:f>'K81+963'!$Y$4:$AA$4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'K81+963'!$A$6:$A$29</c:f>
              <c:numCache>
                <c:formatCode>m"月"d"日";@</c:formatCode>
                <c:ptCount val="24"/>
                <c:pt idx="0">
                  <c:v>44734</c:v>
                </c:pt>
                <c:pt idx="1">
                  <c:v>44735</c:v>
                </c:pt>
                <c:pt idx="2">
                  <c:v>44736</c:v>
                </c:pt>
                <c:pt idx="3">
                  <c:v>44737</c:v>
                </c:pt>
                <c:pt idx="4">
                  <c:v>44738</c:v>
                </c:pt>
                <c:pt idx="5">
                  <c:v>44739</c:v>
                </c:pt>
                <c:pt idx="6">
                  <c:v>44740</c:v>
                </c:pt>
                <c:pt idx="7">
                  <c:v>44741</c:v>
                </c:pt>
                <c:pt idx="8">
                  <c:v>44742</c:v>
                </c:pt>
                <c:pt idx="9">
                  <c:v>44743</c:v>
                </c:pt>
                <c:pt idx="10">
                  <c:v>44744</c:v>
                </c:pt>
                <c:pt idx="11">
                  <c:v>44745</c:v>
                </c:pt>
                <c:pt idx="12">
                  <c:v>44746</c:v>
                </c:pt>
                <c:pt idx="13">
                  <c:v>44747</c:v>
                </c:pt>
                <c:pt idx="14">
                  <c:v>44748</c:v>
                </c:pt>
                <c:pt idx="15">
                  <c:v>44750</c:v>
                </c:pt>
                <c:pt idx="16">
                  <c:v>44752</c:v>
                </c:pt>
                <c:pt idx="17">
                  <c:v>44754</c:v>
                </c:pt>
              </c:numCache>
            </c:numRef>
          </c:cat>
          <c:val>
            <c:numRef>
              <c:f>'K81+963'!$AA$6:$AA$29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-0.39999999999906799</c:v>
                </c:pt>
                <c:pt idx="2">
                  <c:v>0.19999999999953399</c:v>
                </c:pt>
                <c:pt idx="3">
                  <c:v>-0.19999999999953399</c:v>
                </c:pt>
                <c:pt idx="4">
                  <c:v>-0.20000000000130999</c:v>
                </c:pt>
                <c:pt idx="5">
                  <c:v>-0.29999999999930099</c:v>
                </c:pt>
                <c:pt idx="6">
                  <c:v>-9.99999999997669E-2</c:v>
                </c:pt>
                <c:pt idx="7">
                  <c:v>-0.19999999999953399</c:v>
                </c:pt>
                <c:pt idx="8">
                  <c:v>-0.70000000000014495</c:v>
                </c:pt>
                <c:pt idx="9">
                  <c:v>0.29999999999930099</c:v>
                </c:pt>
                <c:pt idx="10">
                  <c:v>-0.19999999999953399</c:v>
                </c:pt>
                <c:pt idx="11">
                  <c:v>-0.20000000000130999</c:v>
                </c:pt>
                <c:pt idx="12">
                  <c:v>0.10000000000154299</c:v>
                </c:pt>
                <c:pt idx="13">
                  <c:v>-0.50000000000061096</c:v>
                </c:pt>
                <c:pt idx="14">
                  <c:v>-0.19999999999953399</c:v>
                </c:pt>
                <c:pt idx="15">
                  <c:v>0.19999999999953399</c:v>
                </c:pt>
                <c:pt idx="16">
                  <c:v>-0.399999999999956</c:v>
                </c:pt>
                <c:pt idx="17">
                  <c:v>-9.99999999997669E-2</c:v>
                </c:pt>
              </c:numCache>
            </c:numRef>
          </c:val>
        </c:ser>
        <c:ser>
          <c:idx val="2"/>
          <c:order val="2"/>
          <c:tx>
            <c:strRef>
              <c:f>'K81+963'!$AC$4:$AE$4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'K81+963'!$A$6:$A$29</c:f>
              <c:numCache>
                <c:formatCode>m"月"d"日";@</c:formatCode>
                <c:ptCount val="24"/>
                <c:pt idx="0">
                  <c:v>44734</c:v>
                </c:pt>
                <c:pt idx="1">
                  <c:v>44735</c:v>
                </c:pt>
                <c:pt idx="2">
                  <c:v>44736</c:v>
                </c:pt>
                <c:pt idx="3">
                  <c:v>44737</c:v>
                </c:pt>
                <c:pt idx="4">
                  <c:v>44738</c:v>
                </c:pt>
                <c:pt idx="5">
                  <c:v>44739</c:v>
                </c:pt>
                <c:pt idx="6">
                  <c:v>44740</c:v>
                </c:pt>
                <c:pt idx="7">
                  <c:v>44741</c:v>
                </c:pt>
                <c:pt idx="8">
                  <c:v>44742</c:v>
                </c:pt>
                <c:pt idx="9">
                  <c:v>44743</c:v>
                </c:pt>
                <c:pt idx="10">
                  <c:v>44744</c:v>
                </c:pt>
                <c:pt idx="11">
                  <c:v>44745</c:v>
                </c:pt>
                <c:pt idx="12">
                  <c:v>44746</c:v>
                </c:pt>
                <c:pt idx="13">
                  <c:v>44747</c:v>
                </c:pt>
                <c:pt idx="14">
                  <c:v>44748</c:v>
                </c:pt>
                <c:pt idx="15">
                  <c:v>44750</c:v>
                </c:pt>
                <c:pt idx="16">
                  <c:v>44752</c:v>
                </c:pt>
                <c:pt idx="17">
                  <c:v>44754</c:v>
                </c:pt>
              </c:numCache>
            </c:numRef>
          </c:cat>
          <c:val>
            <c:numRef>
              <c:f>'K81+963'!$AE$6:$AE$29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-0.30000000000107702</c:v>
                </c:pt>
                <c:pt idx="2">
                  <c:v>-0.19999999999953399</c:v>
                </c:pt>
                <c:pt idx="3">
                  <c:v>-0.19999999999953399</c:v>
                </c:pt>
                <c:pt idx="4">
                  <c:v>-9.99999999997669E-2</c:v>
                </c:pt>
                <c:pt idx="5">
                  <c:v>-0.30000000000107702</c:v>
                </c:pt>
                <c:pt idx="6">
                  <c:v>-0.19999999999953399</c:v>
                </c:pt>
                <c:pt idx="7">
                  <c:v>9.99999999997669E-2</c:v>
                </c:pt>
                <c:pt idx="8">
                  <c:v>-0.49999999999883499</c:v>
                </c:pt>
                <c:pt idx="9">
                  <c:v>-0.20000000000130999</c:v>
                </c:pt>
                <c:pt idx="10">
                  <c:v>0.20000000000130999</c:v>
                </c:pt>
                <c:pt idx="11">
                  <c:v>-0.20000000000130999</c:v>
                </c:pt>
                <c:pt idx="12">
                  <c:v>-0.19999999999953399</c:v>
                </c:pt>
                <c:pt idx="13">
                  <c:v>9.99999999997669E-2</c:v>
                </c:pt>
                <c:pt idx="14">
                  <c:v>-0.50000000000061096</c:v>
                </c:pt>
                <c:pt idx="15">
                  <c:v>-0.100000000004208</c:v>
                </c:pt>
                <c:pt idx="16">
                  <c:v>5.0000000004324398E-2</c:v>
                </c:pt>
                <c:pt idx="17">
                  <c:v>-4.9999999999883499E-2</c:v>
                </c:pt>
              </c:numCache>
            </c:numRef>
          </c:val>
        </c:ser>
        <c:dLbls/>
        <c:marker val="1"/>
        <c:axId val="329283840"/>
        <c:axId val="329331456"/>
      </c:lineChart>
      <c:dateAx>
        <c:axId val="32928384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9331456"/>
        <c:crossesAt val="-50"/>
        <c:auto val="1"/>
        <c:lblOffset val="100"/>
        <c:baseTimeUnit val="days"/>
      </c:dateAx>
      <c:valAx>
        <c:axId val="329331456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9283840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K81+928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1.055722814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'K81+928'!$C$4:$G$4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'K81+928'!$A$6:$A$29</c:f>
              <c:numCache>
                <c:formatCode>m"月"d"日";@</c:formatCode>
                <c:ptCount val="24"/>
                <c:pt idx="0">
                  <c:v>44737</c:v>
                </c:pt>
                <c:pt idx="1">
                  <c:v>44738</c:v>
                </c:pt>
                <c:pt idx="2">
                  <c:v>44739</c:v>
                </c:pt>
                <c:pt idx="3">
                  <c:v>44740</c:v>
                </c:pt>
                <c:pt idx="4">
                  <c:v>44741</c:v>
                </c:pt>
                <c:pt idx="5">
                  <c:v>44742</c:v>
                </c:pt>
                <c:pt idx="6">
                  <c:v>44743</c:v>
                </c:pt>
                <c:pt idx="7">
                  <c:v>44744</c:v>
                </c:pt>
                <c:pt idx="8">
                  <c:v>44745</c:v>
                </c:pt>
                <c:pt idx="9">
                  <c:v>44746</c:v>
                </c:pt>
                <c:pt idx="10">
                  <c:v>44747</c:v>
                </c:pt>
                <c:pt idx="11">
                  <c:v>44748</c:v>
                </c:pt>
                <c:pt idx="12">
                  <c:v>44749</c:v>
                </c:pt>
                <c:pt idx="13">
                  <c:v>44750</c:v>
                </c:pt>
                <c:pt idx="14">
                  <c:v>44751</c:v>
                </c:pt>
                <c:pt idx="15">
                  <c:v>44753</c:v>
                </c:pt>
                <c:pt idx="16">
                  <c:v>44755</c:v>
                </c:pt>
                <c:pt idx="17">
                  <c:v>44757</c:v>
                </c:pt>
                <c:pt idx="18">
                  <c:v>44759</c:v>
                </c:pt>
              </c:numCache>
            </c:numRef>
          </c:cat>
          <c:val>
            <c:numRef>
              <c:f>'K81+928'!$F$6:$F$29</c:f>
              <c:numCache>
                <c:formatCode>0.00_ </c:formatCode>
                <c:ptCount val="24"/>
                <c:pt idx="0">
                  <c:v>0</c:v>
                </c:pt>
                <c:pt idx="1">
                  <c:v>-9.9999999974897905E-2</c:v>
                </c:pt>
                <c:pt idx="2">
                  <c:v>-0.29999999992469401</c:v>
                </c:pt>
                <c:pt idx="3">
                  <c:v>-0.40000000001327901</c:v>
                </c:pt>
                <c:pt idx="4">
                  <c:v>-9.9999999974897905E-2</c:v>
                </c:pt>
                <c:pt idx="5">
                  <c:v>-0.59999999996307496</c:v>
                </c:pt>
                <c:pt idx="6">
                  <c:v>-0.69999999993797202</c:v>
                </c:pt>
                <c:pt idx="7">
                  <c:v>-0.59999999996307496</c:v>
                </c:pt>
                <c:pt idx="8">
                  <c:v>-0.90000000000145497</c:v>
                </c:pt>
                <c:pt idx="9">
                  <c:v>-0.99999999997635303</c:v>
                </c:pt>
                <c:pt idx="10">
                  <c:v>-1.39999999998963</c:v>
                </c:pt>
                <c:pt idx="11">
                  <c:v>-1.1999999999261499</c:v>
                </c:pt>
                <c:pt idx="12">
                  <c:v>-1.30000000001473</c:v>
                </c:pt>
                <c:pt idx="13">
                  <c:v>-1.5999999999394301</c:v>
                </c:pt>
                <c:pt idx="14">
                  <c:v>-1.4999999999645299</c:v>
                </c:pt>
                <c:pt idx="15">
                  <c:v>-1.5999999999394301</c:v>
                </c:pt>
                <c:pt idx="16">
                  <c:v>-1.4999999999645299</c:v>
                </c:pt>
                <c:pt idx="17">
                  <c:v>-1.8000000000029099</c:v>
                </c:pt>
                <c:pt idx="18">
                  <c:v>-1.8999999999778101</c:v>
                </c:pt>
              </c:numCache>
            </c:numRef>
          </c:val>
        </c:ser>
        <c:ser>
          <c:idx val="1"/>
          <c:order val="1"/>
          <c:tx>
            <c:strRef>
              <c:f>'K81+928'!$H$4:$L$4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'K81+928'!$A$6:$A$29</c:f>
              <c:numCache>
                <c:formatCode>m"月"d"日";@</c:formatCode>
                <c:ptCount val="24"/>
                <c:pt idx="0">
                  <c:v>44737</c:v>
                </c:pt>
                <c:pt idx="1">
                  <c:v>44738</c:v>
                </c:pt>
                <c:pt idx="2">
                  <c:v>44739</c:v>
                </c:pt>
                <c:pt idx="3">
                  <c:v>44740</c:v>
                </c:pt>
                <c:pt idx="4">
                  <c:v>44741</c:v>
                </c:pt>
                <c:pt idx="5">
                  <c:v>44742</c:v>
                </c:pt>
                <c:pt idx="6">
                  <c:v>44743</c:v>
                </c:pt>
                <c:pt idx="7">
                  <c:v>44744</c:v>
                </c:pt>
                <c:pt idx="8">
                  <c:v>44745</c:v>
                </c:pt>
                <c:pt idx="9">
                  <c:v>44746</c:v>
                </c:pt>
                <c:pt idx="10">
                  <c:v>44747</c:v>
                </c:pt>
                <c:pt idx="11">
                  <c:v>44748</c:v>
                </c:pt>
                <c:pt idx="12">
                  <c:v>44749</c:v>
                </c:pt>
                <c:pt idx="13">
                  <c:v>44750</c:v>
                </c:pt>
                <c:pt idx="14">
                  <c:v>44751</c:v>
                </c:pt>
                <c:pt idx="15">
                  <c:v>44753</c:v>
                </c:pt>
                <c:pt idx="16">
                  <c:v>44755</c:v>
                </c:pt>
                <c:pt idx="17">
                  <c:v>44757</c:v>
                </c:pt>
                <c:pt idx="18">
                  <c:v>44759</c:v>
                </c:pt>
              </c:numCache>
            </c:numRef>
          </c:cat>
          <c:val>
            <c:numRef>
              <c:f>'K81+928'!$K$6:$K$29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-0.10000000008858501</c:v>
                </c:pt>
                <c:pt idx="3">
                  <c:v>-0.60000000007676102</c:v>
                </c:pt>
                <c:pt idx="4">
                  <c:v>-0.80000000002655702</c:v>
                </c:pt>
                <c:pt idx="5">
                  <c:v>-0.49999999998817701</c:v>
                </c:pt>
                <c:pt idx="6">
                  <c:v>-1.2000000000398401</c:v>
                </c:pt>
                <c:pt idx="7">
                  <c:v>-1.39999999998963</c:v>
                </c:pt>
                <c:pt idx="8">
                  <c:v>-1.00000000009004</c:v>
                </c:pt>
                <c:pt idx="9">
                  <c:v>-1.8000000000029099</c:v>
                </c:pt>
                <c:pt idx="10">
                  <c:v>-2.00000000006639</c:v>
                </c:pt>
                <c:pt idx="11">
                  <c:v>-2.40000000007967</c:v>
                </c:pt>
                <c:pt idx="12">
                  <c:v>-2.40000000007967</c:v>
                </c:pt>
                <c:pt idx="13">
                  <c:v>-2.6000000000294698</c:v>
                </c:pt>
                <c:pt idx="14">
                  <c:v>-2.5000000000545701</c:v>
                </c:pt>
                <c:pt idx="15">
                  <c:v>-3.0000000000427498</c:v>
                </c:pt>
                <c:pt idx="16">
                  <c:v>-3.1999999999925399</c:v>
                </c:pt>
                <c:pt idx="17">
                  <c:v>-3.0000000000427498</c:v>
                </c:pt>
                <c:pt idx="18">
                  <c:v>-2.9000000000678501</c:v>
                </c:pt>
              </c:numCache>
            </c:numRef>
          </c:val>
        </c:ser>
        <c:ser>
          <c:idx val="2"/>
          <c:order val="2"/>
          <c:tx>
            <c:strRef>
              <c:f>'K81+928'!$M$4:$Q$4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'K81+928'!$A$6:$A$32</c:f>
              <c:numCache>
                <c:formatCode>m"月"d"日";@</c:formatCode>
                <c:ptCount val="27"/>
                <c:pt idx="0">
                  <c:v>44737</c:v>
                </c:pt>
                <c:pt idx="1">
                  <c:v>44738</c:v>
                </c:pt>
                <c:pt idx="2">
                  <c:v>44739</c:v>
                </c:pt>
                <c:pt idx="3">
                  <c:v>44740</c:v>
                </c:pt>
                <c:pt idx="4">
                  <c:v>44741</c:v>
                </c:pt>
                <c:pt idx="5">
                  <c:v>44742</c:v>
                </c:pt>
                <c:pt idx="6">
                  <c:v>44743</c:v>
                </c:pt>
                <c:pt idx="7">
                  <c:v>44744</c:v>
                </c:pt>
                <c:pt idx="8">
                  <c:v>44745</c:v>
                </c:pt>
                <c:pt idx="9">
                  <c:v>44746</c:v>
                </c:pt>
                <c:pt idx="10">
                  <c:v>44747</c:v>
                </c:pt>
                <c:pt idx="11">
                  <c:v>44748</c:v>
                </c:pt>
                <c:pt idx="12">
                  <c:v>44749</c:v>
                </c:pt>
                <c:pt idx="13">
                  <c:v>44750</c:v>
                </c:pt>
                <c:pt idx="14">
                  <c:v>44751</c:v>
                </c:pt>
                <c:pt idx="15">
                  <c:v>44753</c:v>
                </c:pt>
                <c:pt idx="16">
                  <c:v>44755</c:v>
                </c:pt>
                <c:pt idx="17">
                  <c:v>44757</c:v>
                </c:pt>
                <c:pt idx="18">
                  <c:v>44759</c:v>
                </c:pt>
              </c:numCache>
            </c:numRef>
          </c:cat>
          <c:val>
            <c:numRef>
              <c:f>'K81+928'!$P$6:$P$32</c:f>
              <c:numCache>
                <c:formatCode>0.00_ </c:formatCode>
                <c:ptCount val="27"/>
                <c:pt idx="0">
                  <c:v>0</c:v>
                </c:pt>
                <c:pt idx="1">
                  <c:v>-0.40000000001327901</c:v>
                </c:pt>
                <c:pt idx="2">
                  <c:v>-0.10000000008858501</c:v>
                </c:pt>
                <c:pt idx="3">
                  <c:v>-0.30000000003838101</c:v>
                </c:pt>
                <c:pt idx="4">
                  <c:v>9.9999999974897905E-2</c:v>
                </c:pt>
                <c:pt idx="5">
                  <c:v>-0.70000000005165897</c:v>
                </c:pt>
                <c:pt idx="6">
                  <c:v>-0.90000000000145497</c:v>
                </c:pt>
                <c:pt idx="7">
                  <c:v>-0.40000000001327901</c:v>
                </c:pt>
                <c:pt idx="8">
                  <c:v>-1.30000000001473</c:v>
                </c:pt>
                <c:pt idx="9">
                  <c:v>-1.5000000000782201</c:v>
                </c:pt>
                <c:pt idx="10">
                  <c:v>-1.70000000002801</c:v>
                </c:pt>
                <c:pt idx="11">
                  <c:v>-0.90000000000145497</c:v>
                </c:pt>
                <c:pt idx="12">
                  <c:v>-2.1000000000412902</c:v>
                </c:pt>
                <c:pt idx="13">
                  <c:v>-2.2999999999910901</c:v>
                </c:pt>
                <c:pt idx="14">
                  <c:v>-2.2000000000161899</c:v>
                </c:pt>
                <c:pt idx="15">
                  <c:v>-2.70000000000437</c:v>
                </c:pt>
                <c:pt idx="16">
                  <c:v>-2.9000000000678501</c:v>
                </c:pt>
                <c:pt idx="17">
                  <c:v>-2.8000000000929499</c:v>
                </c:pt>
                <c:pt idx="18">
                  <c:v>-2.9000000000678501</c:v>
                </c:pt>
              </c:numCache>
            </c:numRef>
          </c:val>
        </c:ser>
        <c:dLbls/>
        <c:marker val="1"/>
        <c:axId val="329547136"/>
        <c:axId val="329566080"/>
      </c:lineChart>
      <c:lineChart>
        <c:grouping val="standard"/>
        <c:ser>
          <c:idx val="3"/>
          <c:order val="3"/>
          <c:tx>
            <c:strRef>
              <c:f>'K81+928'!$AG$3:$AG$5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'K81+928'!$A$6:$A$29</c:f>
              <c:numCache>
                <c:formatCode>m"月"d"日";@</c:formatCode>
                <c:ptCount val="24"/>
                <c:pt idx="0">
                  <c:v>44737</c:v>
                </c:pt>
                <c:pt idx="1">
                  <c:v>44738</c:v>
                </c:pt>
                <c:pt idx="2">
                  <c:v>44739</c:v>
                </c:pt>
                <c:pt idx="3">
                  <c:v>44740</c:v>
                </c:pt>
                <c:pt idx="4">
                  <c:v>44741</c:v>
                </c:pt>
                <c:pt idx="5">
                  <c:v>44742</c:v>
                </c:pt>
                <c:pt idx="6">
                  <c:v>44743</c:v>
                </c:pt>
                <c:pt idx="7">
                  <c:v>44744</c:v>
                </c:pt>
                <c:pt idx="8">
                  <c:v>44745</c:v>
                </c:pt>
                <c:pt idx="9">
                  <c:v>44746</c:v>
                </c:pt>
                <c:pt idx="10">
                  <c:v>44747</c:v>
                </c:pt>
                <c:pt idx="11">
                  <c:v>44748</c:v>
                </c:pt>
                <c:pt idx="12">
                  <c:v>44749</c:v>
                </c:pt>
                <c:pt idx="13">
                  <c:v>44750</c:v>
                </c:pt>
                <c:pt idx="14">
                  <c:v>44751</c:v>
                </c:pt>
                <c:pt idx="15">
                  <c:v>44753</c:v>
                </c:pt>
                <c:pt idx="16">
                  <c:v>44755</c:v>
                </c:pt>
                <c:pt idx="17">
                  <c:v>44757</c:v>
                </c:pt>
                <c:pt idx="18">
                  <c:v>44759</c:v>
                </c:pt>
              </c:numCache>
            </c:numRef>
          </c:cat>
          <c:val>
            <c:numRef>
              <c:f>'K81+928'!$AG$6:$AG$29</c:f>
              <c:numCache>
                <c:formatCode>0.0_ </c:formatCode>
                <c:ptCount val="24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</c:numCache>
            </c:numRef>
          </c:val>
        </c:ser>
        <c:dLbls/>
        <c:marker val="1"/>
        <c:axId val="329568256"/>
        <c:axId val="329569792"/>
      </c:lineChart>
      <c:dateAx>
        <c:axId val="32954713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9566080"/>
        <c:crossesAt val="-10"/>
        <c:auto val="1"/>
        <c:lblOffset val="100"/>
        <c:baseTimeUnit val="days"/>
      </c:dateAx>
      <c:valAx>
        <c:axId val="329566080"/>
        <c:scaling>
          <c:orientation val="minMax"/>
          <c:max val="1"/>
          <c:min val="-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9547136"/>
        <c:crosses val="autoZero"/>
        <c:crossBetween val="midCat"/>
        <c:majorUnit val="1"/>
        <c:minorUnit val="0.2"/>
      </c:valAx>
      <c:dateAx>
        <c:axId val="329568256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9569792"/>
        <c:crosses val="autoZero"/>
        <c:auto val="1"/>
        <c:lblOffset val="100"/>
        <c:baseTimeUnit val="days"/>
      </c:dateAx>
      <c:valAx>
        <c:axId val="329569792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9568256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7318309909497183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K82+831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31816686029000613"/>
          <c:y val="9.7401060161597542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'K82+831'!$C$4:$G$4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'K82+831'!$A$6:$A$49</c:f>
              <c:numCache>
                <c:formatCode>m"月"d"日";@</c:formatCode>
                <c:ptCount val="44"/>
                <c:pt idx="0">
                  <c:v>44533</c:v>
                </c:pt>
                <c:pt idx="1">
                  <c:v>44534</c:v>
                </c:pt>
                <c:pt idx="2">
                  <c:v>44535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44541</c:v>
                </c:pt>
                <c:pt idx="9">
                  <c:v>44542</c:v>
                </c:pt>
                <c:pt idx="10">
                  <c:v>44543</c:v>
                </c:pt>
                <c:pt idx="11">
                  <c:v>44544</c:v>
                </c:pt>
                <c:pt idx="12">
                  <c:v>44545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44550</c:v>
                </c:pt>
                <c:pt idx="17">
                  <c:v>44552</c:v>
                </c:pt>
                <c:pt idx="18">
                  <c:v>44554</c:v>
                </c:pt>
                <c:pt idx="19">
                  <c:v>44556</c:v>
                </c:pt>
                <c:pt idx="20">
                  <c:v>44558</c:v>
                </c:pt>
                <c:pt idx="21">
                  <c:v>44560</c:v>
                </c:pt>
                <c:pt idx="22">
                  <c:v>44562</c:v>
                </c:pt>
                <c:pt idx="23">
                  <c:v>44564</c:v>
                </c:pt>
                <c:pt idx="24">
                  <c:v>44571</c:v>
                </c:pt>
              </c:numCache>
            </c:numRef>
          </c:cat>
          <c:val>
            <c:numRef>
              <c:f>'K82+831'!$F$6:$F$45</c:f>
              <c:numCache>
                <c:formatCode>0.00_ </c:formatCode>
                <c:ptCount val="40"/>
                <c:pt idx="0">
                  <c:v>0</c:v>
                </c:pt>
                <c:pt idx="1">
                  <c:v>-0.79999999991286996</c:v>
                </c:pt>
                <c:pt idx="2">
                  <c:v>-1.5999999999394301</c:v>
                </c:pt>
                <c:pt idx="3">
                  <c:v>-1.8999999999778101</c:v>
                </c:pt>
                <c:pt idx="4">
                  <c:v>-1.8000000000029099</c:v>
                </c:pt>
                <c:pt idx="5">
                  <c:v>-1.8999999999778101</c:v>
                </c:pt>
                <c:pt idx="6">
                  <c:v>-2.5999999999157799</c:v>
                </c:pt>
                <c:pt idx="7">
                  <c:v>-2.39999999996598</c:v>
                </c:pt>
                <c:pt idx="8">
                  <c:v>-2.79999999997926</c:v>
                </c:pt>
                <c:pt idx="9">
                  <c:v>-2.8999999999541601</c:v>
                </c:pt>
                <c:pt idx="10">
                  <c:v>-3.1000000000176402</c:v>
                </c:pt>
                <c:pt idx="11">
                  <c:v>-3.49999999991724</c:v>
                </c:pt>
                <c:pt idx="12">
                  <c:v>-3.69999999998072</c:v>
                </c:pt>
                <c:pt idx="13">
                  <c:v>-3.7999999999556202</c:v>
                </c:pt>
                <c:pt idx="14">
                  <c:v>-3.69999999998072</c:v>
                </c:pt>
                <c:pt idx="15">
                  <c:v>-4.0000000000191003</c:v>
                </c:pt>
                <c:pt idx="16">
                  <c:v>-3.8999999999305102</c:v>
                </c:pt>
                <c:pt idx="17">
                  <c:v>-4.099999999994</c:v>
                </c:pt>
                <c:pt idx="18">
                  <c:v>-4.1999999999688997</c:v>
                </c:pt>
                <c:pt idx="19">
                  <c:v>-4.3999999999186903</c:v>
                </c:pt>
                <c:pt idx="20">
                  <c:v>-4.1999999999688997</c:v>
                </c:pt>
                <c:pt idx="21">
                  <c:v>-4.5999999999821704</c:v>
                </c:pt>
                <c:pt idx="22">
                  <c:v>-4.8999999999068704</c:v>
                </c:pt>
                <c:pt idx="23">
                  <c:v>-5.0999999999703496</c:v>
                </c:pt>
                <c:pt idx="24">
                  <c:v>-5.2999999999201499</c:v>
                </c:pt>
                <c:pt idx="25">
                  <c:v>-1.30000000001473</c:v>
                </c:pt>
              </c:numCache>
            </c:numRef>
          </c:val>
        </c:ser>
        <c:ser>
          <c:idx val="1"/>
          <c:order val="1"/>
          <c:tx>
            <c:strRef>
              <c:f>'K82+831'!$H$4:$L$4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'K82+831'!$A$6:$A$49</c:f>
              <c:numCache>
                <c:formatCode>m"月"d"日";@</c:formatCode>
                <c:ptCount val="44"/>
                <c:pt idx="0">
                  <c:v>44533</c:v>
                </c:pt>
                <c:pt idx="1">
                  <c:v>44534</c:v>
                </c:pt>
                <c:pt idx="2">
                  <c:v>44535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44541</c:v>
                </c:pt>
                <c:pt idx="9">
                  <c:v>44542</c:v>
                </c:pt>
                <c:pt idx="10">
                  <c:v>44543</c:v>
                </c:pt>
                <c:pt idx="11">
                  <c:v>44544</c:v>
                </c:pt>
                <c:pt idx="12">
                  <c:v>44545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44550</c:v>
                </c:pt>
                <c:pt idx="17">
                  <c:v>44552</c:v>
                </c:pt>
                <c:pt idx="18">
                  <c:v>44554</c:v>
                </c:pt>
                <c:pt idx="19">
                  <c:v>44556</c:v>
                </c:pt>
                <c:pt idx="20">
                  <c:v>44558</c:v>
                </c:pt>
                <c:pt idx="21">
                  <c:v>44560</c:v>
                </c:pt>
                <c:pt idx="22">
                  <c:v>44562</c:v>
                </c:pt>
                <c:pt idx="23">
                  <c:v>44564</c:v>
                </c:pt>
                <c:pt idx="24">
                  <c:v>44571</c:v>
                </c:pt>
              </c:numCache>
            </c:numRef>
          </c:cat>
          <c:val>
            <c:numRef>
              <c:f>'K82+831'!$K$6:$K$50</c:f>
              <c:numCache>
                <c:formatCode>0.00_ </c:formatCode>
                <c:ptCount val="45"/>
                <c:pt idx="0">
                  <c:v>0</c:v>
                </c:pt>
                <c:pt idx="1">
                  <c:v>-1.00000000009004</c:v>
                </c:pt>
                <c:pt idx="2">
                  <c:v>-1.60000000005311</c:v>
                </c:pt>
                <c:pt idx="3">
                  <c:v>-1.5000000000782201</c:v>
                </c:pt>
                <c:pt idx="4">
                  <c:v>-1.8000000000029099</c:v>
                </c:pt>
                <c:pt idx="5">
                  <c:v>-2.1000000000412902</c:v>
                </c:pt>
                <c:pt idx="6">
                  <c:v>-2.70000000000437</c:v>
                </c:pt>
                <c:pt idx="7">
                  <c:v>-2.9000000000678501</c:v>
                </c:pt>
                <c:pt idx="8">
                  <c:v>-3.1999999999925399</c:v>
                </c:pt>
                <c:pt idx="9">
                  <c:v>-3.40000000005602</c:v>
                </c:pt>
                <c:pt idx="10">
                  <c:v>-3.6000000000058199</c:v>
                </c:pt>
                <c:pt idx="11">
                  <c:v>-3.8000000000692999</c:v>
                </c:pt>
                <c:pt idx="12">
                  <c:v>-4.2000000000825803</c:v>
                </c:pt>
                <c:pt idx="13">
                  <c:v>-4.6000000000958599</c:v>
                </c:pt>
                <c:pt idx="14">
                  <c:v>-4.5000000000072804</c:v>
                </c:pt>
                <c:pt idx="15">
                  <c:v>-4.7000000000707596</c:v>
                </c:pt>
                <c:pt idx="16">
                  <c:v>-4.8000000000456602</c:v>
                </c:pt>
                <c:pt idx="17">
                  <c:v>-5.2000000000589397</c:v>
                </c:pt>
                <c:pt idx="18">
                  <c:v>-5.6000000000722103</c:v>
                </c:pt>
                <c:pt idx="19">
                  <c:v>-5.8999999999969104</c:v>
                </c:pt>
                <c:pt idx="20">
                  <c:v>-6.4000000000987702</c:v>
                </c:pt>
                <c:pt idx="21">
                  <c:v>-6.2000000000352902</c:v>
                </c:pt>
                <c:pt idx="22">
                  <c:v>-6.50000000007367</c:v>
                </c:pt>
                <c:pt idx="23">
                  <c:v>-6.3000000000101899</c:v>
                </c:pt>
                <c:pt idx="24">
                  <c:v>-6.1000000000603896</c:v>
                </c:pt>
                <c:pt idx="25">
                  <c:v>2.8571428564256599E-2</c:v>
                </c:pt>
              </c:numCache>
            </c:numRef>
          </c:val>
        </c:ser>
        <c:ser>
          <c:idx val="2"/>
          <c:order val="2"/>
          <c:tx>
            <c:strRef>
              <c:f>'K82+831'!$M$4:$Q$4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'K82+831'!$A$6:$A$49</c:f>
              <c:numCache>
                <c:formatCode>m"月"d"日";@</c:formatCode>
                <c:ptCount val="44"/>
                <c:pt idx="0">
                  <c:v>44533</c:v>
                </c:pt>
                <c:pt idx="1">
                  <c:v>44534</c:v>
                </c:pt>
                <c:pt idx="2">
                  <c:v>44535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44541</c:v>
                </c:pt>
                <c:pt idx="9">
                  <c:v>44542</c:v>
                </c:pt>
                <c:pt idx="10">
                  <c:v>44543</c:v>
                </c:pt>
                <c:pt idx="11">
                  <c:v>44544</c:v>
                </c:pt>
                <c:pt idx="12">
                  <c:v>44545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44550</c:v>
                </c:pt>
                <c:pt idx="17">
                  <c:v>44552</c:v>
                </c:pt>
                <c:pt idx="18">
                  <c:v>44554</c:v>
                </c:pt>
                <c:pt idx="19">
                  <c:v>44556</c:v>
                </c:pt>
                <c:pt idx="20">
                  <c:v>44558</c:v>
                </c:pt>
                <c:pt idx="21">
                  <c:v>44560</c:v>
                </c:pt>
                <c:pt idx="22">
                  <c:v>44562</c:v>
                </c:pt>
                <c:pt idx="23">
                  <c:v>44564</c:v>
                </c:pt>
                <c:pt idx="24">
                  <c:v>44571</c:v>
                </c:pt>
              </c:numCache>
            </c:numRef>
          </c:cat>
          <c:val>
            <c:numRef>
              <c:f>'K82+831'!$P$6:$P$49</c:f>
              <c:numCache>
                <c:formatCode>0.00_ </c:formatCode>
                <c:ptCount val="44"/>
                <c:pt idx="0">
                  <c:v>0</c:v>
                </c:pt>
                <c:pt idx="1">
                  <c:v>-0.59999999996307496</c:v>
                </c:pt>
                <c:pt idx="2">
                  <c:v>-1.2000000000398401</c:v>
                </c:pt>
                <c:pt idx="3">
                  <c:v>-1.8999999999778101</c:v>
                </c:pt>
                <c:pt idx="4">
                  <c:v>-2.6000000000294698</c:v>
                </c:pt>
                <c:pt idx="5">
                  <c:v>-3.1999999999925399</c:v>
                </c:pt>
                <c:pt idx="6">
                  <c:v>-3.5000000000309202</c:v>
                </c:pt>
                <c:pt idx="7">
                  <c:v>-3.6000000000058199</c:v>
                </c:pt>
                <c:pt idx="8">
                  <c:v>-3.7999999999556202</c:v>
                </c:pt>
                <c:pt idx="9">
                  <c:v>-4.099999999994</c:v>
                </c:pt>
                <c:pt idx="10">
                  <c:v>-4.4000000000323798</c:v>
                </c:pt>
                <c:pt idx="11">
                  <c:v>-4.6999999999570701</c:v>
                </c:pt>
                <c:pt idx="12">
                  <c:v>-4.5999999999821704</c:v>
                </c:pt>
                <c:pt idx="13">
                  <c:v>-5.0999999999703496</c:v>
                </c:pt>
                <c:pt idx="14">
                  <c:v>-5.49999999998363</c:v>
                </c:pt>
                <c:pt idx="15">
                  <c:v>-5.3000000000338297</c:v>
                </c:pt>
                <c:pt idx="16">
                  <c:v>-5.4000000000087303</c:v>
                </c:pt>
                <c:pt idx="17">
                  <c:v>-5.5999999999585297</c:v>
                </c:pt>
                <c:pt idx="18">
                  <c:v>-5.49999999998363</c:v>
                </c:pt>
                <c:pt idx="19">
                  <c:v>-5.3000000000338297</c:v>
                </c:pt>
                <c:pt idx="20">
                  <c:v>-5.8000000000220098</c:v>
                </c:pt>
                <c:pt idx="21">
                  <c:v>-5.49999999998363</c:v>
                </c:pt>
                <c:pt idx="22">
                  <c:v>-5.5999999999585297</c:v>
                </c:pt>
                <c:pt idx="23">
                  <c:v>-5.8000000000220098</c:v>
                </c:pt>
                <c:pt idx="24">
                  <c:v>-5.9999999999718101</c:v>
                </c:pt>
              </c:numCache>
            </c:numRef>
          </c:val>
        </c:ser>
        <c:dLbls/>
        <c:marker val="1"/>
        <c:axId val="317323520"/>
        <c:axId val="317338752"/>
      </c:lineChart>
      <c:lineChart>
        <c:grouping val="standard"/>
        <c:ser>
          <c:idx val="3"/>
          <c:order val="3"/>
          <c:tx>
            <c:strRef>
              <c:f>'K82+831'!$AG$3:$AG$5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'K82+831'!$A$6:$A$47</c:f>
              <c:numCache>
                <c:formatCode>m"月"d"日";@</c:formatCode>
                <c:ptCount val="42"/>
                <c:pt idx="0">
                  <c:v>44533</c:v>
                </c:pt>
                <c:pt idx="1">
                  <c:v>44534</c:v>
                </c:pt>
                <c:pt idx="2">
                  <c:v>44535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44541</c:v>
                </c:pt>
                <c:pt idx="9">
                  <c:v>44542</c:v>
                </c:pt>
                <c:pt idx="10">
                  <c:v>44543</c:v>
                </c:pt>
                <c:pt idx="11">
                  <c:v>44544</c:v>
                </c:pt>
                <c:pt idx="12">
                  <c:v>44545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44550</c:v>
                </c:pt>
                <c:pt idx="17">
                  <c:v>44552</c:v>
                </c:pt>
                <c:pt idx="18">
                  <c:v>44554</c:v>
                </c:pt>
                <c:pt idx="19">
                  <c:v>44556</c:v>
                </c:pt>
                <c:pt idx="20">
                  <c:v>44558</c:v>
                </c:pt>
                <c:pt idx="21">
                  <c:v>44560</c:v>
                </c:pt>
                <c:pt idx="22">
                  <c:v>44562</c:v>
                </c:pt>
                <c:pt idx="23">
                  <c:v>44564</c:v>
                </c:pt>
                <c:pt idx="24">
                  <c:v>44571</c:v>
                </c:pt>
              </c:numCache>
            </c:numRef>
          </c:cat>
          <c:val>
            <c:numRef>
              <c:f>'K82+831'!$AG$6:$AG$44</c:f>
              <c:numCache>
                <c:formatCode>0.0_ </c:formatCode>
                <c:ptCount val="39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62</c:v>
                </c:pt>
                <c:pt idx="17">
                  <c:v>68</c:v>
                </c:pt>
                <c:pt idx="18">
                  <c:v>74</c:v>
                </c:pt>
                <c:pt idx="19">
                  <c:v>80</c:v>
                </c:pt>
                <c:pt idx="20">
                  <c:v>86</c:v>
                </c:pt>
                <c:pt idx="21">
                  <c:v>92</c:v>
                </c:pt>
                <c:pt idx="22">
                  <c:v>98</c:v>
                </c:pt>
                <c:pt idx="23">
                  <c:v>104</c:v>
                </c:pt>
                <c:pt idx="24">
                  <c:v>110</c:v>
                </c:pt>
              </c:numCache>
            </c:numRef>
          </c:val>
        </c:ser>
        <c:dLbls/>
        <c:marker val="1"/>
        <c:axId val="317340672"/>
        <c:axId val="317342464"/>
      </c:lineChart>
      <c:dateAx>
        <c:axId val="317323520"/>
        <c:scaling>
          <c:orientation val="minMax"/>
          <c:min val="44532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4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7338752"/>
        <c:crossesAt val="-50"/>
        <c:auto val="1"/>
        <c:lblOffset val="100"/>
        <c:baseTimeUnit val="days"/>
        <c:majorUnit val="3"/>
        <c:majorTimeUnit val="days"/>
      </c:dateAx>
      <c:valAx>
        <c:axId val="317338752"/>
        <c:scaling>
          <c:orientation val="minMax"/>
          <c:max val="3"/>
          <c:min val="-7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7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7323520"/>
        <c:crosses val="autoZero"/>
        <c:crossBetween val="midCat"/>
        <c:majorUnit val="2"/>
      </c:valAx>
      <c:dateAx>
        <c:axId val="317340672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17342464"/>
        <c:crosses val="autoZero"/>
        <c:auto val="1"/>
        <c:lblOffset val="100"/>
        <c:baseTimeUnit val="days"/>
      </c:dateAx>
      <c:valAx>
        <c:axId val="317342464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7340672"/>
        <c:crosses val="max"/>
        <c:crossBetween val="midCat"/>
        <c:majorUnit val="2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4.8114797125769118E-2"/>
          <c:y val="8.2789357212701101E-2"/>
          <c:w val="0.840001376877072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K81+928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'K81+928'!$U$4:$W$4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'K81+928'!$A$6:$A$29</c:f>
              <c:numCache>
                <c:formatCode>m"月"d"日";@</c:formatCode>
                <c:ptCount val="24"/>
                <c:pt idx="0">
                  <c:v>44737</c:v>
                </c:pt>
                <c:pt idx="1">
                  <c:v>44738</c:v>
                </c:pt>
                <c:pt idx="2">
                  <c:v>44739</c:v>
                </c:pt>
                <c:pt idx="3">
                  <c:v>44740</c:v>
                </c:pt>
                <c:pt idx="4">
                  <c:v>44741</c:v>
                </c:pt>
                <c:pt idx="5">
                  <c:v>44742</c:v>
                </c:pt>
                <c:pt idx="6">
                  <c:v>44743</c:v>
                </c:pt>
                <c:pt idx="7">
                  <c:v>44744</c:v>
                </c:pt>
                <c:pt idx="8">
                  <c:v>44745</c:v>
                </c:pt>
                <c:pt idx="9">
                  <c:v>44746</c:v>
                </c:pt>
                <c:pt idx="10">
                  <c:v>44747</c:v>
                </c:pt>
                <c:pt idx="11">
                  <c:v>44748</c:v>
                </c:pt>
                <c:pt idx="12">
                  <c:v>44749</c:v>
                </c:pt>
                <c:pt idx="13">
                  <c:v>44750</c:v>
                </c:pt>
                <c:pt idx="14">
                  <c:v>44751</c:v>
                </c:pt>
                <c:pt idx="15">
                  <c:v>44753</c:v>
                </c:pt>
                <c:pt idx="16">
                  <c:v>44755</c:v>
                </c:pt>
                <c:pt idx="17">
                  <c:v>44757</c:v>
                </c:pt>
                <c:pt idx="18">
                  <c:v>44759</c:v>
                </c:pt>
              </c:numCache>
            </c:numRef>
          </c:cat>
          <c:val>
            <c:numRef>
              <c:f>'K81+928'!$V$6:$V$31</c:f>
              <c:numCache>
                <c:formatCode>0.00_ </c:formatCode>
                <c:ptCount val="26"/>
                <c:pt idx="0">
                  <c:v>0</c:v>
                </c:pt>
                <c:pt idx="1">
                  <c:v>-0.20000000000130999</c:v>
                </c:pt>
                <c:pt idx="2">
                  <c:v>-9.99999999997669E-2</c:v>
                </c:pt>
                <c:pt idx="3">
                  <c:v>-0.60000000000037801</c:v>
                </c:pt>
                <c:pt idx="4">
                  <c:v>-0.799999999999912</c:v>
                </c:pt>
                <c:pt idx="5">
                  <c:v>-1.20000000000076</c:v>
                </c:pt>
                <c:pt idx="6">
                  <c:v>-1.20000000000076</c:v>
                </c:pt>
                <c:pt idx="7">
                  <c:v>-1.4000000000002899</c:v>
                </c:pt>
                <c:pt idx="8">
                  <c:v>-1.3000000000005201</c:v>
                </c:pt>
                <c:pt idx="9">
                  <c:v>-1.80000000000113</c:v>
                </c:pt>
                <c:pt idx="10">
                  <c:v>-2.0000000000006701</c:v>
                </c:pt>
                <c:pt idx="11">
                  <c:v>-1.9000000000009001</c:v>
                </c:pt>
                <c:pt idx="12">
                  <c:v>-2.4000000000015098</c:v>
                </c:pt>
                <c:pt idx="13">
                  <c:v>-2.6000000000010499</c:v>
                </c:pt>
                <c:pt idx="14">
                  <c:v>-2.4000000000015098</c:v>
                </c:pt>
                <c:pt idx="15">
                  <c:v>-3.0000000000001101</c:v>
                </c:pt>
                <c:pt idx="16">
                  <c:v>-3.2000000000014199</c:v>
                </c:pt>
                <c:pt idx="17">
                  <c:v>-3.0999999999998802</c:v>
                </c:pt>
              </c:numCache>
            </c:numRef>
          </c:val>
        </c:ser>
        <c:ser>
          <c:idx val="1"/>
          <c:order val="1"/>
          <c:tx>
            <c:strRef>
              <c:f>'K81+928'!$Y$4:$AA$4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'K81+928'!$A$6:$A$29</c:f>
              <c:numCache>
                <c:formatCode>m"月"d"日";@</c:formatCode>
                <c:ptCount val="24"/>
                <c:pt idx="0">
                  <c:v>44737</c:v>
                </c:pt>
                <c:pt idx="1">
                  <c:v>44738</c:v>
                </c:pt>
                <c:pt idx="2">
                  <c:v>44739</c:v>
                </c:pt>
                <c:pt idx="3">
                  <c:v>44740</c:v>
                </c:pt>
                <c:pt idx="4">
                  <c:v>44741</c:v>
                </c:pt>
                <c:pt idx="5">
                  <c:v>44742</c:v>
                </c:pt>
                <c:pt idx="6">
                  <c:v>44743</c:v>
                </c:pt>
                <c:pt idx="7">
                  <c:v>44744</c:v>
                </c:pt>
                <c:pt idx="8">
                  <c:v>44745</c:v>
                </c:pt>
                <c:pt idx="9">
                  <c:v>44746</c:v>
                </c:pt>
                <c:pt idx="10">
                  <c:v>44747</c:v>
                </c:pt>
                <c:pt idx="11">
                  <c:v>44748</c:v>
                </c:pt>
                <c:pt idx="12">
                  <c:v>44749</c:v>
                </c:pt>
                <c:pt idx="13">
                  <c:v>44750</c:v>
                </c:pt>
                <c:pt idx="14">
                  <c:v>44751</c:v>
                </c:pt>
                <c:pt idx="15">
                  <c:v>44753</c:v>
                </c:pt>
                <c:pt idx="16">
                  <c:v>44755</c:v>
                </c:pt>
                <c:pt idx="17">
                  <c:v>44757</c:v>
                </c:pt>
                <c:pt idx="18">
                  <c:v>44759</c:v>
                </c:pt>
              </c:numCache>
            </c:numRef>
          </c:cat>
          <c:val>
            <c:numRef>
              <c:f>'K81+928'!$Z$6:$Z$30</c:f>
              <c:numCache>
                <c:formatCode>0.00_ </c:formatCode>
                <c:ptCount val="25"/>
                <c:pt idx="0">
                  <c:v>0</c:v>
                </c:pt>
                <c:pt idx="1">
                  <c:v>-0.29999999999930099</c:v>
                </c:pt>
                <c:pt idx="2">
                  <c:v>-9.99999999997669E-2</c:v>
                </c:pt>
                <c:pt idx="3">
                  <c:v>-0.59999999999860198</c:v>
                </c:pt>
                <c:pt idx="4">
                  <c:v>-0.799999999999912</c:v>
                </c:pt>
                <c:pt idx="5">
                  <c:v>-0.999999999999446</c:v>
                </c:pt>
                <c:pt idx="6">
                  <c:v>-0.89999999999967895</c:v>
                </c:pt>
                <c:pt idx="7">
                  <c:v>-1.39999999999851</c:v>
                </c:pt>
                <c:pt idx="8">
                  <c:v>-1.59999999999982</c:v>
                </c:pt>
                <c:pt idx="9">
                  <c:v>-1.50000000000006</c:v>
                </c:pt>
                <c:pt idx="10">
                  <c:v>-1.99999999999889</c:v>
                </c:pt>
                <c:pt idx="11">
                  <c:v>-2.1999999999984299</c:v>
                </c:pt>
                <c:pt idx="12">
                  <c:v>-1.59999999999982</c:v>
                </c:pt>
                <c:pt idx="13">
                  <c:v>-2.59999999999927</c:v>
                </c:pt>
                <c:pt idx="14">
                  <c:v>-2.7999999999987999</c:v>
                </c:pt>
                <c:pt idx="15">
                  <c:v>-2.6999999999990401</c:v>
                </c:pt>
                <c:pt idx="16">
                  <c:v>-3.1999999999996498</c:v>
                </c:pt>
                <c:pt idx="17">
                  <c:v>-2.99999999999834</c:v>
                </c:pt>
              </c:numCache>
            </c:numRef>
          </c:val>
        </c:ser>
        <c:ser>
          <c:idx val="2"/>
          <c:order val="2"/>
          <c:tx>
            <c:strRef>
              <c:f>'K81+928'!$AC$4:$AE$4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'K81+928'!$A$6:$A$29</c:f>
              <c:numCache>
                <c:formatCode>m"月"d"日";@</c:formatCode>
                <c:ptCount val="24"/>
                <c:pt idx="0">
                  <c:v>44737</c:v>
                </c:pt>
                <c:pt idx="1">
                  <c:v>44738</c:v>
                </c:pt>
                <c:pt idx="2">
                  <c:v>44739</c:v>
                </c:pt>
                <c:pt idx="3">
                  <c:v>44740</c:v>
                </c:pt>
                <c:pt idx="4">
                  <c:v>44741</c:v>
                </c:pt>
                <c:pt idx="5">
                  <c:v>44742</c:v>
                </c:pt>
                <c:pt idx="6">
                  <c:v>44743</c:v>
                </c:pt>
                <c:pt idx="7">
                  <c:v>44744</c:v>
                </c:pt>
                <c:pt idx="8">
                  <c:v>44745</c:v>
                </c:pt>
                <c:pt idx="9">
                  <c:v>44746</c:v>
                </c:pt>
                <c:pt idx="10">
                  <c:v>44747</c:v>
                </c:pt>
                <c:pt idx="11">
                  <c:v>44748</c:v>
                </c:pt>
                <c:pt idx="12">
                  <c:v>44749</c:v>
                </c:pt>
                <c:pt idx="13">
                  <c:v>44750</c:v>
                </c:pt>
                <c:pt idx="14">
                  <c:v>44751</c:v>
                </c:pt>
                <c:pt idx="15">
                  <c:v>44753</c:v>
                </c:pt>
                <c:pt idx="16">
                  <c:v>44755</c:v>
                </c:pt>
                <c:pt idx="17">
                  <c:v>44757</c:v>
                </c:pt>
                <c:pt idx="18">
                  <c:v>44759</c:v>
                </c:pt>
              </c:numCache>
            </c:numRef>
          </c:cat>
          <c:val>
            <c:numRef>
              <c:f>'K81+928'!$AD$6:$AD$29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-0.300000000000189</c:v>
                </c:pt>
                <c:pt idx="2">
                  <c:v>-0.20000000000042201</c:v>
                </c:pt>
                <c:pt idx="3">
                  <c:v>-0.40000000000084401</c:v>
                </c:pt>
                <c:pt idx="4">
                  <c:v>-0.60000000000037801</c:v>
                </c:pt>
                <c:pt idx="5">
                  <c:v>-0.90000000000056701</c:v>
                </c:pt>
                <c:pt idx="6">
                  <c:v>-1.00000000000033</c:v>
                </c:pt>
                <c:pt idx="7">
                  <c:v>-1.20000000000076</c:v>
                </c:pt>
                <c:pt idx="8">
                  <c:v>-1.20000000000076</c:v>
                </c:pt>
                <c:pt idx="9">
                  <c:v>-1.60000000000071</c:v>
                </c:pt>
                <c:pt idx="10">
                  <c:v>-1.8000000000002501</c:v>
                </c:pt>
                <c:pt idx="11">
                  <c:v>-1.60000000000071</c:v>
                </c:pt>
                <c:pt idx="12">
                  <c:v>-2.2000000000002</c:v>
                </c:pt>
                <c:pt idx="13">
                  <c:v>-2.4000000000006199</c:v>
                </c:pt>
                <c:pt idx="14">
                  <c:v>-2.2999999999999701</c:v>
                </c:pt>
                <c:pt idx="15">
                  <c:v>-2.8000000000103502</c:v>
                </c:pt>
                <c:pt idx="16">
                  <c:v>-3.0000000000107701</c:v>
                </c:pt>
                <c:pt idx="17">
                  <c:v>-2.9000000000003499</c:v>
                </c:pt>
              </c:numCache>
            </c:numRef>
          </c:val>
        </c:ser>
        <c:dLbls/>
        <c:marker val="1"/>
        <c:axId val="329664384"/>
        <c:axId val="329671040"/>
      </c:lineChart>
      <c:lineChart>
        <c:grouping val="standard"/>
        <c:ser>
          <c:idx val="3"/>
          <c:order val="3"/>
          <c:tx>
            <c:strRef>
              <c:f>'K81+928'!$AG$3:$AG$5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'K81+928'!$A$6:$A$29</c:f>
              <c:numCache>
                <c:formatCode>m"月"d"日";@</c:formatCode>
                <c:ptCount val="24"/>
                <c:pt idx="0">
                  <c:v>44737</c:v>
                </c:pt>
                <c:pt idx="1">
                  <c:v>44738</c:v>
                </c:pt>
                <c:pt idx="2">
                  <c:v>44739</c:v>
                </c:pt>
                <c:pt idx="3">
                  <c:v>44740</c:v>
                </c:pt>
                <c:pt idx="4">
                  <c:v>44741</c:v>
                </c:pt>
                <c:pt idx="5">
                  <c:v>44742</c:v>
                </c:pt>
                <c:pt idx="6">
                  <c:v>44743</c:v>
                </c:pt>
                <c:pt idx="7">
                  <c:v>44744</c:v>
                </c:pt>
                <c:pt idx="8">
                  <c:v>44745</c:v>
                </c:pt>
                <c:pt idx="9">
                  <c:v>44746</c:v>
                </c:pt>
                <c:pt idx="10">
                  <c:v>44747</c:v>
                </c:pt>
                <c:pt idx="11">
                  <c:v>44748</c:v>
                </c:pt>
                <c:pt idx="12">
                  <c:v>44749</c:v>
                </c:pt>
                <c:pt idx="13">
                  <c:v>44750</c:v>
                </c:pt>
                <c:pt idx="14">
                  <c:v>44751</c:v>
                </c:pt>
                <c:pt idx="15">
                  <c:v>44753</c:v>
                </c:pt>
                <c:pt idx="16">
                  <c:v>44755</c:v>
                </c:pt>
                <c:pt idx="17">
                  <c:v>44757</c:v>
                </c:pt>
                <c:pt idx="18">
                  <c:v>44759</c:v>
                </c:pt>
              </c:numCache>
            </c:numRef>
          </c:cat>
          <c:val>
            <c:numRef>
              <c:f>'K81+928'!$AG$6:$AG$29</c:f>
              <c:numCache>
                <c:formatCode>0.0_ </c:formatCode>
                <c:ptCount val="24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</c:numCache>
            </c:numRef>
          </c:val>
        </c:ser>
        <c:dLbls/>
        <c:marker val="1"/>
        <c:axId val="329672960"/>
        <c:axId val="329674752"/>
      </c:lineChart>
      <c:dateAx>
        <c:axId val="32966438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9671040"/>
        <c:crossesAt val="-50"/>
        <c:auto val="1"/>
        <c:lblOffset val="100"/>
        <c:baseTimeUnit val="days"/>
      </c:dateAx>
      <c:valAx>
        <c:axId val="329671040"/>
        <c:scaling>
          <c:orientation val="minMax"/>
          <c:max val="0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9664384"/>
        <c:crosses val="autoZero"/>
        <c:crossBetween val="midCat"/>
      </c:valAx>
      <c:dateAx>
        <c:axId val="329672960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9674752"/>
        <c:crosses val="autoZero"/>
        <c:auto val="1"/>
        <c:lblOffset val="100"/>
        <c:baseTimeUnit val="days"/>
      </c:dateAx>
      <c:valAx>
        <c:axId val="329674752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9672960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K81+928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816700031140205"/>
          <c:y val="6.564424544971091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'K81+928'!$C$4:$G$4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'K81+928'!$A$6:$A$29</c:f>
              <c:numCache>
                <c:formatCode>m"月"d"日";@</c:formatCode>
                <c:ptCount val="24"/>
                <c:pt idx="0">
                  <c:v>44737</c:v>
                </c:pt>
                <c:pt idx="1">
                  <c:v>44738</c:v>
                </c:pt>
                <c:pt idx="2">
                  <c:v>44739</c:v>
                </c:pt>
                <c:pt idx="3">
                  <c:v>44740</c:v>
                </c:pt>
                <c:pt idx="4">
                  <c:v>44741</c:v>
                </c:pt>
                <c:pt idx="5">
                  <c:v>44742</c:v>
                </c:pt>
                <c:pt idx="6">
                  <c:v>44743</c:v>
                </c:pt>
                <c:pt idx="7">
                  <c:v>44744</c:v>
                </c:pt>
                <c:pt idx="8">
                  <c:v>44745</c:v>
                </c:pt>
                <c:pt idx="9">
                  <c:v>44746</c:v>
                </c:pt>
                <c:pt idx="10">
                  <c:v>44747</c:v>
                </c:pt>
                <c:pt idx="11">
                  <c:v>44748</c:v>
                </c:pt>
                <c:pt idx="12">
                  <c:v>44749</c:v>
                </c:pt>
                <c:pt idx="13">
                  <c:v>44750</c:v>
                </c:pt>
                <c:pt idx="14">
                  <c:v>44751</c:v>
                </c:pt>
                <c:pt idx="15">
                  <c:v>44753</c:v>
                </c:pt>
                <c:pt idx="16">
                  <c:v>44755</c:v>
                </c:pt>
                <c:pt idx="17">
                  <c:v>44757</c:v>
                </c:pt>
                <c:pt idx="18">
                  <c:v>44759</c:v>
                </c:pt>
              </c:numCache>
            </c:numRef>
          </c:cat>
          <c:val>
            <c:numRef>
              <c:f>'K81+928'!$G$6:$G$29</c:f>
              <c:numCache>
                <c:formatCode>0.00_ </c:formatCode>
                <c:ptCount val="24"/>
                <c:pt idx="0">
                  <c:v>0</c:v>
                </c:pt>
                <c:pt idx="1">
                  <c:v>-9.9999999974897905E-2</c:v>
                </c:pt>
                <c:pt idx="2">
                  <c:v>-0.199999999949796</c:v>
                </c:pt>
                <c:pt idx="3">
                  <c:v>-0.10000000008858501</c:v>
                </c:pt>
                <c:pt idx="4">
                  <c:v>0.30000000003838101</c:v>
                </c:pt>
                <c:pt idx="5">
                  <c:v>-0.49999999998817701</c:v>
                </c:pt>
                <c:pt idx="6">
                  <c:v>-9.9999999974897905E-2</c:v>
                </c:pt>
                <c:pt idx="7">
                  <c:v>9.9999999974897905E-2</c:v>
                </c:pt>
                <c:pt idx="8">
                  <c:v>-0.30000000003838101</c:v>
                </c:pt>
                <c:pt idx="9">
                  <c:v>-9.9999999974897905E-2</c:v>
                </c:pt>
                <c:pt idx="10">
                  <c:v>-0.40000000001327901</c:v>
                </c:pt>
                <c:pt idx="11">
                  <c:v>0.20000000006348301</c:v>
                </c:pt>
                <c:pt idx="12">
                  <c:v>-0.10000000008858501</c:v>
                </c:pt>
                <c:pt idx="13">
                  <c:v>-0.29999999992469401</c:v>
                </c:pt>
                <c:pt idx="14">
                  <c:v>9.9999999974897905E-2</c:v>
                </c:pt>
                <c:pt idx="15">
                  <c:v>-4.9999999987449001E-2</c:v>
                </c:pt>
                <c:pt idx="16">
                  <c:v>4.9999999987449001E-2</c:v>
                </c:pt>
                <c:pt idx="17">
                  <c:v>-0.15000000001919001</c:v>
                </c:pt>
                <c:pt idx="18">
                  <c:v>-4.9999999987449001E-2</c:v>
                </c:pt>
              </c:numCache>
            </c:numRef>
          </c:val>
        </c:ser>
        <c:ser>
          <c:idx val="1"/>
          <c:order val="1"/>
          <c:tx>
            <c:strRef>
              <c:f>'K81+928'!$H$4:$L$4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'K81+928'!$A$6:$A$29</c:f>
              <c:numCache>
                <c:formatCode>m"月"d"日";@</c:formatCode>
                <c:ptCount val="24"/>
                <c:pt idx="0">
                  <c:v>44737</c:v>
                </c:pt>
                <c:pt idx="1">
                  <c:v>44738</c:v>
                </c:pt>
                <c:pt idx="2">
                  <c:v>44739</c:v>
                </c:pt>
                <c:pt idx="3">
                  <c:v>44740</c:v>
                </c:pt>
                <c:pt idx="4">
                  <c:v>44741</c:v>
                </c:pt>
                <c:pt idx="5">
                  <c:v>44742</c:v>
                </c:pt>
                <c:pt idx="6">
                  <c:v>44743</c:v>
                </c:pt>
                <c:pt idx="7">
                  <c:v>44744</c:v>
                </c:pt>
                <c:pt idx="8">
                  <c:v>44745</c:v>
                </c:pt>
                <c:pt idx="9">
                  <c:v>44746</c:v>
                </c:pt>
                <c:pt idx="10">
                  <c:v>44747</c:v>
                </c:pt>
                <c:pt idx="11">
                  <c:v>44748</c:v>
                </c:pt>
                <c:pt idx="12">
                  <c:v>44749</c:v>
                </c:pt>
                <c:pt idx="13">
                  <c:v>44750</c:v>
                </c:pt>
                <c:pt idx="14">
                  <c:v>44751</c:v>
                </c:pt>
                <c:pt idx="15">
                  <c:v>44753</c:v>
                </c:pt>
                <c:pt idx="16">
                  <c:v>44755</c:v>
                </c:pt>
                <c:pt idx="17">
                  <c:v>44757</c:v>
                </c:pt>
                <c:pt idx="18">
                  <c:v>44759</c:v>
                </c:pt>
              </c:numCache>
            </c:numRef>
          </c:cat>
          <c:val>
            <c:numRef>
              <c:f>'K81+928'!$L$6:$L$29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9.9999999974897905E-2</c:v>
                </c:pt>
                <c:pt idx="3">
                  <c:v>-0.49999999998817701</c:v>
                </c:pt>
                <c:pt idx="4">
                  <c:v>-0.199999999949796</c:v>
                </c:pt>
                <c:pt idx="5">
                  <c:v>0.30000000003838101</c:v>
                </c:pt>
                <c:pt idx="6">
                  <c:v>-0.70000000005165897</c:v>
                </c:pt>
                <c:pt idx="7">
                  <c:v>-0.199999999949796</c:v>
                </c:pt>
                <c:pt idx="8">
                  <c:v>0.39999999989959201</c:v>
                </c:pt>
                <c:pt idx="9">
                  <c:v>-0.79999999991286996</c:v>
                </c:pt>
                <c:pt idx="10">
                  <c:v>-0.20000000006348301</c:v>
                </c:pt>
                <c:pt idx="11">
                  <c:v>-0.40000000001327901</c:v>
                </c:pt>
                <c:pt idx="12">
                  <c:v>0</c:v>
                </c:pt>
                <c:pt idx="13">
                  <c:v>-0.199999999949796</c:v>
                </c:pt>
                <c:pt idx="14">
                  <c:v>9.9999999974897905E-2</c:v>
                </c:pt>
                <c:pt idx="15">
                  <c:v>-0.24999999999408801</c:v>
                </c:pt>
                <c:pt idx="16">
                  <c:v>-9.9999999974897905E-2</c:v>
                </c:pt>
                <c:pt idx="17">
                  <c:v>9.9999999974897905E-2</c:v>
                </c:pt>
                <c:pt idx="18">
                  <c:v>4.9999999987449001E-2</c:v>
                </c:pt>
              </c:numCache>
            </c:numRef>
          </c:val>
        </c:ser>
        <c:ser>
          <c:idx val="2"/>
          <c:order val="2"/>
          <c:tx>
            <c:strRef>
              <c:f>'K81+928'!$M$4:$Q$4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'K81+928'!$A$6:$A$29</c:f>
              <c:numCache>
                <c:formatCode>m"月"d"日";@</c:formatCode>
                <c:ptCount val="24"/>
                <c:pt idx="0">
                  <c:v>44737</c:v>
                </c:pt>
                <c:pt idx="1">
                  <c:v>44738</c:v>
                </c:pt>
                <c:pt idx="2">
                  <c:v>44739</c:v>
                </c:pt>
                <c:pt idx="3">
                  <c:v>44740</c:v>
                </c:pt>
                <c:pt idx="4">
                  <c:v>44741</c:v>
                </c:pt>
                <c:pt idx="5">
                  <c:v>44742</c:v>
                </c:pt>
                <c:pt idx="6">
                  <c:v>44743</c:v>
                </c:pt>
                <c:pt idx="7">
                  <c:v>44744</c:v>
                </c:pt>
                <c:pt idx="8">
                  <c:v>44745</c:v>
                </c:pt>
                <c:pt idx="9">
                  <c:v>44746</c:v>
                </c:pt>
                <c:pt idx="10">
                  <c:v>44747</c:v>
                </c:pt>
                <c:pt idx="11">
                  <c:v>44748</c:v>
                </c:pt>
                <c:pt idx="12">
                  <c:v>44749</c:v>
                </c:pt>
                <c:pt idx="13">
                  <c:v>44750</c:v>
                </c:pt>
                <c:pt idx="14">
                  <c:v>44751</c:v>
                </c:pt>
                <c:pt idx="15">
                  <c:v>44753</c:v>
                </c:pt>
                <c:pt idx="16">
                  <c:v>44755</c:v>
                </c:pt>
                <c:pt idx="17">
                  <c:v>44757</c:v>
                </c:pt>
                <c:pt idx="18">
                  <c:v>44759</c:v>
                </c:pt>
              </c:numCache>
            </c:numRef>
          </c:cat>
          <c:val>
            <c:numRef>
              <c:f>'K81+928'!$Q$6:$Q$29</c:f>
              <c:numCache>
                <c:formatCode>0.00_ </c:formatCode>
                <c:ptCount val="24"/>
                <c:pt idx="0">
                  <c:v>0</c:v>
                </c:pt>
                <c:pt idx="1">
                  <c:v>-0.40000000001327901</c:v>
                </c:pt>
                <c:pt idx="2">
                  <c:v>0.29999999992469401</c:v>
                </c:pt>
                <c:pt idx="3">
                  <c:v>-0.199999999949796</c:v>
                </c:pt>
                <c:pt idx="4">
                  <c:v>0.40000000001327901</c:v>
                </c:pt>
                <c:pt idx="5">
                  <c:v>-0.80000000002655702</c:v>
                </c:pt>
                <c:pt idx="6">
                  <c:v>-0.199999999949796</c:v>
                </c:pt>
                <c:pt idx="7">
                  <c:v>0.49999999998817701</c:v>
                </c:pt>
                <c:pt idx="8">
                  <c:v>-0.90000000000145497</c:v>
                </c:pt>
                <c:pt idx="9">
                  <c:v>-0.20000000006348301</c:v>
                </c:pt>
                <c:pt idx="10">
                  <c:v>-0.199999999949796</c:v>
                </c:pt>
                <c:pt idx="11">
                  <c:v>0.80000000002655702</c:v>
                </c:pt>
                <c:pt idx="12">
                  <c:v>-1.2000000000398401</c:v>
                </c:pt>
                <c:pt idx="13">
                  <c:v>-0.199999999949796</c:v>
                </c:pt>
                <c:pt idx="14">
                  <c:v>9.9999999974897905E-2</c:v>
                </c:pt>
                <c:pt idx="15">
                  <c:v>-0.24999999999408801</c:v>
                </c:pt>
                <c:pt idx="16">
                  <c:v>-0.100000000031741</c:v>
                </c:pt>
                <c:pt idx="17">
                  <c:v>4.9999999987449001E-2</c:v>
                </c:pt>
                <c:pt idx="18">
                  <c:v>-4.9999999987449001E-2</c:v>
                </c:pt>
              </c:numCache>
            </c:numRef>
          </c:val>
        </c:ser>
        <c:dLbls/>
        <c:marker val="1"/>
        <c:axId val="329729920"/>
        <c:axId val="329744768"/>
      </c:lineChart>
      <c:dateAx>
        <c:axId val="32972992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9744768"/>
        <c:crossesAt val="-50"/>
        <c:auto val="1"/>
        <c:lblOffset val="100"/>
        <c:baseTimeUnit val="days"/>
      </c:dateAx>
      <c:valAx>
        <c:axId val="329744768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9729920"/>
        <c:crosses val="autoZero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K81+928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612085062513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'K81+928'!$U$4:$W$4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'K81+928'!$A$6:$A$29</c:f>
              <c:numCache>
                <c:formatCode>m"月"d"日";@</c:formatCode>
                <c:ptCount val="24"/>
                <c:pt idx="0">
                  <c:v>44737</c:v>
                </c:pt>
                <c:pt idx="1">
                  <c:v>44738</c:v>
                </c:pt>
                <c:pt idx="2">
                  <c:v>44739</c:v>
                </c:pt>
                <c:pt idx="3">
                  <c:v>44740</c:v>
                </c:pt>
                <c:pt idx="4">
                  <c:v>44741</c:v>
                </c:pt>
                <c:pt idx="5">
                  <c:v>44742</c:v>
                </c:pt>
                <c:pt idx="6">
                  <c:v>44743</c:v>
                </c:pt>
                <c:pt idx="7">
                  <c:v>44744</c:v>
                </c:pt>
                <c:pt idx="8">
                  <c:v>44745</c:v>
                </c:pt>
                <c:pt idx="9">
                  <c:v>44746</c:v>
                </c:pt>
                <c:pt idx="10">
                  <c:v>44747</c:v>
                </c:pt>
                <c:pt idx="11">
                  <c:v>44748</c:v>
                </c:pt>
                <c:pt idx="12">
                  <c:v>44749</c:v>
                </c:pt>
                <c:pt idx="13">
                  <c:v>44750</c:v>
                </c:pt>
                <c:pt idx="14">
                  <c:v>44751</c:v>
                </c:pt>
                <c:pt idx="15">
                  <c:v>44753</c:v>
                </c:pt>
                <c:pt idx="16">
                  <c:v>44755</c:v>
                </c:pt>
                <c:pt idx="17">
                  <c:v>44757</c:v>
                </c:pt>
                <c:pt idx="18">
                  <c:v>44759</c:v>
                </c:pt>
              </c:numCache>
            </c:numRef>
          </c:cat>
          <c:val>
            <c:numRef>
              <c:f>'K81+928'!$W$6:$W$29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-0.20000000000130999</c:v>
                </c:pt>
                <c:pt idx="2">
                  <c:v>0.10000000000154299</c:v>
                </c:pt>
                <c:pt idx="3">
                  <c:v>-0.50000000000061096</c:v>
                </c:pt>
                <c:pt idx="4">
                  <c:v>-0.19999999999953399</c:v>
                </c:pt>
                <c:pt idx="5">
                  <c:v>-0.40000000000084401</c:v>
                </c:pt>
                <c:pt idx="6">
                  <c:v>0</c:v>
                </c:pt>
                <c:pt idx="7">
                  <c:v>-0.19999999999953399</c:v>
                </c:pt>
                <c:pt idx="8">
                  <c:v>9.99999999997669E-2</c:v>
                </c:pt>
                <c:pt idx="9">
                  <c:v>-0.50000000000061096</c:v>
                </c:pt>
                <c:pt idx="10">
                  <c:v>-0.19999999999953399</c:v>
                </c:pt>
                <c:pt idx="11">
                  <c:v>9.99999999997669E-2</c:v>
                </c:pt>
                <c:pt idx="12">
                  <c:v>-0.50000000000061096</c:v>
                </c:pt>
                <c:pt idx="13">
                  <c:v>-0.19999999999953399</c:v>
                </c:pt>
                <c:pt idx="14">
                  <c:v>0.19999999999953399</c:v>
                </c:pt>
                <c:pt idx="15">
                  <c:v>-0.29999999999930099</c:v>
                </c:pt>
                <c:pt idx="16">
                  <c:v>-0.100000000000655</c:v>
                </c:pt>
                <c:pt idx="17">
                  <c:v>5.0000000000771601E-2</c:v>
                </c:pt>
              </c:numCache>
            </c:numRef>
          </c:val>
        </c:ser>
        <c:ser>
          <c:idx val="1"/>
          <c:order val="1"/>
          <c:tx>
            <c:strRef>
              <c:f>'K81+928'!$Y$4:$AA$4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'K81+928'!$A$6:$A$29</c:f>
              <c:numCache>
                <c:formatCode>m"月"d"日";@</c:formatCode>
                <c:ptCount val="24"/>
                <c:pt idx="0">
                  <c:v>44737</c:v>
                </c:pt>
                <c:pt idx="1">
                  <c:v>44738</c:v>
                </c:pt>
                <c:pt idx="2">
                  <c:v>44739</c:v>
                </c:pt>
                <c:pt idx="3">
                  <c:v>44740</c:v>
                </c:pt>
                <c:pt idx="4">
                  <c:v>44741</c:v>
                </c:pt>
                <c:pt idx="5">
                  <c:v>44742</c:v>
                </c:pt>
                <c:pt idx="6">
                  <c:v>44743</c:v>
                </c:pt>
                <c:pt idx="7">
                  <c:v>44744</c:v>
                </c:pt>
                <c:pt idx="8">
                  <c:v>44745</c:v>
                </c:pt>
                <c:pt idx="9">
                  <c:v>44746</c:v>
                </c:pt>
                <c:pt idx="10">
                  <c:v>44747</c:v>
                </c:pt>
                <c:pt idx="11">
                  <c:v>44748</c:v>
                </c:pt>
                <c:pt idx="12">
                  <c:v>44749</c:v>
                </c:pt>
                <c:pt idx="13">
                  <c:v>44750</c:v>
                </c:pt>
                <c:pt idx="14">
                  <c:v>44751</c:v>
                </c:pt>
                <c:pt idx="15">
                  <c:v>44753</c:v>
                </c:pt>
                <c:pt idx="16">
                  <c:v>44755</c:v>
                </c:pt>
                <c:pt idx="17">
                  <c:v>44757</c:v>
                </c:pt>
                <c:pt idx="18">
                  <c:v>44759</c:v>
                </c:pt>
              </c:numCache>
            </c:numRef>
          </c:cat>
          <c:val>
            <c:numRef>
              <c:f>'K81+928'!$AA$6:$AA$29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-0.29999999999930099</c:v>
                </c:pt>
                <c:pt idx="2">
                  <c:v>0.19999999999953399</c:v>
                </c:pt>
                <c:pt idx="3">
                  <c:v>-0.49999999999883499</c:v>
                </c:pt>
                <c:pt idx="4">
                  <c:v>-0.20000000000130999</c:v>
                </c:pt>
                <c:pt idx="5">
                  <c:v>-0.19999999999953399</c:v>
                </c:pt>
                <c:pt idx="6">
                  <c:v>9.99999999997669E-2</c:v>
                </c:pt>
                <c:pt idx="7">
                  <c:v>-0.49999999999883499</c:v>
                </c:pt>
                <c:pt idx="8">
                  <c:v>-0.20000000000130999</c:v>
                </c:pt>
                <c:pt idx="9">
                  <c:v>9.99999999997669E-2</c:v>
                </c:pt>
                <c:pt idx="10">
                  <c:v>-0.49999999999883499</c:v>
                </c:pt>
                <c:pt idx="11">
                  <c:v>-0.19999999999953399</c:v>
                </c:pt>
                <c:pt idx="12">
                  <c:v>0.59999999999860198</c:v>
                </c:pt>
                <c:pt idx="13">
                  <c:v>-0.999999999999446</c:v>
                </c:pt>
                <c:pt idx="14">
                  <c:v>-0.19999999999953399</c:v>
                </c:pt>
                <c:pt idx="15">
                  <c:v>4.9999999999883499E-2</c:v>
                </c:pt>
                <c:pt idx="16">
                  <c:v>-0.25000000000030598</c:v>
                </c:pt>
                <c:pt idx="17">
                  <c:v>0.100000000000655</c:v>
                </c:pt>
              </c:numCache>
            </c:numRef>
          </c:val>
        </c:ser>
        <c:ser>
          <c:idx val="2"/>
          <c:order val="2"/>
          <c:tx>
            <c:strRef>
              <c:f>'K81+928'!$AC$4:$AE$4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'K81+928'!$A$6:$A$29</c:f>
              <c:numCache>
                <c:formatCode>m"月"d"日";@</c:formatCode>
                <c:ptCount val="24"/>
                <c:pt idx="0">
                  <c:v>44737</c:v>
                </c:pt>
                <c:pt idx="1">
                  <c:v>44738</c:v>
                </c:pt>
                <c:pt idx="2">
                  <c:v>44739</c:v>
                </c:pt>
                <c:pt idx="3">
                  <c:v>44740</c:v>
                </c:pt>
                <c:pt idx="4">
                  <c:v>44741</c:v>
                </c:pt>
                <c:pt idx="5">
                  <c:v>44742</c:v>
                </c:pt>
                <c:pt idx="6">
                  <c:v>44743</c:v>
                </c:pt>
                <c:pt idx="7">
                  <c:v>44744</c:v>
                </c:pt>
                <c:pt idx="8">
                  <c:v>44745</c:v>
                </c:pt>
                <c:pt idx="9">
                  <c:v>44746</c:v>
                </c:pt>
                <c:pt idx="10">
                  <c:v>44747</c:v>
                </c:pt>
                <c:pt idx="11">
                  <c:v>44748</c:v>
                </c:pt>
                <c:pt idx="12">
                  <c:v>44749</c:v>
                </c:pt>
                <c:pt idx="13">
                  <c:v>44750</c:v>
                </c:pt>
                <c:pt idx="14">
                  <c:v>44751</c:v>
                </c:pt>
                <c:pt idx="15">
                  <c:v>44753</c:v>
                </c:pt>
                <c:pt idx="16">
                  <c:v>44755</c:v>
                </c:pt>
                <c:pt idx="17">
                  <c:v>44757</c:v>
                </c:pt>
                <c:pt idx="18">
                  <c:v>44759</c:v>
                </c:pt>
              </c:numCache>
            </c:numRef>
          </c:cat>
          <c:val>
            <c:numRef>
              <c:f>'K81+928'!$AE$6:$AE$29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-0.300000000000189</c:v>
                </c:pt>
                <c:pt idx="2">
                  <c:v>9.99999999997669E-2</c:v>
                </c:pt>
                <c:pt idx="3">
                  <c:v>-0.20000000000042201</c:v>
                </c:pt>
                <c:pt idx="4">
                  <c:v>-0.19999999999953399</c:v>
                </c:pt>
                <c:pt idx="5">
                  <c:v>-0.300000000000189</c:v>
                </c:pt>
                <c:pt idx="6">
                  <c:v>-9.99999999997669E-2</c:v>
                </c:pt>
                <c:pt idx="7">
                  <c:v>-0.20000000000042201</c:v>
                </c:pt>
                <c:pt idx="8">
                  <c:v>0</c:v>
                </c:pt>
                <c:pt idx="9">
                  <c:v>-0.399999999999956</c:v>
                </c:pt>
                <c:pt idx="10">
                  <c:v>-0.19999999999953399</c:v>
                </c:pt>
                <c:pt idx="11">
                  <c:v>0.19999999999953399</c:v>
                </c:pt>
                <c:pt idx="12">
                  <c:v>-0.59999999999949005</c:v>
                </c:pt>
                <c:pt idx="13">
                  <c:v>-0.20000000000042201</c:v>
                </c:pt>
                <c:pt idx="14">
                  <c:v>0.100000000000655</c:v>
                </c:pt>
                <c:pt idx="15">
                  <c:v>-0.25000000000519101</c:v>
                </c:pt>
                <c:pt idx="16">
                  <c:v>-0.100000000000211</c:v>
                </c:pt>
                <c:pt idx="17">
                  <c:v>5.00000000052125E-2</c:v>
                </c:pt>
              </c:numCache>
            </c:numRef>
          </c:val>
        </c:ser>
        <c:dLbls/>
        <c:marker val="1"/>
        <c:axId val="329538176"/>
        <c:axId val="329815168"/>
      </c:lineChart>
      <c:dateAx>
        <c:axId val="32953817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9815168"/>
        <c:crossesAt val="-50"/>
        <c:auto val="1"/>
        <c:lblOffset val="100"/>
        <c:baseTimeUnit val="days"/>
      </c:dateAx>
      <c:valAx>
        <c:axId val="329815168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9538176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K81+890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1.055722814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'K81+890'!$C$4:$G$4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'K81+890'!$A$6:$A$29</c:f>
              <c:numCache>
                <c:formatCode>m"月"d"日";@</c:formatCode>
                <c:ptCount val="24"/>
                <c:pt idx="0">
                  <c:v>44742</c:v>
                </c:pt>
                <c:pt idx="1">
                  <c:v>44743</c:v>
                </c:pt>
                <c:pt idx="2">
                  <c:v>44744</c:v>
                </c:pt>
                <c:pt idx="3">
                  <c:v>44745</c:v>
                </c:pt>
                <c:pt idx="4">
                  <c:v>44746</c:v>
                </c:pt>
                <c:pt idx="5">
                  <c:v>44747</c:v>
                </c:pt>
                <c:pt idx="6">
                  <c:v>44748</c:v>
                </c:pt>
                <c:pt idx="7">
                  <c:v>44749</c:v>
                </c:pt>
                <c:pt idx="8">
                  <c:v>44750</c:v>
                </c:pt>
                <c:pt idx="9">
                  <c:v>44751</c:v>
                </c:pt>
                <c:pt idx="10">
                  <c:v>44752</c:v>
                </c:pt>
                <c:pt idx="11">
                  <c:v>44753</c:v>
                </c:pt>
                <c:pt idx="12">
                  <c:v>44754</c:v>
                </c:pt>
                <c:pt idx="13">
                  <c:v>44755</c:v>
                </c:pt>
                <c:pt idx="14">
                  <c:v>44756</c:v>
                </c:pt>
                <c:pt idx="15">
                  <c:v>44758</c:v>
                </c:pt>
                <c:pt idx="16">
                  <c:v>44760</c:v>
                </c:pt>
                <c:pt idx="17">
                  <c:v>44762</c:v>
                </c:pt>
              </c:numCache>
            </c:numRef>
          </c:cat>
          <c:val>
            <c:numRef>
              <c:f>'K81+890'!$F$6:$F$29</c:f>
              <c:numCache>
                <c:formatCode>0.00_ </c:formatCode>
                <c:ptCount val="24"/>
                <c:pt idx="0">
                  <c:v>0</c:v>
                </c:pt>
                <c:pt idx="1">
                  <c:v>0.20000000006348301</c:v>
                </c:pt>
                <c:pt idx="2">
                  <c:v>-0.199999999949796</c:v>
                </c:pt>
                <c:pt idx="3">
                  <c:v>-0.30000000003838101</c:v>
                </c:pt>
                <c:pt idx="4">
                  <c:v>-0.40000000001327901</c:v>
                </c:pt>
                <c:pt idx="5">
                  <c:v>-0.30000000003838101</c:v>
                </c:pt>
                <c:pt idx="6">
                  <c:v>-0.59999999996307496</c:v>
                </c:pt>
                <c:pt idx="7">
                  <c:v>-0.69999999993797202</c:v>
                </c:pt>
                <c:pt idx="8">
                  <c:v>-1.2000000000398401</c:v>
                </c:pt>
                <c:pt idx="9">
                  <c:v>-0.90000000000145497</c:v>
                </c:pt>
                <c:pt idx="10">
                  <c:v>-0.99999999997635303</c:v>
                </c:pt>
                <c:pt idx="11">
                  <c:v>-1.39999999998963</c:v>
                </c:pt>
                <c:pt idx="12">
                  <c:v>-1.2000000000398401</c:v>
                </c:pt>
                <c:pt idx="13">
                  <c:v>-1.30000000001473</c:v>
                </c:pt>
                <c:pt idx="14">
                  <c:v>-1.39999999998963</c:v>
                </c:pt>
                <c:pt idx="15">
                  <c:v>-1.30000000001473</c:v>
                </c:pt>
                <c:pt idx="16">
                  <c:v>-1.5999999999394301</c:v>
                </c:pt>
                <c:pt idx="17">
                  <c:v>-1.70000000002801</c:v>
                </c:pt>
              </c:numCache>
            </c:numRef>
          </c:val>
        </c:ser>
        <c:ser>
          <c:idx val="1"/>
          <c:order val="1"/>
          <c:tx>
            <c:strRef>
              <c:f>'K81+890'!$H$4:$L$4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'K81+890'!$A$6:$A$29</c:f>
              <c:numCache>
                <c:formatCode>m"月"d"日";@</c:formatCode>
                <c:ptCount val="24"/>
                <c:pt idx="0">
                  <c:v>44742</c:v>
                </c:pt>
                <c:pt idx="1">
                  <c:v>44743</c:v>
                </c:pt>
                <c:pt idx="2">
                  <c:v>44744</c:v>
                </c:pt>
                <c:pt idx="3">
                  <c:v>44745</c:v>
                </c:pt>
                <c:pt idx="4">
                  <c:v>44746</c:v>
                </c:pt>
                <c:pt idx="5">
                  <c:v>44747</c:v>
                </c:pt>
                <c:pt idx="6">
                  <c:v>44748</c:v>
                </c:pt>
                <c:pt idx="7">
                  <c:v>44749</c:v>
                </c:pt>
                <c:pt idx="8">
                  <c:v>44750</c:v>
                </c:pt>
                <c:pt idx="9">
                  <c:v>44751</c:v>
                </c:pt>
                <c:pt idx="10">
                  <c:v>44752</c:v>
                </c:pt>
                <c:pt idx="11">
                  <c:v>44753</c:v>
                </c:pt>
                <c:pt idx="12">
                  <c:v>44754</c:v>
                </c:pt>
                <c:pt idx="13">
                  <c:v>44755</c:v>
                </c:pt>
                <c:pt idx="14">
                  <c:v>44756</c:v>
                </c:pt>
                <c:pt idx="15">
                  <c:v>44758</c:v>
                </c:pt>
                <c:pt idx="16">
                  <c:v>44760</c:v>
                </c:pt>
                <c:pt idx="17">
                  <c:v>44762</c:v>
                </c:pt>
              </c:numCache>
            </c:numRef>
          </c:cat>
          <c:val>
            <c:numRef>
              <c:f>'K81+890'!$K$6:$K$29</c:f>
              <c:numCache>
                <c:formatCode>0.00_ </c:formatCode>
                <c:ptCount val="24"/>
                <c:pt idx="0">
                  <c:v>0</c:v>
                </c:pt>
                <c:pt idx="1">
                  <c:v>-0.60000000007676102</c:v>
                </c:pt>
                <c:pt idx="2">
                  <c:v>-0.50000000010186296</c:v>
                </c:pt>
                <c:pt idx="3">
                  <c:v>-0.80000000002655702</c:v>
                </c:pt>
                <c:pt idx="4">
                  <c:v>-0.90000000000145497</c:v>
                </c:pt>
                <c:pt idx="5">
                  <c:v>-1.1000000000649399</c:v>
                </c:pt>
                <c:pt idx="6">
                  <c:v>-1.00000000009004</c:v>
                </c:pt>
                <c:pt idx="7">
                  <c:v>-1.5000000000782201</c:v>
                </c:pt>
                <c:pt idx="8">
                  <c:v>-1.70000000002801</c:v>
                </c:pt>
                <c:pt idx="9">
                  <c:v>-1.8000000000029099</c:v>
                </c:pt>
                <c:pt idx="10">
                  <c:v>-2.1000000000412902</c:v>
                </c:pt>
                <c:pt idx="11">
                  <c:v>-2.3000000001047698</c:v>
                </c:pt>
                <c:pt idx="12">
                  <c:v>-2.2000000000161899</c:v>
                </c:pt>
                <c:pt idx="13">
                  <c:v>-2.70000000000437</c:v>
                </c:pt>
                <c:pt idx="14">
                  <c:v>-2.9000000000678501</c:v>
                </c:pt>
                <c:pt idx="15">
                  <c:v>-2.8000000000929499</c:v>
                </c:pt>
                <c:pt idx="16">
                  <c:v>-3.30000000008113</c:v>
                </c:pt>
                <c:pt idx="17">
                  <c:v>-3.2000000001062299</c:v>
                </c:pt>
              </c:numCache>
            </c:numRef>
          </c:val>
        </c:ser>
        <c:ser>
          <c:idx val="2"/>
          <c:order val="2"/>
          <c:tx>
            <c:strRef>
              <c:f>'K81+890'!$M$4:$Q$4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'K81+890'!$A$6:$A$32</c:f>
              <c:numCache>
                <c:formatCode>m"月"d"日";@</c:formatCode>
                <c:ptCount val="27"/>
                <c:pt idx="0">
                  <c:v>44742</c:v>
                </c:pt>
                <c:pt idx="1">
                  <c:v>44743</c:v>
                </c:pt>
                <c:pt idx="2">
                  <c:v>44744</c:v>
                </c:pt>
                <c:pt idx="3">
                  <c:v>44745</c:v>
                </c:pt>
                <c:pt idx="4">
                  <c:v>44746</c:v>
                </c:pt>
                <c:pt idx="5">
                  <c:v>44747</c:v>
                </c:pt>
                <c:pt idx="6">
                  <c:v>44748</c:v>
                </c:pt>
                <c:pt idx="7">
                  <c:v>44749</c:v>
                </c:pt>
                <c:pt idx="8">
                  <c:v>44750</c:v>
                </c:pt>
                <c:pt idx="9">
                  <c:v>44751</c:v>
                </c:pt>
                <c:pt idx="10">
                  <c:v>44752</c:v>
                </c:pt>
                <c:pt idx="11">
                  <c:v>44753</c:v>
                </c:pt>
                <c:pt idx="12">
                  <c:v>44754</c:v>
                </c:pt>
                <c:pt idx="13">
                  <c:v>44755</c:v>
                </c:pt>
                <c:pt idx="14">
                  <c:v>44756</c:v>
                </c:pt>
                <c:pt idx="15">
                  <c:v>44758</c:v>
                </c:pt>
                <c:pt idx="16">
                  <c:v>44760</c:v>
                </c:pt>
                <c:pt idx="17">
                  <c:v>44762</c:v>
                </c:pt>
              </c:numCache>
            </c:numRef>
          </c:cat>
          <c:val>
            <c:numRef>
              <c:f>'K81+890'!$P$6:$P$32</c:f>
              <c:numCache>
                <c:formatCode>0.00_ </c:formatCode>
                <c:ptCount val="27"/>
                <c:pt idx="0">
                  <c:v>0</c:v>
                </c:pt>
                <c:pt idx="1">
                  <c:v>-0.30000000003838101</c:v>
                </c:pt>
                <c:pt idx="2">
                  <c:v>-0.40000000001327901</c:v>
                </c:pt>
                <c:pt idx="3">
                  <c:v>-9.9999999974897905E-2</c:v>
                </c:pt>
                <c:pt idx="4">
                  <c:v>-0.30000000003838101</c:v>
                </c:pt>
                <c:pt idx="5">
                  <c:v>-0.40000000001327901</c:v>
                </c:pt>
                <c:pt idx="6">
                  <c:v>-0.70000000005165897</c:v>
                </c:pt>
                <c:pt idx="7">
                  <c:v>-0.90000000000145497</c:v>
                </c:pt>
                <c:pt idx="8">
                  <c:v>-0.59999999996307496</c:v>
                </c:pt>
                <c:pt idx="9">
                  <c:v>-1.30000000001473</c:v>
                </c:pt>
                <c:pt idx="10">
                  <c:v>-1.4999999999645299</c:v>
                </c:pt>
                <c:pt idx="11">
                  <c:v>-1.39999999998963</c:v>
                </c:pt>
                <c:pt idx="12">
                  <c:v>-1.8999999999778101</c:v>
                </c:pt>
                <c:pt idx="13">
                  <c:v>-2.1000000000412902</c:v>
                </c:pt>
                <c:pt idx="14">
                  <c:v>-2.00000000006639</c:v>
                </c:pt>
                <c:pt idx="15">
                  <c:v>-2.5000000000545701</c:v>
                </c:pt>
                <c:pt idx="16">
                  <c:v>-2.70000000000437</c:v>
                </c:pt>
                <c:pt idx="17">
                  <c:v>-2.9000000000678501</c:v>
                </c:pt>
              </c:numCache>
            </c:numRef>
          </c:val>
        </c:ser>
        <c:dLbls/>
        <c:marker val="1"/>
        <c:axId val="329908224"/>
        <c:axId val="329910528"/>
      </c:lineChart>
      <c:lineChart>
        <c:grouping val="standard"/>
        <c:ser>
          <c:idx val="3"/>
          <c:order val="3"/>
          <c:tx>
            <c:strRef>
              <c:f>'K81+890'!$AG$3:$AG$5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'K81+890'!$A$6:$A$29</c:f>
              <c:numCache>
                <c:formatCode>m"月"d"日";@</c:formatCode>
                <c:ptCount val="24"/>
                <c:pt idx="0">
                  <c:v>44742</c:v>
                </c:pt>
                <c:pt idx="1">
                  <c:v>44743</c:v>
                </c:pt>
                <c:pt idx="2">
                  <c:v>44744</c:v>
                </c:pt>
                <c:pt idx="3">
                  <c:v>44745</c:v>
                </c:pt>
                <c:pt idx="4">
                  <c:v>44746</c:v>
                </c:pt>
                <c:pt idx="5">
                  <c:v>44747</c:v>
                </c:pt>
                <c:pt idx="6">
                  <c:v>44748</c:v>
                </c:pt>
                <c:pt idx="7">
                  <c:v>44749</c:v>
                </c:pt>
                <c:pt idx="8">
                  <c:v>44750</c:v>
                </c:pt>
                <c:pt idx="9">
                  <c:v>44751</c:v>
                </c:pt>
                <c:pt idx="10">
                  <c:v>44752</c:v>
                </c:pt>
                <c:pt idx="11">
                  <c:v>44753</c:v>
                </c:pt>
                <c:pt idx="12">
                  <c:v>44754</c:v>
                </c:pt>
                <c:pt idx="13">
                  <c:v>44755</c:v>
                </c:pt>
                <c:pt idx="14">
                  <c:v>44756</c:v>
                </c:pt>
                <c:pt idx="15">
                  <c:v>44758</c:v>
                </c:pt>
                <c:pt idx="16">
                  <c:v>44760</c:v>
                </c:pt>
                <c:pt idx="17">
                  <c:v>44762</c:v>
                </c:pt>
              </c:numCache>
            </c:numRef>
          </c:cat>
          <c:val>
            <c:numRef>
              <c:f>'K81+890'!$AG$6:$AG$29</c:f>
              <c:numCache>
                <c:formatCode>0.0_ </c:formatCode>
                <c:ptCount val="24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</c:numCache>
            </c:numRef>
          </c:val>
        </c:ser>
        <c:dLbls/>
        <c:marker val="1"/>
        <c:axId val="329912704"/>
        <c:axId val="329914240"/>
      </c:lineChart>
      <c:dateAx>
        <c:axId val="32990822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9910528"/>
        <c:crossesAt val="-10"/>
        <c:auto val="1"/>
        <c:lblOffset val="100"/>
        <c:baseTimeUnit val="days"/>
        <c:majorUnit val="2"/>
        <c:majorTimeUnit val="days"/>
      </c:dateAx>
      <c:valAx>
        <c:axId val="329910528"/>
        <c:scaling>
          <c:orientation val="minMax"/>
          <c:max val="1"/>
          <c:min val="-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9908224"/>
        <c:crosses val="autoZero"/>
        <c:crossBetween val="midCat"/>
        <c:majorUnit val="1"/>
        <c:minorUnit val="0.2"/>
      </c:valAx>
      <c:dateAx>
        <c:axId val="329912704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9914240"/>
        <c:crosses val="autoZero"/>
        <c:auto val="1"/>
        <c:lblOffset val="100"/>
        <c:baseTimeUnit val="days"/>
      </c:dateAx>
      <c:valAx>
        <c:axId val="329914240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9912704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7318309909497183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K81+890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'K81+890'!$U$4:$W$4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'K81+890'!$A$6:$A$29</c:f>
              <c:numCache>
                <c:formatCode>m"月"d"日";@</c:formatCode>
                <c:ptCount val="24"/>
                <c:pt idx="0">
                  <c:v>44742</c:v>
                </c:pt>
                <c:pt idx="1">
                  <c:v>44743</c:v>
                </c:pt>
                <c:pt idx="2">
                  <c:v>44744</c:v>
                </c:pt>
                <c:pt idx="3">
                  <c:v>44745</c:v>
                </c:pt>
                <c:pt idx="4">
                  <c:v>44746</c:v>
                </c:pt>
                <c:pt idx="5">
                  <c:v>44747</c:v>
                </c:pt>
                <c:pt idx="6">
                  <c:v>44748</c:v>
                </c:pt>
                <c:pt idx="7">
                  <c:v>44749</c:v>
                </c:pt>
                <c:pt idx="8">
                  <c:v>44750</c:v>
                </c:pt>
                <c:pt idx="9">
                  <c:v>44751</c:v>
                </c:pt>
                <c:pt idx="10">
                  <c:v>44752</c:v>
                </c:pt>
                <c:pt idx="11">
                  <c:v>44753</c:v>
                </c:pt>
                <c:pt idx="12">
                  <c:v>44754</c:v>
                </c:pt>
                <c:pt idx="13">
                  <c:v>44755</c:v>
                </c:pt>
                <c:pt idx="14">
                  <c:v>44756</c:v>
                </c:pt>
                <c:pt idx="15">
                  <c:v>44758</c:v>
                </c:pt>
                <c:pt idx="16">
                  <c:v>44760</c:v>
                </c:pt>
                <c:pt idx="17">
                  <c:v>44762</c:v>
                </c:pt>
              </c:numCache>
            </c:numRef>
          </c:cat>
          <c:val>
            <c:numRef>
              <c:f>'K81+890'!$V$6:$V$31</c:f>
              <c:numCache>
                <c:formatCode>0.00_ </c:formatCode>
                <c:ptCount val="26"/>
                <c:pt idx="0">
                  <c:v>0</c:v>
                </c:pt>
                <c:pt idx="1">
                  <c:v>9.99999999997669E-2</c:v>
                </c:pt>
                <c:pt idx="2">
                  <c:v>-0.10000000000154299</c:v>
                </c:pt>
                <c:pt idx="3">
                  <c:v>0</c:v>
                </c:pt>
                <c:pt idx="4">
                  <c:v>-0.50000000000061096</c:v>
                </c:pt>
                <c:pt idx="5">
                  <c:v>-0.70000000000014495</c:v>
                </c:pt>
                <c:pt idx="6">
                  <c:v>-0.60000000000037801</c:v>
                </c:pt>
                <c:pt idx="7">
                  <c:v>-1.10000000000987</c:v>
                </c:pt>
                <c:pt idx="8">
                  <c:v>-1.30000000001118</c:v>
                </c:pt>
                <c:pt idx="9">
                  <c:v>-0.90000000000145497</c:v>
                </c:pt>
                <c:pt idx="10">
                  <c:v>-1.70000000001025</c:v>
                </c:pt>
                <c:pt idx="11">
                  <c:v>-1.90000000001156</c:v>
                </c:pt>
                <c:pt idx="12">
                  <c:v>-1.80000000000113</c:v>
                </c:pt>
                <c:pt idx="13">
                  <c:v>-2.3000000000212801</c:v>
                </c:pt>
                <c:pt idx="14">
                  <c:v>-2.5000000000208198</c:v>
                </c:pt>
                <c:pt idx="15">
                  <c:v>-2.6000000000010499</c:v>
                </c:pt>
                <c:pt idx="16">
                  <c:v>-2.9000000000198898</c:v>
                </c:pt>
                <c:pt idx="17">
                  <c:v>-2.8000000000005798</c:v>
                </c:pt>
              </c:numCache>
            </c:numRef>
          </c:val>
        </c:ser>
        <c:ser>
          <c:idx val="1"/>
          <c:order val="1"/>
          <c:tx>
            <c:strRef>
              <c:f>'K81+890'!$Y$4:$AA$4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'K81+890'!$A$6:$A$29</c:f>
              <c:numCache>
                <c:formatCode>m"月"d"日";@</c:formatCode>
                <c:ptCount val="24"/>
                <c:pt idx="0">
                  <c:v>44742</c:v>
                </c:pt>
                <c:pt idx="1">
                  <c:v>44743</c:v>
                </c:pt>
                <c:pt idx="2">
                  <c:v>44744</c:v>
                </c:pt>
                <c:pt idx="3">
                  <c:v>44745</c:v>
                </c:pt>
                <c:pt idx="4">
                  <c:v>44746</c:v>
                </c:pt>
                <c:pt idx="5">
                  <c:v>44747</c:v>
                </c:pt>
                <c:pt idx="6">
                  <c:v>44748</c:v>
                </c:pt>
                <c:pt idx="7">
                  <c:v>44749</c:v>
                </c:pt>
                <c:pt idx="8">
                  <c:v>44750</c:v>
                </c:pt>
                <c:pt idx="9">
                  <c:v>44751</c:v>
                </c:pt>
                <c:pt idx="10">
                  <c:v>44752</c:v>
                </c:pt>
                <c:pt idx="11">
                  <c:v>44753</c:v>
                </c:pt>
                <c:pt idx="12">
                  <c:v>44754</c:v>
                </c:pt>
                <c:pt idx="13">
                  <c:v>44755</c:v>
                </c:pt>
                <c:pt idx="14">
                  <c:v>44756</c:v>
                </c:pt>
                <c:pt idx="15">
                  <c:v>44758</c:v>
                </c:pt>
                <c:pt idx="16">
                  <c:v>44760</c:v>
                </c:pt>
                <c:pt idx="17">
                  <c:v>44762</c:v>
                </c:pt>
              </c:numCache>
            </c:numRef>
          </c:cat>
          <c:val>
            <c:numRef>
              <c:f>'K81+890'!$Z$6:$Z$30</c:f>
              <c:numCache>
                <c:formatCode>0.00_ </c:formatCode>
                <c:ptCount val="25"/>
                <c:pt idx="0">
                  <c:v>0</c:v>
                </c:pt>
                <c:pt idx="1">
                  <c:v>0.19999999999953399</c:v>
                </c:pt>
                <c:pt idx="2">
                  <c:v>-0.19999999999953399</c:v>
                </c:pt>
                <c:pt idx="3">
                  <c:v>-9.99999999997669E-2</c:v>
                </c:pt>
                <c:pt idx="4">
                  <c:v>-0.19999999999953399</c:v>
                </c:pt>
                <c:pt idx="5">
                  <c:v>-9.99999999997669E-2</c:v>
                </c:pt>
                <c:pt idx="6">
                  <c:v>-0.40000000000084401</c:v>
                </c:pt>
                <c:pt idx="7">
                  <c:v>-0.50000000000061096</c:v>
                </c:pt>
                <c:pt idx="8">
                  <c:v>-0.999999999999446</c:v>
                </c:pt>
                <c:pt idx="9">
                  <c:v>-0.70000000000014495</c:v>
                </c:pt>
                <c:pt idx="10">
                  <c:v>-0.799999999999912</c:v>
                </c:pt>
                <c:pt idx="11">
                  <c:v>-0.999999999999446</c:v>
                </c:pt>
                <c:pt idx="12">
                  <c:v>-0.999999999999446</c:v>
                </c:pt>
                <c:pt idx="13">
                  <c:v>-1.0999999999992101</c:v>
                </c:pt>
                <c:pt idx="14">
                  <c:v>-1.0999999999992101</c:v>
                </c:pt>
                <c:pt idx="15">
                  <c:v>-1.3000000000005201</c:v>
                </c:pt>
                <c:pt idx="16">
                  <c:v>-1.4000000000002899</c:v>
                </c:pt>
                <c:pt idx="17">
                  <c:v>-1.20000000000076</c:v>
                </c:pt>
              </c:numCache>
            </c:numRef>
          </c:val>
        </c:ser>
        <c:ser>
          <c:idx val="2"/>
          <c:order val="2"/>
          <c:tx>
            <c:strRef>
              <c:f>'K81+890'!$AC$4:$AE$4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'K81+890'!$A$6:$A$29</c:f>
              <c:numCache>
                <c:formatCode>m"月"d"日";@</c:formatCode>
                <c:ptCount val="24"/>
                <c:pt idx="0">
                  <c:v>44742</c:v>
                </c:pt>
                <c:pt idx="1">
                  <c:v>44743</c:v>
                </c:pt>
                <c:pt idx="2">
                  <c:v>44744</c:v>
                </c:pt>
                <c:pt idx="3">
                  <c:v>44745</c:v>
                </c:pt>
                <c:pt idx="4">
                  <c:v>44746</c:v>
                </c:pt>
                <c:pt idx="5">
                  <c:v>44747</c:v>
                </c:pt>
                <c:pt idx="6">
                  <c:v>44748</c:v>
                </c:pt>
                <c:pt idx="7">
                  <c:v>44749</c:v>
                </c:pt>
                <c:pt idx="8">
                  <c:v>44750</c:v>
                </c:pt>
                <c:pt idx="9">
                  <c:v>44751</c:v>
                </c:pt>
                <c:pt idx="10">
                  <c:v>44752</c:v>
                </c:pt>
                <c:pt idx="11">
                  <c:v>44753</c:v>
                </c:pt>
                <c:pt idx="12">
                  <c:v>44754</c:v>
                </c:pt>
                <c:pt idx="13">
                  <c:v>44755</c:v>
                </c:pt>
                <c:pt idx="14">
                  <c:v>44756</c:v>
                </c:pt>
                <c:pt idx="15">
                  <c:v>44758</c:v>
                </c:pt>
                <c:pt idx="16">
                  <c:v>44760</c:v>
                </c:pt>
                <c:pt idx="17">
                  <c:v>44762</c:v>
                </c:pt>
              </c:numCache>
            </c:numRef>
          </c:cat>
          <c:val>
            <c:numRef>
              <c:f>'K81+890'!$AD$6:$AD$29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-0.39999999999906799</c:v>
                </c:pt>
                <c:pt idx="3">
                  <c:v>-0.999999999999446</c:v>
                </c:pt>
                <c:pt idx="4">
                  <c:v>-0.799999999999912</c:v>
                </c:pt>
                <c:pt idx="5">
                  <c:v>-0.999999999999446</c:v>
                </c:pt>
                <c:pt idx="6">
                  <c:v>-1.0999999999992101</c:v>
                </c:pt>
                <c:pt idx="7">
                  <c:v>-1.39999999999851</c:v>
                </c:pt>
                <c:pt idx="8">
                  <c:v>-1.59999999999982</c:v>
                </c:pt>
                <c:pt idx="9">
                  <c:v>-1.39999999999851</c:v>
                </c:pt>
                <c:pt idx="10">
                  <c:v>-1.99999999999889</c:v>
                </c:pt>
                <c:pt idx="11">
                  <c:v>-2.2000000000002</c:v>
                </c:pt>
                <c:pt idx="12">
                  <c:v>-2.0999999999986598</c:v>
                </c:pt>
                <c:pt idx="13">
                  <c:v>-2.5999999999886101</c:v>
                </c:pt>
                <c:pt idx="14">
                  <c:v>-2.7999999999899199</c:v>
                </c:pt>
                <c:pt idx="15">
                  <c:v>-2.8999999999985699</c:v>
                </c:pt>
                <c:pt idx="16">
                  <c:v>-3.1999999999889899</c:v>
                </c:pt>
                <c:pt idx="17">
                  <c:v>-3.0999999999998802</c:v>
                </c:pt>
              </c:numCache>
            </c:numRef>
          </c:val>
        </c:ser>
        <c:dLbls/>
        <c:marker val="1"/>
        <c:axId val="330049792"/>
        <c:axId val="330064640"/>
      </c:lineChart>
      <c:lineChart>
        <c:grouping val="standard"/>
        <c:ser>
          <c:idx val="3"/>
          <c:order val="3"/>
          <c:tx>
            <c:strRef>
              <c:f>'K81+890'!$AG$3:$AG$5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'K81+890'!$A$6:$A$29</c:f>
              <c:numCache>
                <c:formatCode>m"月"d"日";@</c:formatCode>
                <c:ptCount val="24"/>
                <c:pt idx="0">
                  <c:v>44742</c:v>
                </c:pt>
                <c:pt idx="1">
                  <c:v>44743</c:v>
                </c:pt>
                <c:pt idx="2">
                  <c:v>44744</c:v>
                </c:pt>
                <c:pt idx="3">
                  <c:v>44745</c:v>
                </c:pt>
                <c:pt idx="4">
                  <c:v>44746</c:v>
                </c:pt>
                <c:pt idx="5">
                  <c:v>44747</c:v>
                </c:pt>
                <c:pt idx="6">
                  <c:v>44748</c:v>
                </c:pt>
                <c:pt idx="7">
                  <c:v>44749</c:v>
                </c:pt>
                <c:pt idx="8">
                  <c:v>44750</c:v>
                </c:pt>
                <c:pt idx="9">
                  <c:v>44751</c:v>
                </c:pt>
                <c:pt idx="10">
                  <c:v>44752</c:v>
                </c:pt>
                <c:pt idx="11">
                  <c:v>44753</c:v>
                </c:pt>
                <c:pt idx="12">
                  <c:v>44754</c:v>
                </c:pt>
                <c:pt idx="13">
                  <c:v>44755</c:v>
                </c:pt>
                <c:pt idx="14">
                  <c:v>44756</c:v>
                </c:pt>
                <c:pt idx="15">
                  <c:v>44758</c:v>
                </c:pt>
                <c:pt idx="16">
                  <c:v>44760</c:v>
                </c:pt>
                <c:pt idx="17">
                  <c:v>44762</c:v>
                </c:pt>
              </c:numCache>
            </c:numRef>
          </c:cat>
          <c:val>
            <c:numRef>
              <c:f>'K81+890'!$AG$6:$AG$29</c:f>
              <c:numCache>
                <c:formatCode>0.0_ </c:formatCode>
                <c:ptCount val="24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</c:numCache>
            </c:numRef>
          </c:val>
        </c:ser>
        <c:dLbls/>
        <c:marker val="1"/>
        <c:axId val="330066560"/>
        <c:axId val="330072448"/>
      </c:lineChart>
      <c:dateAx>
        <c:axId val="33004979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0064640"/>
        <c:crossesAt val="-50"/>
        <c:auto val="1"/>
        <c:lblOffset val="100"/>
        <c:baseTimeUnit val="days"/>
      </c:dateAx>
      <c:valAx>
        <c:axId val="330064640"/>
        <c:scaling>
          <c:orientation val="minMax"/>
          <c:max val="0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0049792"/>
        <c:crosses val="autoZero"/>
        <c:crossBetween val="midCat"/>
      </c:valAx>
      <c:dateAx>
        <c:axId val="330066560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0072448"/>
        <c:crosses val="autoZero"/>
        <c:auto val="1"/>
        <c:lblOffset val="100"/>
        <c:baseTimeUnit val="days"/>
      </c:dateAx>
      <c:valAx>
        <c:axId val="330072448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0066560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K81+890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962260438709311"/>
          <c:y val="6.5359477124183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'K81+890'!$C$4:$G$4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'K81+890'!$A$6:$A$29</c:f>
              <c:numCache>
                <c:formatCode>m"月"d"日";@</c:formatCode>
                <c:ptCount val="24"/>
                <c:pt idx="0">
                  <c:v>44742</c:v>
                </c:pt>
                <c:pt idx="1">
                  <c:v>44743</c:v>
                </c:pt>
                <c:pt idx="2">
                  <c:v>44744</c:v>
                </c:pt>
                <c:pt idx="3">
                  <c:v>44745</c:v>
                </c:pt>
                <c:pt idx="4">
                  <c:v>44746</c:v>
                </c:pt>
                <c:pt idx="5">
                  <c:v>44747</c:v>
                </c:pt>
                <c:pt idx="6">
                  <c:v>44748</c:v>
                </c:pt>
                <c:pt idx="7">
                  <c:v>44749</c:v>
                </c:pt>
                <c:pt idx="8">
                  <c:v>44750</c:v>
                </c:pt>
                <c:pt idx="9">
                  <c:v>44751</c:v>
                </c:pt>
                <c:pt idx="10">
                  <c:v>44752</c:v>
                </c:pt>
                <c:pt idx="11">
                  <c:v>44753</c:v>
                </c:pt>
                <c:pt idx="12">
                  <c:v>44754</c:v>
                </c:pt>
                <c:pt idx="13">
                  <c:v>44755</c:v>
                </c:pt>
                <c:pt idx="14">
                  <c:v>44756</c:v>
                </c:pt>
                <c:pt idx="15">
                  <c:v>44758</c:v>
                </c:pt>
                <c:pt idx="16">
                  <c:v>44760</c:v>
                </c:pt>
                <c:pt idx="17">
                  <c:v>44762</c:v>
                </c:pt>
              </c:numCache>
            </c:numRef>
          </c:cat>
          <c:val>
            <c:numRef>
              <c:f>'K81+890'!$G$6:$G$29</c:f>
              <c:numCache>
                <c:formatCode>0.00_ </c:formatCode>
                <c:ptCount val="24"/>
                <c:pt idx="0">
                  <c:v>0</c:v>
                </c:pt>
                <c:pt idx="1">
                  <c:v>0.20000000006348301</c:v>
                </c:pt>
                <c:pt idx="2">
                  <c:v>-0.40000000001327901</c:v>
                </c:pt>
                <c:pt idx="3">
                  <c:v>-0.10000000008858501</c:v>
                </c:pt>
                <c:pt idx="4">
                  <c:v>-9.9999999974897905E-2</c:v>
                </c:pt>
                <c:pt idx="5">
                  <c:v>9.9999999974897905E-2</c:v>
                </c:pt>
                <c:pt idx="6">
                  <c:v>-0.29999999992469401</c:v>
                </c:pt>
                <c:pt idx="7">
                  <c:v>-9.9999999974897905E-2</c:v>
                </c:pt>
                <c:pt idx="8">
                  <c:v>-0.50000000010186296</c:v>
                </c:pt>
                <c:pt idx="9">
                  <c:v>0.30000000003838101</c:v>
                </c:pt>
                <c:pt idx="10">
                  <c:v>-9.9999999974897905E-2</c:v>
                </c:pt>
                <c:pt idx="11">
                  <c:v>-0.40000000001327901</c:v>
                </c:pt>
                <c:pt idx="12">
                  <c:v>0.199999999949796</c:v>
                </c:pt>
                <c:pt idx="13">
                  <c:v>-9.9999999974897905E-2</c:v>
                </c:pt>
                <c:pt idx="14">
                  <c:v>-9.9999999974897905E-2</c:v>
                </c:pt>
                <c:pt idx="15">
                  <c:v>4.9999999987449001E-2</c:v>
                </c:pt>
                <c:pt idx="16">
                  <c:v>-0.149999999962347</c:v>
                </c:pt>
                <c:pt idx="17">
                  <c:v>-5.0000000044292399E-2</c:v>
                </c:pt>
              </c:numCache>
            </c:numRef>
          </c:val>
        </c:ser>
        <c:ser>
          <c:idx val="1"/>
          <c:order val="1"/>
          <c:tx>
            <c:strRef>
              <c:f>'K81+890'!$H$4:$L$4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'K81+890'!$A$6:$A$29</c:f>
              <c:numCache>
                <c:formatCode>m"月"d"日";@</c:formatCode>
                <c:ptCount val="24"/>
                <c:pt idx="0">
                  <c:v>44742</c:v>
                </c:pt>
                <c:pt idx="1">
                  <c:v>44743</c:v>
                </c:pt>
                <c:pt idx="2">
                  <c:v>44744</c:v>
                </c:pt>
                <c:pt idx="3">
                  <c:v>44745</c:v>
                </c:pt>
                <c:pt idx="4">
                  <c:v>44746</c:v>
                </c:pt>
                <c:pt idx="5">
                  <c:v>44747</c:v>
                </c:pt>
                <c:pt idx="6">
                  <c:v>44748</c:v>
                </c:pt>
                <c:pt idx="7">
                  <c:v>44749</c:v>
                </c:pt>
                <c:pt idx="8">
                  <c:v>44750</c:v>
                </c:pt>
                <c:pt idx="9">
                  <c:v>44751</c:v>
                </c:pt>
                <c:pt idx="10">
                  <c:v>44752</c:v>
                </c:pt>
                <c:pt idx="11">
                  <c:v>44753</c:v>
                </c:pt>
                <c:pt idx="12">
                  <c:v>44754</c:v>
                </c:pt>
                <c:pt idx="13">
                  <c:v>44755</c:v>
                </c:pt>
                <c:pt idx="14">
                  <c:v>44756</c:v>
                </c:pt>
                <c:pt idx="15">
                  <c:v>44758</c:v>
                </c:pt>
                <c:pt idx="16">
                  <c:v>44760</c:v>
                </c:pt>
                <c:pt idx="17">
                  <c:v>44762</c:v>
                </c:pt>
              </c:numCache>
            </c:numRef>
          </c:cat>
          <c:val>
            <c:numRef>
              <c:f>'K81+890'!$L$6:$L$29</c:f>
              <c:numCache>
                <c:formatCode>0.00_ </c:formatCode>
                <c:ptCount val="24"/>
                <c:pt idx="0">
                  <c:v>0</c:v>
                </c:pt>
                <c:pt idx="1">
                  <c:v>-0.60000000007676102</c:v>
                </c:pt>
                <c:pt idx="2">
                  <c:v>9.9999999974897905E-2</c:v>
                </c:pt>
                <c:pt idx="3">
                  <c:v>-0.29999999992469401</c:v>
                </c:pt>
                <c:pt idx="4">
                  <c:v>-9.9999999974897905E-2</c:v>
                </c:pt>
                <c:pt idx="5">
                  <c:v>-0.20000000006348301</c:v>
                </c:pt>
                <c:pt idx="6">
                  <c:v>9.9999999974897905E-2</c:v>
                </c:pt>
                <c:pt idx="7">
                  <c:v>-0.49999999998817701</c:v>
                </c:pt>
                <c:pt idx="8">
                  <c:v>-0.199999999949796</c:v>
                </c:pt>
                <c:pt idx="9">
                  <c:v>-9.9999999974897905E-2</c:v>
                </c:pt>
                <c:pt idx="10">
                  <c:v>-0.30000000003838101</c:v>
                </c:pt>
                <c:pt idx="11">
                  <c:v>-0.20000000006348301</c:v>
                </c:pt>
                <c:pt idx="12">
                  <c:v>0.10000000008858501</c:v>
                </c:pt>
                <c:pt idx="13">
                  <c:v>-0.49999999998817701</c:v>
                </c:pt>
                <c:pt idx="14">
                  <c:v>-0.20000000006348301</c:v>
                </c:pt>
                <c:pt idx="15">
                  <c:v>4.9999999987449001E-2</c:v>
                </c:pt>
                <c:pt idx="16">
                  <c:v>-0.24999999999408801</c:v>
                </c:pt>
                <c:pt idx="17">
                  <c:v>4.9999999987449001E-2</c:v>
                </c:pt>
              </c:numCache>
            </c:numRef>
          </c:val>
        </c:ser>
        <c:ser>
          <c:idx val="2"/>
          <c:order val="2"/>
          <c:tx>
            <c:strRef>
              <c:f>'K81+890'!$M$4:$Q$4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'K81+890'!$A$6:$A$29</c:f>
              <c:numCache>
                <c:formatCode>m"月"d"日";@</c:formatCode>
                <c:ptCount val="24"/>
                <c:pt idx="0">
                  <c:v>44742</c:v>
                </c:pt>
                <c:pt idx="1">
                  <c:v>44743</c:v>
                </c:pt>
                <c:pt idx="2">
                  <c:v>44744</c:v>
                </c:pt>
                <c:pt idx="3">
                  <c:v>44745</c:v>
                </c:pt>
                <c:pt idx="4">
                  <c:v>44746</c:v>
                </c:pt>
                <c:pt idx="5">
                  <c:v>44747</c:v>
                </c:pt>
                <c:pt idx="6">
                  <c:v>44748</c:v>
                </c:pt>
                <c:pt idx="7">
                  <c:v>44749</c:v>
                </c:pt>
                <c:pt idx="8">
                  <c:v>44750</c:v>
                </c:pt>
                <c:pt idx="9">
                  <c:v>44751</c:v>
                </c:pt>
                <c:pt idx="10">
                  <c:v>44752</c:v>
                </c:pt>
                <c:pt idx="11">
                  <c:v>44753</c:v>
                </c:pt>
                <c:pt idx="12">
                  <c:v>44754</c:v>
                </c:pt>
                <c:pt idx="13">
                  <c:v>44755</c:v>
                </c:pt>
                <c:pt idx="14">
                  <c:v>44756</c:v>
                </c:pt>
                <c:pt idx="15">
                  <c:v>44758</c:v>
                </c:pt>
                <c:pt idx="16">
                  <c:v>44760</c:v>
                </c:pt>
                <c:pt idx="17">
                  <c:v>44762</c:v>
                </c:pt>
              </c:numCache>
            </c:numRef>
          </c:cat>
          <c:val>
            <c:numRef>
              <c:f>'K81+890'!$Q$6:$Q$29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-0.30000000003838101</c:v>
                </c:pt>
                <c:pt idx="2">
                  <c:v>-9.9999999974897905E-2</c:v>
                </c:pt>
                <c:pt idx="3">
                  <c:v>0.30000000003838101</c:v>
                </c:pt>
                <c:pt idx="4">
                  <c:v>-0.20000000006348301</c:v>
                </c:pt>
                <c:pt idx="5">
                  <c:v>-9.9999999974897905E-2</c:v>
                </c:pt>
                <c:pt idx="6">
                  <c:v>-0.30000000003838101</c:v>
                </c:pt>
                <c:pt idx="7">
                  <c:v>-0.199999999949796</c:v>
                </c:pt>
                <c:pt idx="8">
                  <c:v>0.30000000003838101</c:v>
                </c:pt>
                <c:pt idx="9">
                  <c:v>-0.70000000005165897</c:v>
                </c:pt>
                <c:pt idx="10">
                  <c:v>-0.199999999949796</c:v>
                </c:pt>
                <c:pt idx="11">
                  <c:v>9.9999999974897905E-2</c:v>
                </c:pt>
                <c:pt idx="12">
                  <c:v>-0.49999999998817701</c:v>
                </c:pt>
                <c:pt idx="13">
                  <c:v>-0.20000000006348301</c:v>
                </c:pt>
                <c:pt idx="14">
                  <c:v>9.9999999974897905E-2</c:v>
                </c:pt>
                <c:pt idx="15">
                  <c:v>-0.24999999999408801</c:v>
                </c:pt>
                <c:pt idx="16">
                  <c:v>-9.9999999974897905E-2</c:v>
                </c:pt>
                <c:pt idx="17">
                  <c:v>-0.100000000031741</c:v>
                </c:pt>
              </c:numCache>
            </c:numRef>
          </c:val>
        </c:ser>
        <c:dLbls/>
        <c:marker val="1"/>
        <c:axId val="330127616"/>
        <c:axId val="330142464"/>
      </c:lineChart>
      <c:dateAx>
        <c:axId val="33012761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0142464"/>
        <c:crossesAt val="-50"/>
        <c:auto val="1"/>
        <c:lblOffset val="100"/>
        <c:baseTimeUnit val="days"/>
      </c:dateAx>
      <c:valAx>
        <c:axId val="330142464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0127616"/>
        <c:crosses val="autoZero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K81+890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612085062513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'K81+890'!$U$4:$W$4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'K81+890'!$A$6:$A$29</c:f>
              <c:numCache>
                <c:formatCode>m"月"d"日";@</c:formatCode>
                <c:ptCount val="24"/>
                <c:pt idx="0">
                  <c:v>44742</c:v>
                </c:pt>
                <c:pt idx="1">
                  <c:v>44743</c:v>
                </c:pt>
                <c:pt idx="2">
                  <c:v>44744</c:v>
                </c:pt>
                <c:pt idx="3">
                  <c:v>44745</c:v>
                </c:pt>
                <c:pt idx="4">
                  <c:v>44746</c:v>
                </c:pt>
                <c:pt idx="5">
                  <c:v>44747</c:v>
                </c:pt>
                <c:pt idx="6">
                  <c:v>44748</c:v>
                </c:pt>
                <c:pt idx="7">
                  <c:v>44749</c:v>
                </c:pt>
                <c:pt idx="8">
                  <c:v>44750</c:v>
                </c:pt>
                <c:pt idx="9">
                  <c:v>44751</c:v>
                </c:pt>
                <c:pt idx="10">
                  <c:v>44752</c:v>
                </c:pt>
                <c:pt idx="11">
                  <c:v>44753</c:v>
                </c:pt>
                <c:pt idx="12">
                  <c:v>44754</c:v>
                </c:pt>
                <c:pt idx="13">
                  <c:v>44755</c:v>
                </c:pt>
                <c:pt idx="14">
                  <c:v>44756</c:v>
                </c:pt>
                <c:pt idx="15">
                  <c:v>44758</c:v>
                </c:pt>
                <c:pt idx="16">
                  <c:v>44760</c:v>
                </c:pt>
                <c:pt idx="17">
                  <c:v>44762</c:v>
                </c:pt>
              </c:numCache>
            </c:numRef>
          </c:cat>
          <c:val>
            <c:numRef>
              <c:f>'K81+890'!$W$6:$W$29</c:f>
              <c:numCache>
                <c:formatCode>0.00_ </c:formatCode>
                <c:ptCount val="24"/>
                <c:pt idx="0">
                  <c:v>0</c:v>
                </c:pt>
                <c:pt idx="1">
                  <c:v>9.99999999997669E-2</c:v>
                </c:pt>
                <c:pt idx="2">
                  <c:v>-0.20000000000130999</c:v>
                </c:pt>
                <c:pt idx="3">
                  <c:v>0.10000000000154299</c:v>
                </c:pt>
                <c:pt idx="4">
                  <c:v>-0.50000000000061096</c:v>
                </c:pt>
                <c:pt idx="5">
                  <c:v>-0.19999999999953399</c:v>
                </c:pt>
                <c:pt idx="6">
                  <c:v>9.99999999997669E-2</c:v>
                </c:pt>
                <c:pt idx="7">
                  <c:v>-0.50000000000949296</c:v>
                </c:pt>
                <c:pt idx="8">
                  <c:v>-0.20000000000130999</c:v>
                </c:pt>
                <c:pt idx="9">
                  <c:v>0.40000000000972602</c:v>
                </c:pt>
                <c:pt idx="10">
                  <c:v>-0.80000000000879401</c:v>
                </c:pt>
                <c:pt idx="11">
                  <c:v>-0.20000000000130999</c:v>
                </c:pt>
                <c:pt idx="12">
                  <c:v>0.100000000010425</c:v>
                </c:pt>
                <c:pt idx="13">
                  <c:v>-0.50000000002015099</c:v>
                </c:pt>
                <c:pt idx="14">
                  <c:v>-0.19999999999953399</c:v>
                </c:pt>
                <c:pt idx="15">
                  <c:v>-4.9999999990113501E-2</c:v>
                </c:pt>
                <c:pt idx="16">
                  <c:v>-0.15000000000941999</c:v>
                </c:pt>
                <c:pt idx="17">
                  <c:v>5.0000000009653399E-2</c:v>
                </c:pt>
              </c:numCache>
            </c:numRef>
          </c:val>
        </c:ser>
        <c:ser>
          <c:idx val="1"/>
          <c:order val="1"/>
          <c:tx>
            <c:strRef>
              <c:f>'K81+890'!$Y$4:$AA$4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'K81+890'!$A$6:$A$29</c:f>
              <c:numCache>
                <c:formatCode>m"月"d"日";@</c:formatCode>
                <c:ptCount val="24"/>
                <c:pt idx="0">
                  <c:v>44742</c:v>
                </c:pt>
                <c:pt idx="1">
                  <c:v>44743</c:v>
                </c:pt>
                <c:pt idx="2">
                  <c:v>44744</c:v>
                </c:pt>
                <c:pt idx="3">
                  <c:v>44745</c:v>
                </c:pt>
                <c:pt idx="4">
                  <c:v>44746</c:v>
                </c:pt>
                <c:pt idx="5">
                  <c:v>44747</c:v>
                </c:pt>
                <c:pt idx="6">
                  <c:v>44748</c:v>
                </c:pt>
                <c:pt idx="7">
                  <c:v>44749</c:v>
                </c:pt>
                <c:pt idx="8">
                  <c:v>44750</c:v>
                </c:pt>
                <c:pt idx="9">
                  <c:v>44751</c:v>
                </c:pt>
                <c:pt idx="10">
                  <c:v>44752</c:v>
                </c:pt>
                <c:pt idx="11">
                  <c:v>44753</c:v>
                </c:pt>
                <c:pt idx="12">
                  <c:v>44754</c:v>
                </c:pt>
                <c:pt idx="13">
                  <c:v>44755</c:v>
                </c:pt>
                <c:pt idx="14">
                  <c:v>44756</c:v>
                </c:pt>
                <c:pt idx="15">
                  <c:v>44758</c:v>
                </c:pt>
                <c:pt idx="16">
                  <c:v>44760</c:v>
                </c:pt>
                <c:pt idx="17">
                  <c:v>44762</c:v>
                </c:pt>
              </c:numCache>
            </c:numRef>
          </c:cat>
          <c:val>
            <c:numRef>
              <c:f>'K81+890'!$AA$6:$AA$29</c:f>
              <c:numCache>
                <c:formatCode>0.00_ </c:formatCode>
                <c:ptCount val="24"/>
                <c:pt idx="0">
                  <c:v>0</c:v>
                </c:pt>
                <c:pt idx="1">
                  <c:v>0.19999999999953399</c:v>
                </c:pt>
                <c:pt idx="2">
                  <c:v>-0.39999999999906799</c:v>
                </c:pt>
                <c:pt idx="3">
                  <c:v>9.99999999997669E-2</c:v>
                </c:pt>
                <c:pt idx="4">
                  <c:v>-9.99999999997669E-2</c:v>
                </c:pt>
                <c:pt idx="5">
                  <c:v>9.99999999997669E-2</c:v>
                </c:pt>
                <c:pt idx="6">
                  <c:v>-0.30000000000107702</c:v>
                </c:pt>
                <c:pt idx="7">
                  <c:v>-9.99999999997669E-2</c:v>
                </c:pt>
                <c:pt idx="8">
                  <c:v>-0.49999999999883499</c:v>
                </c:pt>
                <c:pt idx="9">
                  <c:v>0.29999999999930099</c:v>
                </c:pt>
                <c:pt idx="10">
                  <c:v>-9.99999999997669E-2</c:v>
                </c:pt>
                <c:pt idx="11">
                  <c:v>-0.19999999999953399</c:v>
                </c:pt>
                <c:pt idx="12">
                  <c:v>0</c:v>
                </c:pt>
                <c:pt idx="13">
                  <c:v>-9.99999999997669E-2</c:v>
                </c:pt>
                <c:pt idx="14">
                  <c:v>0</c:v>
                </c:pt>
                <c:pt idx="15">
                  <c:v>-0.100000000000655</c:v>
                </c:pt>
                <c:pt idx="16">
                  <c:v>-4.9999999999883499E-2</c:v>
                </c:pt>
                <c:pt idx="17">
                  <c:v>9.99999999997669E-2</c:v>
                </c:pt>
              </c:numCache>
            </c:numRef>
          </c:val>
        </c:ser>
        <c:ser>
          <c:idx val="2"/>
          <c:order val="2"/>
          <c:tx>
            <c:strRef>
              <c:f>'K81+890'!$AC$4:$AE$4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'K81+890'!$A$6:$A$29</c:f>
              <c:numCache>
                <c:formatCode>m"月"d"日";@</c:formatCode>
                <c:ptCount val="24"/>
                <c:pt idx="0">
                  <c:v>44742</c:v>
                </c:pt>
                <c:pt idx="1">
                  <c:v>44743</c:v>
                </c:pt>
                <c:pt idx="2">
                  <c:v>44744</c:v>
                </c:pt>
                <c:pt idx="3">
                  <c:v>44745</c:v>
                </c:pt>
                <c:pt idx="4">
                  <c:v>44746</c:v>
                </c:pt>
                <c:pt idx="5">
                  <c:v>44747</c:v>
                </c:pt>
                <c:pt idx="6">
                  <c:v>44748</c:v>
                </c:pt>
                <c:pt idx="7">
                  <c:v>44749</c:v>
                </c:pt>
                <c:pt idx="8">
                  <c:v>44750</c:v>
                </c:pt>
                <c:pt idx="9">
                  <c:v>44751</c:v>
                </c:pt>
                <c:pt idx="10">
                  <c:v>44752</c:v>
                </c:pt>
                <c:pt idx="11">
                  <c:v>44753</c:v>
                </c:pt>
                <c:pt idx="12">
                  <c:v>44754</c:v>
                </c:pt>
                <c:pt idx="13">
                  <c:v>44755</c:v>
                </c:pt>
                <c:pt idx="14">
                  <c:v>44756</c:v>
                </c:pt>
                <c:pt idx="15">
                  <c:v>44758</c:v>
                </c:pt>
                <c:pt idx="16">
                  <c:v>44760</c:v>
                </c:pt>
                <c:pt idx="17">
                  <c:v>44762</c:v>
                </c:pt>
              </c:numCache>
            </c:numRef>
          </c:cat>
          <c:val>
            <c:numRef>
              <c:f>'K81+890'!$AE$6:$AE$29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-0.19999999999953399</c:v>
                </c:pt>
                <c:pt idx="3">
                  <c:v>-0.60000000000037801</c:v>
                </c:pt>
                <c:pt idx="4">
                  <c:v>0.19999999999953399</c:v>
                </c:pt>
                <c:pt idx="5">
                  <c:v>-0.19999999999953399</c:v>
                </c:pt>
                <c:pt idx="6">
                  <c:v>-9.99999999997669E-2</c:v>
                </c:pt>
                <c:pt idx="7">
                  <c:v>-0.29999999999930099</c:v>
                </c:pt>
                <c:pt idx="8">
                  <c:v>-0.20000000000130999</c:v>
                </c:pt>
                <c:pt idx="9">
                  <c:v>0.20000000000130999</c:v>
                </c:pt>
                <c:pt idx="10">
                  <c:v>-0.60000000000037801</c:v>
                </c:pt>
                <c:pt idx="11">
                  <c:v>-0.20000000000130999</c:v>
                </c:pt>
                <c:pt idx="12">
                  <c:v>0.10000000000154299</c:v>
                </c:pt>
                <c:pt idx="13">
                  <c:v>-0.49999999998995298</c:v>
                </c:pt>
                <c:pt idx="14">
                  <c:v>-0.20000000000130999</c:v>
                </c:pt>
                <c:pt idx="15">
                  <c:v>-5.0000000004324398E-2</c:v>
                </c:pt>
                <c:pt idx="16">
                  <c:v>-0.14999999999520999</c:v>
                </c:pt>
                <c:pt idx="17">
                  <c:v>4.99999999945544E-2</c:v>
                </c:pt>
              </c:numCache>
            </c:numRef>
          </c:val>
        </c:ser>
        <c:dLbls/>
        <c:marker val="1"/>
        <c:axId val="330103808"/>
        <c:axId val="330192384"/>
      </c:lineChart>
      <c:dateAx>
        <c:axId val="33010380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0192384"/>
        <c:crossesAt val="-50"/>
        <c:auto val="1"/>
        <c:lblOffset val="100"/>
        <c:baseTimeUnit val="days"/>
      </c:dateAx>
      <c:valAx>
        <c:axId val="330192384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0103808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K81+853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1.055722814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'K81+853'!$C$4:$G$4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'K81+853'!$A$6:$A$29</c:f>
              <c:numCache>
                <c:formatCode>m"月"d"日";@</c:formatCode>
                <c:ptCount val="24"/>
                <c:pt idx="0">
                  <c:v>44751</c:v>
                </c:pt>
                <c:pt idx="1">
                  <c:v>44752</c:v>
                </c:pt>
                <c:pt idx="2">
                  <c:v>44753</c:v>
                </c:pt>
                <c:pt idx="3">
                  <c:v>44754</c:v>
                </c:pt>
                <c:pt idx="4">
                  <c:v>44755</c:v>
                </c:pt>
                <c:pt idx="5">
                  <c:v>44756</c:v>
                </c:pt>
                <c:pt idx="6">
                  <c:v>44757</c:v>
                </c:pt>
                <c:pt idx="7">
                  <c:v>44758</c:v>
                </c:pt>
                <c:pt idx="8">
                  <c:v>44759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44765</c:v>
                </c:pt>
                <c:pt idx="15">
                  <c:v>44767</c:v>
                </c:pt>
                <c:pt idx="16">
                  <c:v>44769</c:v>
                </c:pt>
                <c:pt idx="17">
                  <c:v>44771</c:v>
                </c:pt>
              </c:numCache>
            </c:numRef>
          </c:cat>
          <c:val>
            <c:numRef>
              <c:f>'K81+853'!$F$6:$F$29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-0.40000000001327901</c:v>
                </c:pt>
                <c:pt idx="3">
                  <c:v>-0.30000000003838101</c:v>
                </c:pt>
                <c:pt idx="4">
                  <c:v>-0.80000000002655702</c:v>
                </c:pt>
                <c:pt idx="5">
                  <c:v>-0.99999999997635303</c:v>
                </c:pt>
                <c:pt idx="6">
                  <c:v>-0.199999999949796</c:v>
                </c:pt>
                <c:pt idx="7">
                  <c:v>-0.30000000003838101</c:v>
                </c:pt>
                <c:pt idx="8">
                  <c:v>-1.60000000005311</c:v>
                </c:pt>
                <c:pt idx="9">
                  <c:v>-1.8000000000029099</c:v>
                </c:pt>
                <c:pt idx="10">
                  <c:v>-1.8999999999778101</c:v>
                </c:pt>
                <c:pt idx="11">
                  <c:v>-1.9999999999527101</c:v>
                </c:pt>
                <c:pt idx="12">
                  <c:v>-2.2000000000161899</c:v>
                </c:pt>
                <c:pt idx="13">
                  <c:v>-2.2000000000161899</c:v>
                </c:pt>
                <c:pt idx="14">
                  <c:v>-2.2999999999910901</c:v>
                </c:pt>
                <c:pt idx="15">
                  <c:v>-2.70000000000437</c:v>
                </c:pt>
                <c:pt idx="16">
                  <c:v>-2.4999999999408802</c:v>
                </c:pt>
                <c:pt idx="17">
                  <c:v>-1.8999999999778101</c:v>
                </c:pt>
                <c:pt idx="18">
                  <c:v>-1.09999999995125</c:v>
                </c:pt>
              </c:numCache>
            </c:numRef>
          </c:val>
        </c:ser>
        <c:ser>
          <c:idx val="1"/>
          <c:order val="1"/>
          <c:tx>
            <c:strRef>
              <c:f>'K81+853'!$H$4:$L$4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'K81+853'!$A$6:$A$29</c:f>
              <c:numCache>
                <c:formatCode>m"月"d"日";@</c:formatCode>
                <c:ptCount val="24"/>
                <c:pt idx="0">
                  <c:v>44751</c:v>
                </c:pt>
                <c:pt idx="1">
                  <c:v>44752</c:v>
                </c:pt>
                <c:pt idx="2">
                  <c:v>44753</c:v>
                </c:pt>
                <c:pt idx="3">
                  <c:v>44754</c:v>
                </c:pt>
                <c:pt idx="4">
                  <c:v>44755</c:v>
                </c:pt>
                <c:pt idx="5">
                  <c:v>44756</c:v>
                </c:pt>
                <c:pt idx="6">
                  <c:v>44757</c:v>
                </c:pt>
                <c:pt idx="7">
                  <c:v>44758</c:v>
                </c:pt>
                <c:pt idx="8">
                  <c:v>44759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44765</c:v>
                </c:pt>
                <c:pt idx="15">
                  <c:v>44767</c:v>
                </c:pt>
                <c:pt idx="16">
                  <c:v>44769</c:v>
                </c:pt>
                <c:pt idx="17">
                  <c:v>44771</c:v>
                </c:pt>
              </c:numCache>
            </c:numRef>
          </c:cat>
          <c:val>
            <c:numRef>
              <c:f>'K81+853'!$K$6:$K$29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-0.30000000003838101</c:v>
                </c:pt>
                <c:pt idx="2">
                  <c:v>-0.60000000007676102</c:v>
                </c:pt>
                <c:pt idx="3">
                  <c:v>-0.50000000010186296</c:v>
                </c:pt>
                <c:pt idx="4">
                  <c:v>-1.2000000000398401</c:v>
                </c:pt>
                <c:pt idx="5">
                  <c:v>-1.5000000000782201</c:v>
                </c:pt>
                <c:pt idx="6">
                  <c:v>-1.8000000000029099</c:v>
                </c:pt>
                <c:pt idx="7">
                  <c:v>-2.1000000000412902</c:v>
                </c:pt>
                <c:pt idx="8">
                  <c:v>-2.40000000007967</c:v>
                </c:pt>
                <c:pt idx="9">
                  <c:v>-2.1000000000412902</c:v>
                </c:pt>
                <c:pt idx="10">
                  <c:v>-2.3000000001047698</c:v>
                </c:pt>
                <c:pt idx="11">
                  <c:v>-2.5000000000545701</c:v>
                </c:pt>
                <c:pt idx="12">
                  <c:v>-2.8000000000929499</c:v>
                </c:pt>
                <c:pt idx="13">
                  <c:v>-2.9000000000678501</c:v>
                </c:pt>
                <c:pt idx="14">
                  <c:v>-3.1000000000176402</c:v>
                </c:pt>
                <c:pt idx="15">
                  <c:v>-3.2000000001062299</c:v>
                </c:pt>
                <c:pt idx="16">
                  <c:v>-3.5000000000309202</c:v>
                </c:pt>
                <c:pt idx="17">
                  <c:v>-3.6000000000058199</c:v>
                </c:pt>
                <c:pt idx="18">
                  <c:v>-0.122222222216806</c:v>
                </c:pt>
              </c:numCache>
            </c:numRef>
          </c:val>
        </c:ser>
        <c:ser>
          <c:idx val="2"/>
          <c:order val="2"/>
          <c:tx>
            <c:strRef>
              <c:f>'K81+853'!$M$4:$Q$4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'K81+853'!$A$6:$A$32</c:f>
              <c:numCache>
                <c:formatCode>m"月"d"日";@</c:formatCode>
                <c:ptCount val="27"/>
                <c:pt idx="0">
                  <c:v>44751</c:v>
                </c:pt>
                <c:pt idx="1">
                  <c:v>44752</c:v>
                </c:pt>
                <c:pt idx="2">
                  <c:v>44753</c:v>
                </c:pt>
                <c:pt idx="3">
                  <c:v>44754</c:v>
                </c:pt>
                <c:pt idx="4">
                  <c:v>44755</c:v>
                </c:pt>
                <c:pt idx="5">
                  <c:v>44756</c:v>
                </c:pt>
                <c:pt idx="6">
                  <c:v>44757</c:v>
                </c:pt>
                <c:pt idx="7">
                  <c:v>44758</c:v>
                </c:pt>
                <c:pt idx="8">
                  <c:v>44759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44765</c:v>
                </c:pt>
                <c:pt idx="15">
                  <c:v>44767</c:v>
                </c:pt>
                <c:pt idx="16">
                  <c:v>44769</c:v>
                </c:pt>
                <c:pt idx="17">
                  <c:v>44771</c:v>
                </c:pt>
              </c:numCache>
            </c:numRef>
          </c:cat>
          <c:val>
            <c:numRef>
              <c:f>'K81+853'!$P$6:$P$32</c:f>
              <c:numCache>
                <c:formatCode>0.00_ </c:formatCode>
                <c:ptCount val="27"/>
                <c:pt idx="0">
                  <c:v>0</c:v>
                </c:pt>
                <c:pt idx="1">
                  <c:v>-0.30000000003838101</c:v>
                </c:pt>
                <c:pt idx="2">
                  <c:v>-0.20000000006348301</c:v>
                </c:pt>
                <c:pt idx="3">
                  <c:v>-0.40000000001327901</c:v>
                </c:pt>
                <c:pt idx="4">
                  <c:v>-0.70000000005165897</c:v>
                </c:pt>
                <c:pt idx="5">
                  <c:v>-0.80000000002655702</c:v>
                </c:pt>
                <c:pt idx="6">
                  <c:v>-1.00000000009004</c:v>
                </c:pt>
                <c:pt idx="7">
                  <c:v>-1.1000000000649399</c:v>
                </c:pt>
                <c:pt idx="8">
                  <c:v>-1.39999999998963</c:v>
                </c:pt>
                <c:pt idx="9">
                  <c:v>-1.60000000005311</c:v>
                </c:pt>
                <c:pt idx="10">
                  <c:v>-1.5000000000782201</c:v>
                </c:pt>
                <c:pt idx="11">
                  <c:v>-1.70000000002801</c:v>
                </c:pt>
                <c:pt idx="12">
                  <c:v>-1.8000000000029099</c:v>
                </c:pt>
                <c:pt idx="13">
                  <c:v>-2.1000000000412902</c:v>
                </c:pt>
                <c:pt idx="14">
                  <c:v>-2.2000000000161899</c:v>
                </c:pt>
                <c:pt idx="15">
                  <c:v>-2.5000000000545701</c:v>
                </c:pt>
                <c:pt idx="16">
                  <c:v>-2.70000000000437</c:v>
                </c:pt>
                <c:pt idx="17">
                  <c:v>-2.6000000000294698</c:v>
                </c:pt>
              </c:numCache>
            </c:numRef>
          </c:val>
        </c:ser>
        <c:dLbls/>
        <c:marker val="1"/>
        <c:axId val="330260864"/>
        <c:axId val="330263168"/>
      </c:lineChart>
      <c:lineChart>
        <c:grouping val="standard"/>
        <c:ser>
          <c:idx val="3"/>
          <c:order val="3"/>
          <c:tx>
            <c:strRef>
              <c:f>'K81+853'!$AG$3:$AG$5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'K81+853'!$A$6:$A$29</c:f>
              <c:numCache>
                <c:formatCode>m"月"d"日";@</c:formatCode>
                <c:ptCount val="24"/>
                <c:pt idx="0">
                  <c:v>44751</c:v>
                </c:pt>
                <c:pt idx="1">
                  <c:v>44752</c:v>
                </c:pt>
                <c:pt idx="2">
                  <c:v>44753</c:v>
                </c:pt>
                <c:pt idx="3">
                  <c:v>44754</c:v>
                </c:pt>
                <c:pt idx="4">
                  <c:v>44755</c:v>
                </c:pt>
                <c:pt idx="5">
                  <c:v>44756</c:v>
                </c:pt>
                <c:pt idx="6">
                  <c:v>44757</c:v>
                </c:pt>
                <c:pt idx="7">
                  <c:v>44758</c:v>
                </c:pt>
                <c:pt idx="8">
                  <c:v>44759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44765</c:v>
                </c:pt>
                <c:pt idx="15">
                  <c:v>44767</c:v>
                </c:pt>
                <c:pt idx="16">
                  <c:v>44769</c:v>
                </c:pt>
                <c:pt idx="17">
                  <c:v>44771</c:v>
                </c:pt>
              </c:numCache>
            </c:numRef>
          </c:cat>
          <c:val>
            <c:numRef>
              <c:f>'K81+853'!$AG$6:$AG$29</c:f>
              <c:numCache>
                <c:formatCode>0.0_ </c:formatCode>
                <c:ptCount val="24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</c:numCache>
            </c:numRef>
          </c:val>
        </c:ser>
        <c:dLbls/>
        <c:marker val="1"/>
        <c:axId val="330269440"/>
        <c:axId val="330270976"/>
      </c:lineChart>
      <c:dateAx>
        <c:axId val="33026086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0263168"/>
        <c:crossesAt val="-50"/>
        <c:auto val="1"/>
        <c:lblOffset val="100"/>
        <c:baseTimeUnit val="days"/>
        <c:majorUnit val="2"/>
        <c:majorTimeUnit val="days"/>
      </c:dateAx>
      <c:valAx>
        <c:axId val="330263168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0260864"/>
        <c:crosses val="autoZero"/>
        <c:crossBetween val="midCat"/>
        <c:majorUnit val="1.2"/>
        <c:minorUnit val="0.2"/>
      </c:valAx>
      <c:dateAx>
        <c:axId val="330269440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0270976"/>
        <c:crossesAt val="-50"/>
        <c:auto val="1"/>
        <c:lblOffset val="100"/>
        <c:baseTimeUnit val="days"/>
      </c:dateAx>
      <c:valAx>
        <c:axId val="330270976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0269440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7318309909497183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K81+853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'K81+853'!$U$4:$W$4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'K81+853'!$A$6:$A$29</c:f>
              <c:numCache>
                <c:formatCode>m"月"d"日";@</c:formatCode>
                <c:ptCount val="24"/>
                <c:pt idx="0">
                  <c:v>44751</c:v>
                </c:pt>
                <c:pt idx="1">
                  <c:v>44752</c:v>
                </c:pt>
                <c:pt idx="2">
                  <c:v>44753</c:v>
                </c:pt>
                <c:pt idx="3">
                  <c:v>44754</c:v>
                </c:pt>
                <c:pt idx="4">
                  <c:v>44755</c:v>
                </c:pt>
                <c:pt idx="5">
                  <c:v>44756</c:v>
                </c:pt>
                <c:pt idx="6">
                  <c:v>44757</c:v>
                </c:pt>
                <c:pt idx="7">
                  <c:v>44758</c:v>
                </c:pt>
                <c:pt idx="8">
                  <c:v>44759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44765</c:v>
                </c:pt>
                <c:pt idx="15">
                  <c:v>44767</c:v>
                </c:pt>
                <c:pt idx="16">
                  <c:v>44769</c:v>
                </c:pt>
                <c:pt idx="17">
                  <c:v>44771</c:v>
                </c:pt>
              </c:numCache>
            </c:numRef>
          </c:cat>
          <c:val>
            <c:numRef>
              <c:f>'K81+853'!$V$6:$V$31</c:f>
              <c:numCache>
                <c:formatCode>0.00_ </c:formatCode>
                <c:ptCount val="26"/>
                <c:pt idx="0">
                  <c:v>0</c:v>
                </c:pt>
                <c:pt idx="1">
                  <c:v>9.99999999997669E-2</c:v>
                </c:pt>
                <c:pt idx="2">
                  <c:v>-0.19999999999953399</c:v>
                </c:pt>
                <c:pt idx="3">
                  <c:v>-0.29999999999930099</c:v>
                </c:pt>
                <c:pt idx="4">
                  <c:v>-0.39999999999906799</c:v>
                </c:pt>
                <c:pt idx="5">
                  <c:v>-0.39999999999906799</c:v>
                </c:pt>
                <c:pt idx="6">
                  <c:v>-0.59999999999860198</c:v>
                </c:pt>
                <c:pt idx="7">
                  <c:v>-0.70000000000014495</c:v>
                </c:pt>
                <c:pt idx="8">
                  <c:v>-0.89999999999967895</c:v>
                </c:pt>
                <c:pt idx="9">
                  <c:v>-0.89999999999967895</c:v>
                </c:pt>
                <c:pt idx="10">
                  <c:v>-0.999999999999446</c:v>
                </c:pt>
                <c:pt idx="11">
                  <c:v>-1.1999999999989801</c:v>
                </c:pt>
                <c:pt idx="12">
                  <c:v>-1.4000000000002899</c:v>
                </c:pt>
                <c:pt idx="13">
                  <c:v>-1.59999999999982</c:v>
                </c:pt>
                <c:pt idx="14">
                  <c:v>-1.7999999999993599</c:v>
                </c:pt>
                <c:pt idx="15">
                  <c:v>-1.8999999999991199</c:v>
                </c:pt>
                <c:pt idx="16">
                  <c:v>-2.2000000000002</c:v>
                </c:pt>
                <c:pt idx="17">
                  <c:v>-2.3999999999997401</c:v>
                </c:pt>
                <c:pt idx="18">
                  <c:v>-0.60000000000037801</c:v>
                </c:pt>
              </c:numCache>
            </c:numRef>
          </c:val>
        </c:ser>
        <c:ser>
          <c:idx val="1"/>
          <c:order val="1"/>
          <c:tx>
            <c:strRef>
              <c:f>'K81+853'!$Y$4:$AA$4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'K81+853'!$A$6:$A$29</c:f>
              <c:numCache>
                <c:formatCode>m"月"d"日";@</c:formatCode>
                <c:ptCount val="24"/>
                <c:pt idx="0">
                  <c:v>44751</c:v>
                </c:pt>
                <c:pt idx="1">
                  <c:v>44752</c:v>
                </c:pt>
                <c:pt idx="2">
                  <c:v>44753</c:v>
                </c:pt>
                <c:pt idx="3">
                  <c:v>44754</c:v>
                </c:pt>
                <c:pt idx="4">
                  <c:v>44755</c:v>
                </c:pt>
                <c:pt idx="5">
                  <c:v>44756</c:v>
                </c:pt>
                <c:pt idx="6">
                  <c:v>44757</c:v>
                </c:pt>
                <c:pt idx="7">
                  <c:v>44758</c:v>
                </c:pt>
                <c:pt idx="8">
                  <c:v>44759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44765</c:v>
                </c:pt>
                <c:pt idx="15">
                  <c:v>44767</c:v>
                </c:pt>
                <c:pt idx="16">
                  <c:v>44769</c:v>
                </c:pt>
                <c:pt idx="17">
                  <c:v>44771</c:v>
                </c:pt>
              </c:numCache>
            </c:numRef>
          </c:cat>
          <c:val>
            <c:numRef>
              <c:f>'K81+853'!$Z$6:$Z$30</c:f>
              <c:numCache>
                <c:formatCode>0.00_ </c:formatCode>
                <c:ptCount val="25"/>
                <c:pt idx="0">
                  <c:v>0</c:v>
                </c:pt>
                <c:pt idx="1">
                  <c:v>-0.20000000000130999</c:v>
                </c:pt>
                <c:pt idx="2">
                  <c:v>-0.40000000000084401</c:v>
                </c:pt>
                <c:pt idx="3">
                  <c:v>-0.50000000000061096</c:v>
                </c:pt>
                <c:pt idx="4">
                  <c:v>-0.799999999999912</c:v>
                </c:pt>
                <c:pt idx="5">
                  <c:v>-1.0000000000012199</c:v>
                </c:pt>
                <c:pt idx="6">
                  <c:v>-1.10000000000099</c:v>
                </c:pt>
                <c:pt idx="7">
                  <c:v>-1.4000000000002899</c:v>
                </c:pt>
                <c:pt idx="8">
                  <c:v>-1.3000000000005201</c:v>
                </c:pt>
                <c:pt idx="9">
                  <c:v>-1.80000000000113</c:v>
                </c:pt>
                <c:pt idx="10">
                  <c:v>-2.0000000000006701</c:v>
                </c:pt>
                <c:pt idx="11">
                  <c:v>-2.10000000000043</c:v>
                </c:pt>
                <c:pt idx="12">
                  <c:v>-2.2000000000002</c:v>
                </c:pt>
                <c:pt idx="13">
                  <c:v>-2.10000000000043</c:v>
                </c:pt>
                <c:pt idx="14">
                  <c:v>-2.3999999999997401</c:v>
                </c:pt>
                <c:pt idx="15">
                  <c:v>-2.5000000000012799</c:v>
                </c:pt>
                <c:pt idx="16">
                  <c:v>-2.6000000000010499</c:v>
                </c:pt>
                <c:pt idx="17">
                  <c:v>-2.7000000000008102</c:v>
                </c:pt>
                <c:pt idx="18">
                  <c:v>-4.2000000000008697</c:v>
                </c:pt>
              </c:numCache>
            </c:numRef>
          </c:val>
        </c:ser>
        <c:ser>
          <c:idx val="2"/>
          <c:order val="2"/>
          <c:tx>
            <c:strRef>
              <c:f>'K81+853'!$AC$4:$AE$4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'K81+853'!$A$6:$A$29</c:f>
              <c:numCache>
                <c:formatCode>m"月"d"日";@</c:formatCode>
                <c:ptCount val="24"/>
                <c:pt idx="0">
                  <c:v>44751</c:v>
                </c:pt>
                <c:pt idx="1">
                  <c:v>44752</c:v>
                </c:pt>
                <c:pt idx="2">
                  <c:v>44753</c:v>
                </c:pt>
                <c:pt idx="3">
                  <c:v>44754</c:v>
                </c:pt>
                <c:pt idx="4">
                  <c:v>44755</c:v>
                </c:pt>
                <c:pt idx="5">
                  <c:v>44756</c:v>
                </c:pt>
                <c:pt idx="6">
                  <c:v>44757</c:v>
                </c:pt>
                <c:pt idx="7">
                  <c:v>44758</c:v>
                </c:pt>
                <c:pt idx="8">
                  <c:v>44759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44765</c:v>
                </c:pt>
                <c:pt idx="15">
                  <c:v>44767</c:v>
                </c:pt>
                <c:pt idx="16">
                  <c:v>44769</c:v>
                </c:pt>
                <c:pt idx="17">
                  <c:v>44771</c:v>
                </c:pt>
              </c:numCache>
            </c:numRef>
          </c:cat>
          <c:val>
            <c:numRef>
              <c:f>'K81+853'!$AD$6:$AD$29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-0.50000000000061096</c:v>
                </c:pt>
                <c:pt idx="2">
                  <c:v>-0.30000000000107702</c:v>
                </c:pt>
                <c:pt idx="3">
                  <c:v>-0.60000000000037801</c:v>
                </c:pt>
                <c:pt idx="4">
                  <c:v>-0.90000000000145497</c:v>
                </c:pt>
                <c:pt idx="5">
                  <c:v>-0.70000000000014495</c:v>
                </c:pt>
                <c:pt idx="6">
                  <c:v>-1.50000000000006</c:v>
                </c:pt>
                <c:pt idx="7">
                  <c:v>-1.80000000000113</c:v>
                </c:pt>
                <c:pt idx="8">
                  <c:v>-1.6000000000015999</c:v>
                </c:pt>
                <c:pt idx="9">
                  <c:v>-2.4000000000015098</c:v>
                </c:pt>
                <c:pt idx="10">
                  <c:v>-2.6999999999901498</c:v>
                </c:pt>
                <c:pt idx="11">
                  <c:v>-2.9000000000003499</c:v>
                </c:pt>
                <c:pt idx="12">
                  <c:v>-3.1000000000105401</c:v>
                </c:pt>
                <c:pt idx="13">
                  <c:v>-3.1000000000016601</c:v>
                </c:pt>
                <c:pt idx="14">
                  <c:v>-3.5000000000309202</c:v>
                </c:pt>
                <c:pt idx="15">
                  <c:v>-3.70000000004111</c:v>
                </c:pt>
                <c:pt idx="16">
                  <c:v>-3.80000000000003</c:v>
                </c:pt>
                <c:pt idx="17">
                  <c:v>-4.2000000000008697</c:v>
                </c:pt>
              </c:numCache>
            </c:numRef>
          </c:val>
        </c:ser>
        <c:dLbls/>
        <c:marker val="1"/>
        <c:axId val="330377856"/>
        <c:axId val="330409088"/>
      </c:lineChart>
      <c:lineChart>
        <c:grouping val="standard"/>
        <c:ser>
          <c:idx val="3"/>
          <c:order val="3"/>
          <c:tx>
            <c:strRef>
              <c:f>'K81+853'!$AG$3:$AG$5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'K81+853'!$A$6:$A$29</c:f>
              <c:numCache>
                <c:formatCode>m"月"d"日";@</c:formatCode>
                <c:ptCount val="24"/>
                <c:pt idx="0">
                  <c:v>44751</c:v>
                </c:pt>
                <c:pt idx="1">
                  <c:v>44752</c:v>
                </c:pt>
                <c:pt idx="2">
                  <c:v>44753</c:v>
                </c:pt>
                <c:pt idx="3">
                  <c:v>44754</c:v>
                </c:pt>
                <c:pt idx="4">
                  <c:v>44755</c:v>
                </c:pt>
                <c:pt idx="5">
                  <c:v>44756</c:v>
                </c:pt>
                <c:pt idx="6">
                  <c:v>44757</c:v>
                </c:pt>
                <c:pt idx="7">
                  <c:v>44758</c:v>
                </c:pt>
                <c:pt idx="8">
                  <c:v>44759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44765</c:v>
                </c:pt>
                <c:pt idx="15">
                  <c:v>44767</c:v>
                </c:pt>
                <c:pt idx="16">
                  <c:v>44769</c:v>
                </c:pt>
                <c:pt idx="17">
                  <c:v>44771</c:v>
                </c:pt>
              </c:numCache>
            </c:numRef>
          </c:cat>
          <c:val>
            <c:numRef>
              <c:f>'K81+853'!$AG$6:$AG$29</c:f>
              <c:numCache>
                <c:formatCode>0.0_ </c:formatCode>
                <c:ptCount val="24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</c:numCache>
            </c:numRef>
          </c:val>
        </c:ser>
        <c:dLbls/>
        <c:marker val="1"/>
        <c:axId val="330411008"/>
        <c:axId val="330420992"/>
      </c:lineChart>
      <c:dateAx>
        <c:axId val="33037785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0409088"/>
        <c:crossesAt val="-50"/>
        <c:auto val="1"/>
        <c:lblOffset val="100"/>
        <c:baseTimeUnit val="days"/>
      </c:dateAx>
      <c:valAx>
        <c:axId val="330409088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0377856"/>
        <c:crosses val="autoZero"/>
        <c:crossBetween val="midCat"/>
        <c:majorUnit val="1.2"/>
      </c:valAx>
      <c:dateAx>
        <c:axId val="330411008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0420992"/>
        <c:crosses val="autoZero"/>
        <c:auto val="1"/>
        <c:lblOffset val="100"/>
        <c:baseTimeUnit val="days"/>
      </c:dateAx>
      <c:valAx>
        <c:axId val="330420992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0411008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K81+853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962260438709311"/>
          <c:y val="6.5359477124183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'K81+853'!$C$4:$G$4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'K81+853'!$A$6:$A$29</c:f>
              <c:numCache>
                <c:formatCode>m"月"d"日";@</c:formatCode>
                <c:ptCount val="24"/>
                <c:pt idx="0">
                  <c:v>44751</c:v>
                </c:pt>
                <c:pt idx="1">
                  <c:v>44752</c:v>
                </c:pt>
                <c:pt idx="2">
                  <c:v>44753</c:v>
                </c:pt>
                <c:pt idx="3">
                  <c:v>44754</c:v>
                </c:pt>
                <c:pt idx="4">
                  <c:v>44755</c:v>
                </c:pt>
                <c:pt idx="5">
                  <c:v>44756</c:v>
                </c:pt>
                <c:pt idx="6">
                  <c:v>44757</c:v>
                </c:pt>
                <c:pt idx="7">
                  <c:v>44758</c:v>
                </c:pt>
                <c:pt idx="8">
                  <c:v>44759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44765</c:v>
                </c:pt>
                <c:pt idx="15">
                  <c:v>44767</c:v>
                </c:pt>
                <c:pt idx="16">
                  <c:v>44769</c:v>
                </c:pt>
                <c:pt idx="17">
                  <c:v>44771</c:v>
                </c:pt>
              </c:numCache>
            </c:numRef>
          </c:cat>
          <c:val>
            <c:numRef>
              <c:f>'K81+853'!$G$6:$G$29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-0.20000000006348301</c:v>
                </c:pt>
                <c:pt idx="3">
                  <c:v>9.9999999974897905E-2</c:v>
                </c:pt>
                <c:pt idx="4">
                  <c:v>-0.49999999998817701</c:v>
                </c:pt>
                <c:pt idx="5">
                  <c:v>-0.199999999949796</c:v>
                </c:pt>
                <c:pt idx="6">
                  <c:v>0.80000000002655702</c:v>
                </c:pt>
                <c:pt idx="7">
                  <c:v>-0.10000000008858501</c:v>
                </c:pt>
                <c:pt idx="8">
                  <c:v>-1.30000000001473</c:v>
                </c:pt>
                <c:pt idx="9">
                  <c:v>-0.199999999949796</c:v>
                </c:pt>
                <c:pt idx="10">
                  <c:v>-9.9999999974897905E-2</c:v>
                </c:pt>
                <c:pt idx="11">
                  <c:v>-9.9999999974897905E-2</c:v>
                </c:pt>
                <c:pt idx="12">
                  <c:v>-0.20000000006348301</c:v>
                </c:pt>
                <c:pt idx="13">
                  <c:v>0</c:v>
                </c:pt>
                <c:pt idx="14">
                  <c:v>-9.9999999974897905E-2</c:v>
                </c:pt>
                <c:pt idx="15">
                  <c:v>-0.20000000000663901</c:v>
                </c:pt>
                <c:pt idx="16">
                  <c:v>0.100000000031741</c:v>
                </c:pt>
                <c:pt idx="17">
                  <c:v>0.29999999998153698</c:v>
                </c:pt>
                <c:pt idx="18">
                  <c:v>-0.90000000000145497</c:v>
                </c:pt>
              </c:numCache>
            </c:numRef>
          </c:val>
        </c:ser>
        <c:ser>
          <c:idx val="1"/>
          <c:order val="1"/>
          <c:tx>
            <c:strRef>
              <c:f>'K81+853'!$H$4:$L$4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'K81+853'!$A$6:$A$29</c:f>
              <c:numCache>
                <c:formatCode>m"月"d"日";@</c:formatCode>
                <c:ptCount val="24"/>
                <c:pt idx="0">
                  <c:v>44751</c:v>
                </c:pt>
                <c:pt idx="1">
                  <c:v>44752</c:v>
                </c:pt>
                <c:pt idx="2">
                  <c:v>44753</c:v>
                </c:pt>
                <c:pt idx="3">
                  <c:v>44754</c:v>
                </c:pt>
                <c:pt idx="4">
                  <c:v>44755</c:v>
                </c:pt>
                <c:pt idx="5">
                  <c:v>44756</c:v>
                </c:pt>
                <c:pt idx="6">
                  <c:v>44757</c:v>
                </c:pt>
                <c:pt idx="7">
                  <c:v>44758</c:v>
                </c:pt>
                <c:pt idx="8">
                  <c:v>44759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44765</c:v>
                </c:pt>
                <c:pt idx="15">
                  <c:v>44767</c:v>
                </c:pt>
                <c:pt idx="16">
                  <c:v>44769</c:v>
                </c:pt>
                <c:pt idx="17">
                  <c:v>44771</c:v>
                </c:pt>
              </c:numCache>
            </c:numRef>
          </c:cat>
          <c:val>
            <c:numRef>
              <c:f>'K81+853'!$L$6:$L$29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-0.30000000003838101</c:v>
                </c:pt>
                <c:pt idx="2">
                  <c:v>-0.30000000003838101</c:v>
                </c:pt>
                <c:pt idx="3">
                  <c:v>9.9999999974897905E-2</c:v>
                </c:pt>
                <c:pt idx="4">
                  <c:v>-0.69999999993797202</c:v>
                </c:pt>
                <c:pt idx="5">
                  <c:v>-0.30000000003838101</c:v>
                </c:pt>
                <c:pt idx="6">
                  <c:v>-0.29999999992469401</c:v>
                </c:pt>
                <c:pt idx="7">
                  <c:v>-0.30000000003838101</c:v>
                </c:pt>
                <c:pt idx="8">
                  <c:v>-0.30000000003838101</c:v>
                </c:pt>
                <c:pt idx="9">
                  <c:v>0.30000000003838101</c:v>
                </c:pt>
                <c:pt idx="10">
                  <c:v>-0.20000000006348301</c:v>
                </c:pt>
                <c:pt idx="11">
                  <c:v>-0.199999999949796</c:v>
                </c:pt>
                <c:pt idx="12">
                  <c:v>-0.30000000003838101</c:v>
                </c:pt>
                <c:pt idx="13">
                  <c:v>-9.9999999974897905E-2</c:v>
                </c:pt>
                <c:pt idx="14">
                  <c:v>-0.199999999949796</c:v>
                </c:pt>
                <c:pt idx="15">
                  <c:v>-5.0000000044292399E-2</c:v>
                </c:pt>
                <c:pt idx="16">
                  <c:v>-0.149999999962347</c:v>
                </c:pt>
                <c:pt idx="17">
                  <c:v>-4.9999999987449001E-2</c:v>
                </c:pt>
              </c:numCache>
            </c:numRef>
          </c:val>
        </c:ser>
        <c:ser>
          <c:idx val="2"/>
          <c:order val="2"/>
          <c:tx>
            <c:strRef>
              <c:f>'K81+853'!$M$4:$Q$4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'K81+853'!$A$6:$A$29</c:f>
              <c:numCache>
                <c:formatCode>m"月"d"日";@</c:formatCode>
                <c:ptCount val="24"/>
                <c:pt idx="0">
                  <c:v>44751</c:v>
                </c:pt>
                <c:pt idx="1">
                  <c:v>44752</c:v>
                </c:pt>
                <c:pt idx="2">
                  <c:v>44753</c:v>
                </c:pt>
                <c:pt idx="3">
                  <c:v>44754</c:v>
                </c:pt>
                <c:pt idx="4">
                  <c:v>44755</c:v>
                </c:pt>
                <c:pt idx="5">
                  <c:v>44756</c:v>
                </c:pt>
                <c:pt idx="6">
                  <c:v>44757</c:v>
                </c:pt>
                <c:pt idx="7">
                  <c:v>44758</c:v>
                </c:pt>
                <c:pt idx="8">
                  <c:v>44759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44765</c:v>
                </c:pt>
                <c:pt idx="15">
                  <c:v>44767</c:v>
                </c:pt>
                <c:pt idx="16">
                  <c:v>44769</c:v>
                </c:pt>
                <c:pt idx="17">
                  <c:v>44771</c:v>
                </c:pt>
              </c:numCache>
            </c:numRef>
          </c:cat>
          <c:val>
            <c:numRef>
              <c:f>'K81+853'!$Q$6:$Q$29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-0.30000000003838101</c:v>
                </c:pt>
                <c:pt idx="2">
                  <c:v>9.9999999974897905E-2</c:v>
                </c:pt>
                <c:pt idx="3">
                  <c:v>-0.199999999949796</c:v>
                </c:pt>
                <c:pt idx="4">
                  <c:v>-0.30000000003838101</c:v>
                </c:pt>
                <c:pt idx="5">
                  <c:v>-9.9999999974897905E-2</c:v>
                </c:pt>
                <c:pt idx="6">
                  <c:v>-0.20000000006348301</c:v>
                </c:pt>
                <c:pt idx="7">
                  <c:v>-9.9999999974897905E-2</c:v>
                </c:pt>
                <c:pt idx="8">
                  <c:v>-0.29999999992469401</c:v>
                </c:pt>
                <c:pt idx="9">
                  <c:v>-0.20000000006348301</c:v>
                </c:pt>
                <c:pt idx="10">
                  <c:v>9.9999999974897905E-2</c:v>
                </c:pt>
                <c:pt idx="11">
                  <c:v>-0.199999999949796</c:v>
                </c:pt>
                <c:pt idx="12">
                  <c:v>-9.9999999974897905E-2</c:v>
                </c:pt>
                <c:pt idx="13">
                  <c:v>-0.30000000003838101</c:v>
                </c:pt>
                <c:pt idx="14">
                  <c:v>-9.9999999974897905E-2</c:v>
                </c:pt>
                <c:pt idx="15">
                  <c:v>-0.15000000001919001</c:v>
                </c:pt>
                <c:pt idx="16">
                  <c:v>-9.9999999974897905E-2</c:v>
                </c:pt>
                <c:pt idx="17">
                  <c:v>4.9999999987449001E-2</c:v>
                </c:pt>
              </c:numCache>
            </c:numRef>
          </c:val>
        </c:ser>
        <c:dLbls/>
        <c:marker val="1"/>
        <c:axId val="330340992"/>
        <c:axId val="330347648"/>
      </c:lineChart>
      <c:dateAx>
        <c:axId val="33034099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0347648"/>
        <c:crossesAt val="-50"/>
        <c:auto val="1"/>
        <c:lblOffset val="100"/>
        <c:baseTimeUnit val="days"/>
      </c:dateAx>
      <c:valAx>
        <c:axId val="330347648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0340992"/>
        <c:crosses val="autoZero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K82+831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19328724774399203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718"/>
          <c:h val="0.68526856240126288"/>
        </c:manualLayout>
      </c:layout>
      <c:lineChart>
        <c:grouping val="standard"/>
        <c:ser>
          <c:idx val="0"/>
          <c:order val="0"/>
          <c:tx>
            <c:strRef>
              <c:f>'K82+831'!$U$4:$W$4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'K82+831'!$A$6:$A$54</c:f>
              <c:numCache>
                <c:formatCode>m"月"d"日";@</c:formatCode>
                <c:ptCount val="49"/>
                <c:pt idx="0">
                  <c:v>44533</c:v>
                </c:pt>
                <c:pt idx="1">
                  <c:v>44534</c:v>
                </c:pt>
                <c:pt idx="2">
                  <c:v>44535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44541</c:v>
                </c:pt>
                <c:pt idx="9">
                  <c:v>44542</c:v>
                </c:pt>
                <c:pt idx="10">
                  <c:v>44543</c:v>
                </c:pt>
                <c:pt idx="11">
                  <c:v>44544</c:v>
                </c:pt>
                <c:pt idx="12">
                  <c:v>44545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44550</c:v>
                </c:pt>
                <c:pt idx="17">
                  <c:v>44552</c:v>
                </c:pt>
                <c:pt idx="18">
                  <c:v>44554</c:v>
                </c:pt>
                <c:pt idx="19">
                  <c:v>44556</c:v>
                </c:pt>
                <c:pt idx="20">
                  <c:v>44558</c:v>
                </c:pt>
                <c:pt idx="21">
                  <c:v>44560</c:v>
                </c:pt>
                <c:pt idx="22">
                  <c:v>44562</c:v>
                </c:pt>
                <c:pt idx="23">
                  <c:v>44564</c:v>
                </c:pt>
                <c:pt idx="24">
                  <c:v>44571</c:v>
                </c:pt>
              </c:numCache>
            </c:numRef>
          </c:cat>
          <c:val>
            <c:numRef>
              <c:f>'K82+831'!$V$6:$V$42</c:f>
              <c:numCache>
                <c:formatCode>0.00_ </c:formatCode>
                <c:ptCount val="37"/>
                <c:pt idx="0">
                  <c:v>0</c:v>
                </c:pt>
                <c:pt idx="1">
                  <c:v>0.100000000000655</c:v>
                </c:pt>
                <c:pt idx="2">
                  <c:v>-9.99999999997669E-2</c:v>
                </c:pt>
                <c:pt idx="3">
                  <c:v>0</c:v>
                </c:pt>
                <c:pt idx="4">
                  <c:v>-0.399999999999956</c:v>
                </c:pt>
                <c:pt idx="5">
                  <c:v>-0.69999999999925699</c:v>
                </c:pt>
                <c:pt idx="6">
                  <c:v>-0.999999999999446</c:v>
                </c:pt>
                <c:pt idx="7">
                  <c:v>-1.49999999999917</c:v>
                </c:pt>
                <c:pt idx="8">
                  <c:v>-1.99999999999978</c:v>
                </c:pt>
                <c:pt idx="9">
                  <c:v>-1.9000000000000099</c:v>
                </c:pt>
                <c:pt idx="10">
                  <c:v>-2.1999999999993101</c:v>
                </c:pt>
                <c:pt idx="11">
                  <c:v>-2.0999999999995498</c:v>
                </c:pt>
                <c:pt idx="12">
                  <c:v>-2.3999999999997401</c:v>
                </c:pt>
                <c:pt idx="13">
                  <c:v>-2.6999999999999198</c:v>
                </c:pt>
                <c:pt idx="14">
                  <c:v>-3.0999999999998802</c:v>
                </c:pt>
                <c:pt idx="15">
                  <c:v>-2.9999999999992299</c:v>
                </c:pt>
                <c:pt idx="16">
                  <c:v>-3.2999999999994101</c:v>
                </c:pt>
                <c:pt idx="17">
                  <c:v>-3.0999999999998802</c:v>
                </c:pt>
                <c:pt idx="18">
                  <c:v>-2.9999999999992299</c:v>
                </c:pt>
                <c:pt idx="19">
                  <c:v>-3.0999999999998802</c:v>
                </c:pt>
                <c:pt idx="20">
                  <c:v>-2.9999999999992299</c:v>
                </c:pt>
                <c:pt idx="21">
                  <c:v>-2.7999999999996898</c:v>
                </c:pt>
                <c:pt idx="22">
                  <c:v>-3.0999999999998802</c:v>
                </c:pt>
                <c:pt idx="23">
                  <c:v>-3.2999999999994101</c:v>
                </c:pt>
                <c:pt idx="24">
                  <c:v>-3.4999999999998401</c:v>
                </c:pt>
                <c:pt idx="25">
                  <c:v>-1.3000000000005201</c:v>
                </c:pt>
              </c:numCache>
            </c:numRef>
          </c:val>
        </c:ser>
        <c:ser>
          <c:idx val="1"/>
          <c:order val="1"/>
          <c:tx>
            <c:strRef>
              <c:f>'K82+831'!$Y$4:$AA$4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'K82+831'!$A$6:$A$54</c:f>
              <c:numCache>
                <c:formatCode>m"月"d"日";@</c:formatCode>
                <c:ptCount val="49"/>
                <c:pt idx="0">
                  <c:v>44533</c:v>
                </c:pt>
                <c:pt idx="1">
                  <c:v>44534</c:v>
                </c:pt>
                <c:pt idx="2">
                  <c:v>44535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44541</c:v>
                </c:pt>
                <c:pt idx="9">
                  <c:v>44542</c:v>
                </c:pt>
                <c:pt idx="10">
                  <c:v>44543</c:v>
                </c:pt>
                <c:pt idx="11">
                  <c:v>44544</c:v>
                </c:pt>
                <c:pt idx="12">
                  <c:v>44545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44550</c:v>
                </c:pt>
                <c:pt idx="17">
                  <c:v>44552</c:v>
                </c:pt>
                <c:pt idx="18">
                  <c:v>44554</c:v>
                </c:pt>
                <c:pt idx="19">
                  <c:v>44556</c:v>
                </c:pt>
                <c:pt idx="20">
                  <c:v>44558</c:v>
                </c:pt>
                <c:pt idx="21">
                  <c:v>44560</c:v>
                </c:pt>
                <c:pt idx="22">
                  <c:v>44562</c:v>
                </c:pt>
                <c:pt idx="23">
                  <c:v>44564</c:v>
                </c:pt>
                <c:pt idx="24">
                  <c:v>44571</c:v>
                </c:pt>
              </c:numCache>
            </c:numRef>
          </c:cat>
          <c:val>
            <c:numRef>
              <c:f>'K82+831'!$Z$6:$Z$45</c:f>
              <c:numCache>
                <c:formatCode>0.00_ </c:formatCode>
                <c:ptCount val="40"/>
                <c:pt idx="0">
                  <c:v>0</c:v>
                </c:pt>
                <c:pt idx="1">
                  <c:v>-9.99999999997669E-2</c:v>
                </c:pt>
                <c:pt idx="2">
                  <c:v>0.20000000000130999</c:v>
                </c:pt>
                <c:pt idx="3">
                  <c:v>0</c:v>
                </c:pt>
                <c:pt idx="4">
                  <c:v>-0.19999999999953399</c:v>
                </c:pt>
                <c:pt idx="5">
                  <c:v>-0.60000000000037801</c:v>
                </c:pt>
                <c:pt idx="6">
                  <c:v>-0.49999999999883499</c:v>
                </c:pt>
                <c:pt idx="7">
                  <c:v>-0.89999999999967895</c:v>
                </c:pt>
                <c:pt idx="8">
                  <c:v>-1.1999999999989801</c:v>
                </c:pt>
                <c:pt idx="9">
                  <c:v>-1.0999999999992101</c:v>
                </c:pt>
                <c:pt idx="10">
                  <c:v>-0.89999999999967895</c:v>
                </c:pt>
                <c:pt idx="11">
                  <c:v>-0.70000000000014495</c:v>
                </c:pt>
                <c:pt idx="12">
                  <c:v>-1.0999999999992101</c:v>
                </c:pt>
                <c:pt idx="13">
                  <c:v>-1.2999999999987499</c:v>
                </c:pt>
                <c:pt idx="14">
                  <c:v>-0.999999999999446</c:v>
                </c:pt>
                <c:pt idx="15">
                  <c:v>-1.0999999999992101</c:v>
                </c:pt>
                <c:pt idx="16">
                  <c:v>-0.89999999999967895</c:v>
                </c:pt>
                <c:pt idx="17">
                  <c:v>-1.1999999999989801</c:v>
                </c:pt>
                <c:pt idx="18">
                  <c:v>-1.59999999999982</c:v>
                </c:pt>
                <c:pt idx="19">
                  <c:v>-1.7999999999993599</c:v>
                </c:pt>
                <c:pt idx="20">
                  <c:v>-1.7800000000001099</c:v>
                </c:pt>
                <c:pt idx="21">
                  <c:v>-2.2000000000002</c:v>
                </c:pt>
                <c:pt idx="22">
                  <c:v>-1.99999999999889</c:v>
                </c:pt>
                <c:pt idx="23">
                  <c:v>-2.0999999999986598</c:v>
                </c:pt>
                <c:pt idx="24">
                  <c:v>-2.2000000000002</c:v>
                </c:pt>
                <c:pt idx="25">
                  <c:v>-1.9000000000000099</c:v>
                </c:pt>
              </c:numCache>
            </c:numRef>
          </c:val>
        </c:ser>
        <c:ser>
          <c:idx val="2"/>
          <c:order val="2"/>
          <c:tx>
            <c:strRef>
              <c:f>'K82+831'!$AC$4:$AE$4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'K82+831'!$A$6:$A$54</c:f>
              <c:numCache>
                <c:formatCode>m"月"d"日";@</c:formatCode>
                <c:ptCount val="49"/>
                <c:pt idx="0">
                  <c:v>44533</c:v>
                </c:pt>
                <c:pt idx="1">
                  <c:v>44534</c:v>
                </c:pt>
                <c:pt idx="2">
                  <c:v>44535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44541</c:v>
                </c:pt>
                <c:pt idx="9">
                  <c:v>44542</c:v>
                </c:pt>
                <c:pt idx="10">
                  <c:v>44543</c:v>
                </c:pt>
                <c:pt idx="11">
                  <c:v>44544</c:v>
                </c:pt>
                <c:pt idx="12">
                  <c:v>44545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44550</c:v>
                </c:pt>
                <c:pt idx="17">
                  <c:v>44552</c:v>
                </c:pt>
                <c:pt idx="18">
                  <c:v>44554</c:v>
                </c:pt>
                <c:pt idx="19">
                  <c:v>44556</c:v>
                </c:pt>
                <c:pt idx="20">
                  <c:v>44558</c:v>
                </c:pt>
                <c:pt idx="21">
                  <c:v>44560</c:v>
                </c:pt>
                <c:pt idx="22">
                  <c:v>44562</c:v>
                </c:pt>
                <c:pt idx="23">
                  <c:v>44564</c:v>
                </c:pt>
                <c:pt idx="24">
                  <c:v>44571</c:v>
                </c:pt>
              </c:numCache>
            </c:numRef>
          </c:cat>
          <c:val>
            <c:numRef>
              <c:f>'K82+831'!$AD$6:$AD$48</c:f>
              <c:numCache>
                <c:formatCode>0.00_ </c:formatCode>
                <c:ptCount val="43"/>
                <c:pt idx="0">
                  <c:v>0</c:v>
                </c:pt>
                <c:pt idx="1">
                  <c:v>-9.99999999997669E-2</c:v>
                </c:pt>
                <c:pt idx="2">
                  <c:v>9.99999999997669E-2</c:v>
                </c:pt>
                <c:pt idx="3">
                  <c:v>0</c:v>
                </c:pt>
                <c:pt idx="4">
                  <c:v>-0.399999999999956</c:v>
                </c:pt>
                <c:pt idx="5">
                  <c:v>-1.1000000000001</c:v>
                </c:pt>
                <c:pt idx="6">
                  <c:v>-0.89999999999967895</c:v>
                </c:pt>
                <c:pt idx="7">
                  <c:v>-1.00000000000033</c:v>
                </c:pt>
                <c:pt idx="8">
                  <c:v>-1.3000000000005201</c:v>
                </c:pt>
                <c:pt idx="9">
                  <c:v>-1.59999999999982</c:v>
                </c:pt>
                <c:pt idx="10">
                  <c:v>-1.99999999999978</c:v>
                </c:pt>
                <c:pt idx="11">
                  <c:v>-2.2999999999999701</c:v>
                </c:pt>
                <c:pt idx="12">
                  <c:v>-1.9000000000000099</c:v>
                </c:pt>
                <c:pt idx="13">
                  <c:v>-1.70000000000048</c:v>
                </c:pt>
                <c:pt idx="14">
                  <c:v>-1.59999999999982</c:v>
                </c:pt>
                <c:pt idx="15">
                  <c:v>-1.8000000000002501</c:v>
                </c:pt>
                <c:pt idx="16">
                  <c:v>-2.10000000000043</c:v>
                </c:pt>
                <c:pt idx="17">
                  <c:v>-1.99999999999978</c:v>
                </c:pt>
                <c:pt idx="18">
                  <c:v>-2.2999999999999701</c:v>
                </c:pt>
                <c:pt idx="19">
                  <c:v>-2.3999999999997401</c:v>
                </c:pt>
                <c:pt idx="20">
                  <c:v>-1.99999999999978</c:v>
                </c:pt>
                <c:pt idx="21">
                  <c:v>-2.2999999999999701</c:v>
                </c:pt>
                <c:pt idx="22">
                  <c:v>-2.5000000000003899</c:v>
                </c:pt>
                <c:pt idx="23">
                  <c:v>-2.2000000000002</c:v>
                </c:pt>
                <c:pt idx="24">
                  <c:v>-1.9000000000000099</c:v>
                </c:pt>
              </c:numCache>
            </c:numRef>
          </c:val>
        </c:ser>
        <c:dLbls/>
        <c:marker val="1"/>
        <c:axId val="317512704"/>
        <c:axId val="317392000"/>
      </c:lineChart>
      <c:lineChart>
        <c:grouping val="standard"/>
        <c:ser>
          <c:idx val="3"/>
          <c:order val="3"/>
          <c:tx>
            <c:strRef>
              <c:f>'K82+831'!$AG$3:$AG$5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'K82+831'!$A$6:$A$57</c:f>
              <c:numCache>
                <c:formatCode>m"月"d"日";@</c:formatCode>
                <c:ptCount val="52"/>
                <c:pt idx="0">
                  <c:v>44533</c:v>
                </c:pt>
                <c:pt idx="1">
                  <c:v>44534</c:v>
                </c:pt>
                <c:pt idx="2">
                  <c:v>44535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44541</c:v>
                </c:pt>
                <c:pt idx="9">
                  <c:v>44542</c:v>
                </c:pt>
                <c:pt idx="10">
                  <c:v>44543</c:v>
                </c:pt>
                <c:pt idx="11">
                  <c:v>44544</c:v>
                </c:pt>
                <c:pt idx="12">
                  <c:v>44545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44550</c:v>
                </c:pt>
                <c:pt idx="17">
                  <c:v>44552</c:v>
                </c:pt>
                <c:pt idx="18">
                  <c:v>44554</c:v>
                </c:pt>
                <c:pt idx="19">
                  <c:v>44556</c:v>
                </c:pt>
                <c:pt idx="20">
                  <c:v>44558</c:v>
                </c:pt>
                <c:pt idx="21">
                  <c:v>44560</c:v>
                </c:pt>
                <c:pt idx="22">
                  <c:v>44562</c:v>
                </c:pt>
                <c:pt idx="23">
                  <c:v>44564</c:v>
                </c:pt>
                <c:pt idx="24">
                  <c:v>44571</c:v>
                </c:pt>
              </c:numCache>
            </c:numRef>
          </c:cat>
          <c:val>
            <c:numRef>
              <c:f>'K82+831'!$AG$6:$AG$52</c:f>
              <c:numCache>
                <c:formatCode>0.0_ </c:formatCode>
                <c:ptCount val="47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62</c:v>
                </c:pt>
                <c:pt idx="17">
                  <c:v>68</c:v>
                </c:pt>
                <c:pt idx="18">
                  <c:v>74</c:v>
                </c:pt>
                <c:pt idx="19">
                  <c:v>80</c:v>
                </c:pt>
                <c:pt idx="20">
                  <c:v>86</c:v>
                </c:pt>
                <c:pt idx="21">
                  <c:v>92</c:v>
                </c:pt>
                <c:pt idx="22">
                  <c:v>98</c:v>
                </c:pt>
                <c:pt idx="23">
                  <c:v>104</c:v>
                </c:pt>
                <c:pt idx="24">
                  <c:v>110</c:v>
                </c:pt>
              </c:numCache>
            </c:numRef>
          </c:val>
        </c:ser>
        <c:dLbls/>
        <c:marker val="1"/>
        <c:axId val="317393536"/>
        <c:axId val="317407616"/>
      </c:lineChart>
      <c:dateAx>
        <c:axId val="317512704"/>
        <c:scaling>
          <c:orientation val="minMax"/>
          <c:min val="44532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7392000"/>
        <c:crossesAt val="-50"/>
        <c:auto val="1"/>
        <c:lblOffset val="100"/>
        <c:baseTimeUnit val="days"/>
        <c:majorUnit val="3"/>
        <c:majorTimeUnit val="days"/>
      </c:dateAx>
      <c:valAx>
        <c:axId val="317392000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289E-3"/>
              <c:y val="0.33226907384240612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7512704"/>
        <c:crosses val="autoZero"/>
        <c:crossBetween val="midCat"/>
      </c:valAx>
      <c:dateAx>
        <c:axId val="317393536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17407616"/>
        <c:crosses val="autoZero"/>
        <c:auto val="1"/>
        <c:lblOffset val="100"/>
        <c:baseTimeUnit val="days"/>
      </c:dateAx>
      <c:valAx>
        <c:axId val="317407616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7393536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9386973180076796E-2"/>
          <c:y val="0.106958078838276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K81+853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612085062513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'K81+853'!$U$4:$W$4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'K81+853'!$A$6:$A$29</c:f>
              <c:numCache>
                <c:formatCode>m"月"d"日";@</c:formatCode>
                <c:ptCount val="24"/>
                <c:pt idx="0">
                  <c:v>44751</c:v>
                </c:pt>
                <c:pt idx="1">
                  <c:v>44752</c:v>
                </c:pt>
                <c:pt idx="2">
                  <c:v>44753</c:v>
                </c:pt>
                <c:pt idx="3">
                  <c:v>44754</c:v>
                </c:pt>
                <c:pt idx="4">
                  <c:v>44755</c:v>
                </c:pt>
                <c:pt idx="5">
                  <c:v>44756</c:v>
                </c:pt>
                <c:pt idx="6">
                  <c:v>44757</c:v>
                </c:pt>
                <c:pt idx="7">
                  <c:v>44758</c:v>
                </c:pt>
                <c:pt idx="8">
                  <c:v>44759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44765</c:v>
                </c:pt>
                <c:pt idx="15">
                  <c:v>44767</c:v>
                </c:pt>
                <c:pt idx="16">
                  <c:v>44769</c:v>
                </c:pt>
                <c:pt idx="17">
                  <c:v>44771</c:v>
                </c:pt>
              </c:numCache>
            </c:numRef>
          </c:cat>
          <c:val>
            <c:numRef>
              <c:f>'K81+853'!$W$6:$W$29</c:f>
              <c:numCache>
                <c:formatCode>0.00_ </c:formatCode>
                <c:ptCount val="24"/>
                <c:pt idx="0">
                  <c:v>0</c:v>
                </c:pt>
                <c:pt idx="1">
                  <c:v>9.99999999997669E-2</c:v>
                </c:pt>
                <c:pt idx="2">
                  <c:v>-0.29999999999930099</c:v>
                </c:pt>
                <c:pt idx="3">
                  <c:v>-9.99999999997669E-2</c:v>
                </c:pt>
                <c:pt idx="4">
                  <c:v>-9.99999999997669E-2</c:v>
                </c:pt>
                <c:pt idx="5">
                  <c:v>0</c:v>
                </c:pt>
                <c:pt idx="6">
                  <c:v>-0.19999999999953399</c:v>
                </c:pt>
                <c:pt idx="7">
                  <c:v>-0.10000000000154299</c:v>
                </c:pt>
                <c:pt idx="8">
                  <c:v>-0.19999999999953399</c:v>
                </c:pt>
                <c:pt idx="9">
                  <c:v>0</c:v>
                </c:pt>
                <c:pt idx="10">
                  <c:v>-9.99999999997669E-2</c:v>
                </c:pt>
                <c:pt idx="11">
                  <c:v>-0.19999999999953399</c:v>
                </c:pt>
                <c:pt idx="12">
                  <c:v>-0.20000000000130999</c:v>
                </c:pt>
                <c:pt idx="13">
                  <c:v>-0.19999999999953399</c:v>
                </c:pt>
                <c:pt idx="14">
                  <c:v>-0.19999999999953399</c:v>
                </c:pt>
                <c:pt idx="15">
                  <c:v>-4.9999999999883499E-2</c:v>
                </c:pt>
                <c:pt idx="16">
                  <c:v>-0.15000000000053901</c:v>
                </c:pt>
                <c:pt idx="17">
                  <c:v>-9.99999999997669E-2</c:v>
                </c:pt>
                <c:pt idx="18">
                  <c:v>-1.3000000000005201</c:v>
                </c:pt>
              </c:numCache>
            </c:numRef>
          </c:val>
        </c:ser>
        <c:ser>
          <c:idx val="1"/>
          <c:order val="1"/>
          <c:tx>
            <c:strRef>
              <c:f>'K81+853'!$Y$4:$AA$4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'K81+853'!$A$6:$A$29</c:f>
              <c:numCache>
                <c:formatCode>m"月"d"日";@</c:formatCode>
                <c:ptCount val="24"/>
                <c:pt idx="0">
                  <c:v>44751</c:v>
                </c:pt>
                <c:pt idx="1">
                  <c:v>44752</c:v>
                </c:pt>
                <c:pt idx="2">
                  <c:v>44753</c:v>
                </c:pt>
                <c:pt idx="3">
                  <c:v>44754</c:v>
                </c:pt>
                <c:pt idx="4">
                  <c:v>44755</c:v>
                </c:pt>
                <c:pt idx="5">
                  <c:v>44756</c:v>
                </c:pt>
                <c:pt idx="6">
                  <c:v>44757</c:v>
                </c:pt>
                <c:pt idx="7">
                  <c:v>44758</c:v>
                </c:pt>
                <c:pt idx="8">
                  <c:v>44759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44765</c:v>
                </c:pt>
                <c:pt idx="15">
                  <c:v>44767</c:v>
                </c:pt>
                <c:pt idx="16">
                  <c:v>44769</c:v>
                </c:pt>
                <c:pt idx="17">
                  <c:v>44771</c:v>
                </c:pt>
              </c:numCache>
            </c:numRef>
          </c:cat>
          <c:val>
            <c:numRef>
              <c:f>'K81+853'!$AA$6:$AA$29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-0.20000000000130999</c:v>
                </c:pt>
                <c:pt idx="2">
                  <c:v>-0.19999999999953399</c:v>
                </c:pt>
                <c:pt idx="3">
                  <c:v>-9.99999999997669E-2</c:v>
                </c:pt>
                <c:pt idx="4">
                  <c:v>-0.29999999999930099</c:v>
                </c:pt>
                <c:pt idx="5">
                  <c:v>-0.20000000000130999</c:v>
                </c:pt>
                <c:pt idx="6">
                  <c:v>-9.99999999997669E-2</c:v>
                </c:pt>
                <c:pt idx="7">
                  <c:v>-0.29999999999930099</c:v>
                </c:pt>
                <c:pt idx="8">
                  <c:v>9.99999999997669E-2</c:v>
                </c:pt>
                <c:pt idx="9">
                  <c:v>-0.50000000000061096</c:v>
                </c:pt>
                <c:pt idx="10">
                  <c:v>-0.19999999999953399</c:v>
                </c:pt>
                <c:pt idx="11">
                  <c:v>-9.99999999997669E-2</c:v>
                </c:pt>
                <c:pt idx="12">
                  <c:v>-9.99999999997669E-2</c:v>
                </c:pt>
                <c:pt idx="13">
                  <c:v>9.99999999997669E-2</c:v>
                </c:pt>
                <c:pt idx="14">
                  <c:v>-0.29999999999930099</c:v>
                </c:pt>
                <c:pt idx="15">
                  <c:v>-5.0000000000771601E-2</c:v>
                </c:pt>
                <c:pt idx="16">
                  <c:v>-4.9999999999883499E-2</c:v>
                </c:pt>
                <c:pt idx="17">
                  <c:v>-4.9999999999883499E-2</c:v>
                </c:pt>
                <c:pt idx="18">
                  <c:v>-0.144444444444503</c:v>
                </c:pt>
              </c:numCache>
            </c:numRef>
          </c:val>
        </c:ser>
        <c:ser>
          <c:idx val="2"/>
          <c:order val="2"/>
          <c:tx>
            <c:strRef>
              <c:f>'K81+853'!$AC$4:$AE$4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'K81+853'!$A$6:$A$29</c:f>
              <c:numCache>
                <c:formatCode>m"月"d"日";@</c:formatCode>
                <c:ptCount val="24"/>
                <c:pt idx="0">
                  <c:v>44751</c:v>
                </c:pt>
                <c:pt idx="1">
                  <c:v>44752</c:v>
                </c:pt>
                <c:pt idx="2">
                  <c:v>44753</c:v>
                </c:pt>
                <c:pt idx="3">
                  <c:v>44754</c:v>
                </c:pt>
                <c:pt idx="4">
                  <c:v>44755</c:v>
                </c:pt>
                <c:pt idx="5">
                  <c:v>44756</c:v>
                </c:pt>
                <c:pt idx="6">
                  <c:v>44757</c:v>
                </c:pt>
                <c:pt idx="7">
                  <c:v>44758</c:v>
                </c:pt>
                <c:pt idx="8">
                  <c:v>44759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44765</c:v>
                </c:pt>
                <c:pt idx="15">
                  <c:v>44767</c:v>
                </c:pt>
                <c:pt idx="16">
                  <c:v>44769</c:v>
                </c:pt>
                <c:pt idx="17">
                  <c:v>44771</c:v>
                </c:pt>
              </c:numCache>
            </c:numRef>
          </c:cat>
          <c:val>
            <c:numRef>
              <c:f>'K81+853'!$AE$6:$AE$29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-0.50000000000061096</c:v>
                </c:pt>
                <c:pt idx="2">
                  <c:v>0.19999999999953399</c:v>
                </c:pt>
                <c:pt idx="3">
                  <c:v>-0.29999999999930099</c:v>
                </c:pt>
                <c:pt idx="4">
                  <c:v>-0.30000000000107702</c:v>
                </c:pt>
                <c:pt idx="5">
                  <c:v>0.20000000000130999</c:v>
                </c:pt>
                <c:pt idx="6">
                  <c:v>-0.799999999999912</c:v>
                </c:pt>
                <c:pt idx="7">
                  <c:v>-0.30000000000107702</c:v>
                </c:pt>
                <c:pt idx="8">
                  <c:v>0.19999999999953399</c:v>
                </c:pt>
                <c:pt idx="9">
                  <c:v>-0.799999999999912</c:v>
                </c:pt>
                <c:pt idx="10">
                  <c:v>-0.29999999998864302</c:v>
                </c:pt>
                <c:pt idx="11">
                  <c:v>-0.200000000010192</c:v>
                </c:pt>
                <c:pt idx="12">
                  <c:v>-0.200000000010192</c:v>
                </c:pt>
                <c:pt idx="13">
                  <c:v>8.8817841970012507E-12</c:v>
                </c:pt>
                <c:pt idx="14">
                  <c:v>-0.400000000029266</c:v>
                </c:pt>
                <c:pt idx="15">
                  <c:v>-0.100000000005096</c:v>
                </c:pt>
                <c:pt idx="16">
                  <c:v>-4.9999999979455402E-2</c:v>
                </c:pt>
                <c:pt idx="17">
                  <c:v>-0.20000000000042201</c:v>
                </c:pt>
              </c:numCache>
            </c:numRef>
          </c:val>
        </c:ser>
        <c:dLbls/>
        <c:marker val="1"/>
        <c:axId val="330464640"/>
        <c:axId val="330495872"/>
      </c:lineChart>
      <c:dateAx>
        <c:axId val="33046464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0495872"/>
        <c:crossesAt val="-50"/>
        <c:auto val="1"/>
        <c:lblOffset val="100"/>
        <c:baseTimeUnit val="days"/>
      </c:dateAx>
      <c:valAx>
        <c:axId val="330495872"/>
        <c:scaling>
          <c:orientation val="minMax"/>
          <c:max val="0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0464640"/>
        <c:crosses val="autoZero"/>
        <c:crossBetween val="midCat"/>
        <c:majorUnit val="0.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K81+816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1.055722814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'K81+816'!$C$4:$G$4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'K81+816'!$A$6:$A$29</c:f>
              <c:numCache>
                <c:formatCode>m"月"d"日";@</c:formatCode>
                <c:ptCount val="24"/>
                <c:pt idx="0">
                  <c:v>44756</c:v>
                </c:pt>
                <c:pt idx="1">
                  <c:v>44757</c:v>
                </c:pt>
                <c:pt idx="2">
                  <c:v>44758</c:v>
                </c:pt>
                <c:pt idx="3">
                  <c:v>44759</c:v>
                </c:pt>
                <c:pt idx="4">
                  <c:v>44760</c:v>
                </c:pt>
                <c:pt idx="5">
                  <c:v>44761</c:v>
                </c:pt>
                <c:pt idx="6">
                  <c:v>44762</c:v>
                </c:pt>
                <c:pt idx="7">
                  <c:v>44763</c:v>
                </c:pt>
                <c:pt idx="8">
                  <c:v>44764</c:v>
                </c:pt>
                <c:pt idx="9">
                  <c:v>44765</c:v>
                </c:pt>
                <c:pt idx="10">
                  <c:v>44766</c:v>
                </c:pt>
                <c:pt idx="11">
                  <c:v>44767</c:v>
                </c:pt>
                <c:pt idx="12">
                  <c:v>44768</c:v>
                </c:pt>
                <c:pt idx="13">
                  <c:v>44769</c:v>
                </c:pt>
                <c:pt idx="14">
                  <c:v>44770</c:v>
                </c:pt>
                <c:pt idx="15">
                  <c:v>44772</c:v>
                </c:pt>
                <c:pt idx="16">
                  <c:v>44774</c:v>
                </c:pt>
                <c:pt idx="17">
                  <c:v>44776</c:v>
                </c:pt>
                <c:pt idx="18">
                  <c:v>44778</c:v>
                </c:pt>
                <c:pt idx="19">
                  <c:v>44780</c:v>
                </c:pt>
              </c:numCache>
            </c:numRef>
          </c:cat>
          <c:val>
            <c:numRef>
              <c:f>'K81+816'!$F$6:$F$29</c:f>
              <c:numCache>
                <c:formatCode>0.00_ </c:formatCode>
                <c:ptCount val="24"/>
                <c:pt idx="0">
                  <c:v>0</c:v>
                </c:pt>
                <c:pt idx="1">
                  <c:v>-0.10000000008858501</c:v>
                </c:pt>
                <c:pt idx="2">
                  <c:v>9.9999999974897905E-2</c:v>
                </c:pt>
                <c:pt idx="3">
                  <c:v>-0.30000000003838101</c:v>
                </c:pt>
                <c:pt idx="4">
                  <c:v>-0.49999999998817701</c:v>
                </c:pt>
                <c:pt idx="5">
                  <c:v>-0.80000000002655702</c:v>
                </c:pt>
                <c:pt idx="6">
                  <c:v>-0.70000000005165897</c:v>
                </c:pt>
                <c:pt idx="7">
                  <c:v>-0.90000000000145497</c:v>
                </c:pt>
                <c:pt idx="8">
                  <c:v>-1.00000000009004</c:v>
                </c:pt>
                <c:pt idx="9">
                  <c:v>-1.30000000001473</c:v>
                </c:pt>
                <c:pt idx="10">
                  <c:v>-1.5000000000782201</c:v>
                </c:pt>
                <c:pt idx="11">
                  <c:v>-1.5000000000782201</c:v>
                </c:pt>
                <c:pt idx="12">
                  <c:v>-1.9000000000915001</c:v>
                </c:pt>
                <c:pt idx="13">
                  <c:v>-2.1000000000412902</c:v>
                </c:pt>
                <c:pt idx="14">
                  <c:v>-2.00000000006639</c:v>
                </c:pt>
                <c:pt idx="15">
                  <c:v>-2.5000000000545701</c:v>
                </c:pt>
                <c:pt idx="16">
                  <c:v>-2.70000000000437</c:v>
                </c:pt>
                <c:pt idx="17">
                  <c:v>-2.8000000000929499</c:v>
                </c:pt>
                <c:pt idx="18">
                  <c:v>-3.1000000000176402</c:v>
                </c:pt>
                <c:pt idx="19">
                  <c:v>-3.30000000008113</c:v>
                </c:pt>
                <c:pt idx="20">
                  <c:v>-3.69999999998072</c:v>
                </c:pt>
              </c:numCache>
            </c:numRef>
          </c:val>
        </c:ser>
        <c:ser>
          <c:idx val="1"/>
          <c:order val="1"/>
          <c:tx>
            <c:strRef>
              <c:f>'K81+816'!$H$4:$L$4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'K81+816'!$A$6:$A$29</c:f>
              <c:numCache>
                <c:formatCode>m"月"d"日";@</c:formatCode>
                <c:ptCount val="24"/>
                <c:pt idx="0">
                  <c:v>44756</c:v>
                </c:pt>
                <c:pt idx="1">
                  <c:v>44757</c:v>
                </c:pt>
                <c:pt idx="2">
                  <c:v>44758</c:v>
                </c:pt>
                <c:pt idx="3">
                  <c:v>44759</c:v>
                </c:pt>
                <c:pt idx="4">
                  <c:v>44760</c:v>
                </c:pt>
                <c:pt idx="5">
                  <c:v>44761</c:v>
                </c:pt>
                <c:pt idx="6">
                  <c:v>44762</c:v>
                </c:pt>
                <c:pt idx="7">
                  <c:v>44763</c:v>
                </c:pt>
                <c:pt idx="8">
                  <c:v>44764</c:v>
                </c:pt>
                <c:pt idx="9">
                  <c:v>44765</c:v>
                </c:pt>
                <c:pt idx="10">
                  <c:v>44766</c:v>
                </c:pt>
                <c:pt idx="11">
                  <c:v>44767</c:v>
                </c:pt>
                <c:pt idx="12">
                  <c:v>44768</c:v>
                </c:pt>
                <c:pt idx="13">
                  <c:v>44769</c:v>
                </c:pt>
                <c:pt idx="14">
                  <c:v>44770</c:v>
                </c:pt>
                <c:pt idx="15">
                  <c:v>44772</c:v>
                </c:pt>
                <c:pt idx="16">
                  <c:v>44774</c:v>
                </c:pt>
                <c:pt idx="17">
                  <c:v>44776</c:v>
                </c:pt>
                <c:pt idx="18">
                  <c:v>44778</c:v>
                </c:pt>
                <c:pt idx="19">
                  <c:v>44780</c:v>
                </c:pt>
              </c:numCache>
            </c:numRef>
          </c:cat>
          <c:val>
            <c:numRef>
              <c:f>'K81+816'!$K$6:$K$29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-0.49999999998817701</c:v>
                </c:pt>
                <c:pt idx="3">
                  <c:v>-0.69999999993797202</c:v>
                </c:pt>
                <c:pt idx="4">
                  <c:v>-1.1999999999261499</c:v>
                </c:pt>
                <c:pt idx="5">
                  <c:v>-1.09999999995125</c:v>
                </c:pt>
                <c:pt idx="6">
                  <c:v>-1.39999999998963</c:v>
                </c:pt>
                <c:pt idx="7">
                  <c:v>-1.69999999991433</c:v>
                </c:pt>
                <c:pt idx="8">
                  <c:v>-1.5999999999394301</c:v>
                </c:pt>
                <c:pt idx="9">
                  <c:v>-2.2999999999910901</c:v>
                </c:pt>
                <c:pt idx="10">
                  <c:v>-2.5999999999157799</c:v>
                </c:pt>
                <c:pt idx="11">
                  <c:v>-2.6999999998906801</c:v>
                </c:pt>
                <c:pt idx="12">
                  <c:v>-3.1999999999925399</c:v>
                </c:pt>
                <c:pt idx="13">
                  <c:v>-3.49999999991724</c:v>
                </c:pt>
                <c:pt idx="14">
                  <c:v>-3.3999999999423398</c:v>
                </c:pt>
                <c:pt idx="15">
                  <c:v>-4.099999999994</c:v>
                </c:pt>
                <c:pt idx="16">
                  <c:v>-4.3999999999186903</c:v>
                </c:pt>
                <c:pt idx="17">
                  <c:v>-4.1999999999688997</c:v>
                </c:pt>
                <c:pt idx="18">
                  <c:v>-4.9999999999954499</c:v>
                </c:pt>
                <c:pt idx="19">
                  <c:v>-5.0999999999703496</c:v>
                </c:pt>
                <c:pt idx="20">
                  <c:v>-0.20555555555448399</c:v>
                </c:pt>
              </c:numCache>
            </c:numRef>
          </c:val>
        </c:ser>
        <c:ser>
          <c:idx val="2"/>
          <c:order val="2"/>
          <c:tx>
            <c:strRef>
              <c:f>'K81+816'!$M$4:$Q$4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'K81+816'!$A$6:$A$32</c:f>
              <c:numCache>
                <c:formatCode>m"月"d"日";@</c:formatCode>
                <c:ptCount val="27"/>
                <c:pt idx="0">
                  <c:v>44756</c:v>
                </c:pt>
                <c:pt idx="1">
                  <c:v>44757</c:v>
                </c:pt>
                <c:pt idx="2">
                  <c:v>44758</c:v>
                </c:pt>
                <c:pt idx="3">
                  <c:v>44759</c:v>
                </c:pt>
                <c:pt idx="4">
                  <c:v>44760</c:v>
                </c:pt>
                <c:pt idx="5">
                  <c:v>44761</c:v>
                </c:pt>
                <c:pt idx="6">
                  <c:v>44762</c:v>
                </c:pt>
                <c:pt idx="7">
                  <c:v>44763</c:v>
                </c:pt>
                <c:pt idx="8">
                  <c:v>44764</c:v>
                </c:pt>
                <c:pt idx="9">
                  <c:v>44765</c:v>
                </c:pt>
                <c:pt idx="10">
                  <c:v>44766</c:v>
                </c:pt>
                <c:pt idx="11">
                  <c:v>44767</c:v>
                </c:pt>
                <c:pt idx="12">
                  <c:v>44768</c:v>
                </c:pt>
                <c:pt idx="13">
                  <c:v>44769</c:v>
                </c:pt>
                <c:pt idx="14">
                  <c:v>44770</c:v>
                </c:pt>
                <c:pt idx="15">
                  <c:v>44772</c:v>
                </c:pt>
                <c:pt idx="16">
                  <c:v>44774</c:v>
                </c:pt>
                <c:pt idx="17">
                  <c:v>44776</c:v>
                </c:pt>
                <c:pt idx="18">
                  <c:v>44778</c:v>
                </c:pt>
                <c:pt idx="19">
                  <c:v>44780</c:v>
                </c:pt>
              </c:numCache>
            </c:numRef>
          </c:cat>
          <c:val>
            <c:numRef>
              <c:f>'K81+816'!$P$6:$P$32</c:f>
              <c:numCache>
                <c:formatCode>0.00_ </c:formatCode>
                <c:ptCount val="27"/>
                <c:pt idx="0">
                  <c:v>0</c:v>
                </c:pt>
                <c:pt idx="1">
                  <c:v>-0.59999999996307496</c:v>
                </c:pt>
                <c:pt idx="2">
                  <c:v>-0.49999999998817701</c:v>
                </c:pt>
                <c:pt idx="3">
                  <c:v>-0.80000000002655702</c:v>
                </c:pt>
                <c:pt idx="4">
                  <c:v>-0.69999999993797202</c:v>
                </c:pt>
                <c:pt idx="5">
                  <c:v>-1.09999999995125</c:v>
                </c:pt>
                <c:pt idx="6">
                  <c:v>-1.30000000001473</c:v>
                </c:pt>
                <c:pt idx="7">
                  <c:v>-1.4999999999645299</c:v>
                </c:pt>
                <c:pt idx="8">
                  <c:v>-1.39999999998963</c:v>
                </c:pt>
                <c:pt idx="9">
                  <c:v>-1.8999999999778101</c:v>
                </c:pt>
                <c:pt idx="10">
                  <c:v>-2.1000000000412902</c:v>
                </c:pt>
                <c:pt idx="11">
                  <c:v>-2.1000000000412902</c:v>
                </c:pt>
                <c:pt idx="12">
                  <c:v>-2.4999999999408802</c:v>
                </c:pt>
                <c:pt idx="13">
                  <c:v>-2.70000000000437</c:v>
                </c:pt>
                <c:pt idx="14">
                  <c:v>-2.79999999997926</c:v>
                </c:pt>
                <c:pt idx="15">
                  <c:v>-3.1000000000176402</c:v>
                </c:pt>
                <c:pt idx="16">
                  <c:v>-3.1999999999925399</c:v>
                </c:pt>
                <c:pt idx="17">
                  <c:v>-3.5000000000309202</c:v>
                </c:pt>
                <c:pt idx="18">
                  <c:v>-3.69999999998072</c:v>
                </c:pt>
                <c:pt idx="19">
                  <c:v>-3.9000000000442001</c:v>
                </c:pt>
              </c:numCache>
            </c:numRef>
          </c:val>
        </c:ser>
        <c:dLbls/>
        <c:marker val="1"/>
        <c:axId val="330703616"/>
        <c:axId val="330705920"/>
      </c:lineChart>
      <c:lineChart>
        <c:grouping val="standard"/>
        <c:ser>
          <c:idx val="3"/>
          <c:order val="3"/>
          <c:tx>
            <c:strRef>
              <c:f>'K81+816'!$AG$3:$AG$5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'K81+816'!$A$6:$A$29</c:f>
              <c:numCache>
                <c:formatCode>m"月"d"日";@</c:formatCode>
                <c:ptCount val="24"/>
                <c:pt idx="0">
                  <c:v>44756</c:v>
                </c:pt>
                <c:pt idx="1">
                  <c:v>44757</c:v>
                </c:pt>
                <c:pt idx="2">
                  <c:v>44758</c:v>
                </c:pt>
                <c:pt idx="3">
                  <c:v>44759</c:v>
                </c:pt>
                <c:pt idx="4">
                  <c:v>44760</c:v>
                </c:pt>
                <c:pt idx="5">
                  <c:v>44761</c:v>
                </c:pt>
                <c:pt idx="6">
                  <c:v>44762</c:v>
                </c:pt>
                <c:pt idx="7">
                  <c:v>44763</c:v>
                </c:pt>
                <c:pt idx="8">
                  <c:v>44764</c:v>
                </c:pt>
                <c:pt idx="9">
                  <c:v>44765</c:v>
                </c:pt>
                <c:pt idx="10">
                  <c:v>44766</c:v>
                </c:pt>
                <c:pt idx="11">
                  <c:v>44767</c:v>
                </c:pt>
                <c:pt idx="12">
                  <c:v>44768</c:v>
                </c:pt>
                <c:pt idx="13">
                  <c:v>44769</c:v>
                </c:pt>
                <c:pt idx="14">
                  <c:v>44770</c:v>
                </c:pt>
                <c:pt idx="15">
                  <c:v>44772</c:v>
                </c:pt>
                <c:pt idx="16">
                  <c:v>44774</c:v>
                </c:pt>
                <c:pt idx="17">
                  <c:v>44776</c:v>
                </c:pt>
                <c:pt idx="18">
                  <c:v>44778</c:v>
                </c:pt>
                <c:pt idx="19">
                  <c:v>44780</c:v>
                </c:pt>
              </c:numCache>
            </c:numRef>
          </c:cat>
          <c:val>
            <c:numRef>
              <c:f>'K81+816'!$AG$6:$AG$29</c:f>
              <c:numCache>
                <c:formatCode>0.0_ </c:formatCode>
                <c:ptCount val="2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</c:numCache>
            </c:numRef>
          </c:val>
        </c:ser>
        <c:dLbls/>
        <c:marker val="1"/>
        <c:axId val="330720384"/>
        <c:axId val="330721920"/>
      </c:lineChart>
      <c:dateAx>
        <c:axId val="33070361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0705920"/>
        <c:crossesAt val="-50"/>
        <c:auto val="1"/>
        <c:lblOffset val="100"/>
        <c:baseTimeUnit val="days"/>
        <c:majorUnit val="2"/>
        <c:majorTimeUnit val="days"/>
      </c:dateAx>
      <c:valAx>
        <c:axId val="330705920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0703616"/>
        <c:crosses val="autoZero"/>
        <c:crossBetween val="midCat"/>
        <c:majorUnit val="1.4"/>
        <c:minorUnit val="0.2"/>
      </c:valAx>
      <c:dateAx>
        <c:axId val="330720384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0721920"/>
        <c:crosses val="autoZero"/>
        <c:auto val="1"/>
        <c:lblOffset val="100"/>
        <c:baseTimeUnit val="days"/>
      </c:dateAx>
      <c:valAx>
        <c:axId val="330721920"/>
        <c:scaling>
          <c:orientation val="minMax"/>
          <c:max val="6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0720384"/>
        <c:crosses val="max"/>
        <c:crossBetween val="midCat"/>
        <c:majorUnit val="12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7318309909497183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K81+816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'K81+816'!$U$4:$W$4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'K81+816'!$A$6:$A$29</c:f>
              <c:numCache>
                <c:formatCode>m"月"d"日";@</c:formatCode>
                <c:ptCount val="24"/>
                <c:pt idx="0">
                  <c:v>44756</c:v>
                </c:pt>
                <c:pt idx="1">
                  <c:v>44757</c:v>
                </c:pt>
                <c:pt idx="2">
                  <c:v>44758</c:v>
                </c:pt>
                <c:pt idx="3">
                  <c:v>44759</c:v>
                </c:pt>
                <c:pt idx="4">
                  <c:v>44760</c:v>
                </c:pt>
                <c:pt idx="5">
                  <c:v>44761</c:v>
                </c:pt>
                <c:pt idx="6">
                  <c:v>44762</c:v>
                </c:pt>
                <c:pt idx="7">
                  <c:v>44763</c:v>
                </c:pt>
                <c:pt idx="8">
                  <c:v>44764</c:v>
                </c:pt>
                <c:pt idx="9">
                  <c:v>44765</c:v>
                </c:pt>
                <c:pt idx="10">
                  <c:v>44766</c:v>
                </c:pt>
                <c:pt idx="11">
                  <c:v>44767</c:v>
                </c:pt>
                <c:pt idx="12">
                  <c:v>44768</c:v>
                </c:pt>
                <c:pt idx="13">
                  <c:v>44769</c:v>
                </c:pt>
                <c:pt idx="14">
                  <c:v>44770</c:v>
                </c:pt>
                <c:pt idx="15">
                  <c:v>44772</c:v>
                </c:pt>
                <c:pt idx="16">
                  <c:v>44774</c:v>
                </c:pt>
                <c:pt idx="17">
                  <c:v>44776</c:v>
                </c:pt>
                <c:pt idx="18">
                  <c:v>44778</c:v>
                </c:pt>
                <c:pt idx="19">
                  <c:v>44780</c:v>
                </c:pt>
              </c:numCache>
            </c:numRef>
          </c:cat>
          <c:val>
            <c:numRef>
              <c:f>'K81+816'!$V$6:$V$31</c:f>
              <c:numCache>
                <c:formatCode>0.00_ </c:formatCode>
                <c:ptCount val="26"/>
                <c:pt idx="0">
                  <c:v>0</c:v>
                </c:pt>
                <c:pt idx="1">
                  <c:v>-0.19999999999953399</c:v>
                </c:pt>
                <c:pt idx="2">
                  <c:v>0</c:v>
                </c:pt>
                <c:pt idx="3">
                  <c:v>-0.60000000000037801</c:v>
                </c:pt>
                <c:pt idx="4">
                  <c:v>-0.50000000000061096</c:v>
                </c:pt>
                <c:pt idx="5">
                  <c:v>-0.999999999999446</c:v>
                </c:pt>
                <c:pt idx="6">
                  <c:v>-1.20000000000076</c:v>
                </c:pt>
                <c:pt idx="7">
                  <c:v>-1.4000000000002899</c:v>
                </c:pt>
                <c:pt idx="8">
                  <c:v>-0.999999999999446</c:v>
                </c:pt>
                <c:pt idx="9">
                  <c:v>-1.7999999999993599</c:v>
                </c:pt>
                <c:pt idx="10">
                  <c:v>-2.0000000000095501</c:v>
                </c:pt>
                <c:pt idx="11">
                  <c:v>-2.2999999999999701</c:v>
                </c:pt>
                <c:pt idx="12">
                  <c:v>-2.4000000000103898</c:v>
                </c:pt>
                <c:pt idx="13">
                  <c:v>-2.6000000000099299</c:v>
                </c:pt>
                <c:pt idx="14">
                  <c:v>-3.0000000000001101</c:v>
                </c:pt>
                <c:pt idx="15">
                  <c:v>-3.0000000000107701</c:v>
                </c:pt>
                <c:pt idx="16">
                  <c:v>-3.2000000000103102</c:v>
                </c:pt>
                <c:pt idx="17">
                  <c:v>-3.2999999999994101</c:v>
                </c:pt>
                <c:pt idx="18">
                  <c:v>-3.6000000000200298</c:v>
                </c:pt>
                <c:pt idx="19">
                  <c:v>-3.70000000000026</c:v>
                </c:pt>
                <c:pt idx="20">
                  <c:v>-1.2999999999987499</c:v>
                </c:pt>
              </c:numCache>
            </c:numRef>
          </c:val>
        </c:ser>
        <c:ser>
          <c:idx val="1"/>
          <c:order val="1"/>
          <c:tx>
            <c:strRef>
              <c:f>'K81+816'!$Y$4:$AA$4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'K81+816'!$A$6:$A$29</c:f>
              <c:numCache>
                <c:formatCode>m"月"d"日";@</c:formatCode>
                <c:ptCount val="24"/>
                <c:pt idx="0">
                  <c:v>44756</c:v>
                </c:pt>
                <c:pt idx="1">
                  <c:v>44757</c:v>
                </c:pt>
                <c:pt idx="2">
                  <c:v>44758</c:v>
                </c:pt>
                <c:pt idx="3">
                  <c:v>44759</c:v>
                </c:pt>
                <c:pt idx="4">
                  <c:v>44760</c:v>
                </c:pt>
                <c:pt idx="5">
                  <c:v>44761</c:v>
                </c:pt>
                <c:pt idx="6">
                  <c:v>44762</c:v>
                </c:pt>
                <c:pt idx="7">
                  <c:v>44763</c:v>
                </c:pt>
                <c:pt idx="8">
                  <c:v>44764</c:v>
                </c:pt>
                <c:pt idx="9">
                  <c:v>44765</c:v>
                </c:pt>
                <c:pt idx="10">
                  <c:v>44766</c:v>
                </c:pt>
                <c:pt idx="11">
                  <c:v>44767</c:v>
                </c:pt>
                <c:pt idx="12">
                  <c:v>44768</c:v>
                </c:pt>
                <c:pt idx="13">
                  <c:v>44769</c:v>
                </c:pt>
                <c:pt idx="14">
                  <c:v>44770</c:v>
                </c:pt>
                <c:pt idx="15">
                  <c:v>44772</c:v>
                </c:pt>
                <c:pt idx="16">
                  <c:v>44774</c:v>
                </c:pt>
                <c:pt idx="17">
                  <c:v>44776</c:v>
                </c:pt>
                <c:pt idx="18">
                  <c:v>44778</c:v>
                </c:pt>
                <c:pt idx="19">
                  <c:v>44780</c:v>
                </c:pt>
              </c:numCache>
            </c:numRef>
          </c:cat>
          <c:val>
            <c:numRef>
              <c:f>'K81+816'!$Z$6:$Z$30</c:f>
              <c:numCache>
                <c:formatCode>0.00_ </c:formatCode>
                <c:ptCount val="25"/>
                <c:pt idx="0">
                  <c:v>0</c:v>
                </c:pt>
                <c:pt idx="1">
                  <c:v>-0.20000000000130999</c:v>
                </c:pt>
                <c:pt idx="2">
                  <c:v>-0.30000000000107702</c:v>
                </c:pt>
                <c:pt idx="3">
                  <c:v>-0.50000000000061096</c:v>
                </c:pt>
                <c:pt idx="4">
                  <c:v>-0.89999999999967895</c:v>
                </c:pt>
                <c:pt idx="5">
                  <c:v>-1.0000000000012199</c:v>
                </c:pt>
                <c:pt idx="6">
                  <c:v>-1.10000000000099</c:v>
                </c:pt>
                <c:pt idx="7">
                  <c:v>-1.0000000000012199</c:v>
                </c:pt>
                <c:pt idx="8">
                  <c:v>-1.3000000000005201</c:v>
                </c:pt>
                <c:pt idx="9">
                  <c:v>-1.4000000000002899</c:v>
                </c:pt>
                <c:pt idx="10">
                  <c:v>-1.50000000000006</c:v>
                </c:pt>
                <c:pt idx="11">
                  <c:v>-1.50000000000006</c:v>
                </c:pt>
                <c:pt idx="12">
                  <c:v>-1.70000000000137</c:v>
                </c:pt>
                <c:pt idx="13">
                  <c:v>-1.80000000000113</c:v>
                </c:pt>
                <c:pt idx="14">
                  <c:v>-1.70000000000137</c:v>
                </c:pt>
                <c:pt idx="15">
                  <c:v>-2.0000000000006701</c:v>
                </c:pt>
                <c:pt idx="16">
                  <c:v>-2.10000000000043</c:v>
                </c:pt>
                <c:pt idx="17">
                  <c:v>-2.0000000000006701</c:v>
                </c:pt>
                <c:pt idx="18">
                  <c:v>-2.2999999999999701</c:v>
                </c:pt>
                <c:pt idx="19">
                  <c:v>-2.3999999999997401</c:v>
                </c:pt>
                <c:pt idx="20">
                  <c:v>-2.9000000000003499</c:v>
                </c:pt>
              </c:numCache>
            </c:numRef>
          </c:val>
        </c:ser>
        <c:ser>
          <c:idx val="2"/>
          <c:order val="2"/>
          <c:tx>
            <c:strRef>
              <c:f>'K81+816'!$AC$4:$AE$4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'K81+816'!$A$6:$A$29</c:f>
              <c:numCache>
                <c:formatCode>m"月"d"日";@</c:formatCode>
                <c:ptCount val="24"/>
                <c:pt idx="0">
                  <c:v>44756</c:v>
                </c:pt>
                <c:pt idx="1">
                  <c:v>44757</c:v>
                </c:pt>
                <c:pt idx="2">
                  <c:v>44758</c:v>
                </c:pt>
                <c:pt idx="3">
                  <c:v>44759</c:v>
                </c:pt>
                <c:pt idx="4">
                  <c:v>44760</c:v>
                </c:pt>
                <c:pt idx="5">
                  <c:v>44761</c:v>
                </c:pt>
                <c:pt idx="6">
                  <c:v>44762</c:v>
                </c:pt>
                <c:pt idx="7">
                  <c:v>44763</c:v>
                </c:pt>
                <c:pt idx="8">
                  <c:v>44764</c:v>
                </c:pt>
                <c:pt idx="9">
                  <c:v>44765</c:v>
                </c:pt>
                <c:pt idx="10">
                  <c:v>44766</c:v>
                </c:pt>
                <c:pt idx="11">
                  <c:v>44767</c:v>
                </c:pt>
                <c:pt idx="12">
                  <c:v>44768</c:v>
                </c:pt>
                <c:pt idx="13">
                  <c:v>44769</c:v>
                </c:pt>
                <c:pt idx="14">
                  <c:v>44770</c:v>
                </c:pt>
                <c:pt idx="15">
                  <c:v>44772</c:v>
                </c:pt>
                <c:pt idx="16">
                  <c:v>44774</c:v>
                </c:pt>
                <c:pt idx="17">
                  <c:v>44776</c:v>
                </c:pt>
                <c:pt idx="18">
                  <c:v>44778</c:v>
                </c:pt>
                <c:pt idx="19">
                  <c:v>44780</c:v>
                </c:pt>
              </c:numCache>
            </c:numRef>
          </c:cat>
          <c:val>
            <c:numRef>
              <c:f>'K81+816'!$AD$6:$AD$29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-0.29999999999930099</c:v>
                </c:pt>
                <c:pt idx="2">
                  <c:v>-0.60000000000037801</c:v>
                </c:pt>
                <c:pt idx="3">
                  <c:v>-0.50000000000061096</c:v>
                </c:pt>
                <c:pt idx="4">
                  <c:v>-1.20000000000076</c:v>
                </c:pt>
                <c:pt idx="5">
                  <c:v>-1.50000000000006</c:v>
                </c:pt>
                <c:pt idx="6">
                  <c:v>-1.59999999999982</c:v>
                </c:pt>
                <c:pt idx="7">
                  <c:v>-1.6999999999995901</c:v>
                </c:pt>
                <c:pt idx="8">
                  <c:v>-1.50000000000006</c:v>
                </c:pt>
                <c:pt idx="9">
                  <c:v>-1.8999999999991199</c:v>
                </c:pt>
                <c:pt idx="10">
                  <c:v>-2.0000000000006701</c:v>
                </c:pt>
                <c:pt idx="11">
                  <c:v>-1.7999999999993599</c:v>
                </c:pt>
                <c:pt idx="12">
                  <c:v>-2.2000000000002</c:v>
                </c:pt>
                <c:pt idx="13">
                  <c:v>-2.2999999999999701</c:v>
                </c:pt>
                <c:pt idx="14">
                  <c:v>-2.3999999999997401</c:v>
                </c:pt>
                <c:pt idx="15">
                  <c:v>-2.2999999999999701</c:v>
                </c:pt>
                <c:pt idx="16">
                  <c:v>-2.59999999999927</c:v>
                </c:pt>
                <c:pt idx="17">
                  <c:v>-2.7000000000008102</c:v>
                </c:pt>
                <c:pt idx="18">
                  <c:v>-2.59999999999927</c:v>
                </c:pt>
                <c:pt idx="19">
                  <c:v>-2.9000000000003499</c:v>
                </c:pt>
              </c:numCache>
            </c:numRef>
          </c:val>
        </c:ser>
        <c:dLbls/>
        <c:marker val="1"/>
        <c:axId val="330800128"/>
        <c:axId val="330806784"/>
      </c:lineChart>
      <c:lineChart>
        <c:grouping val="standard"/>
        <c:ser>
          <c:idx val="3"/>
          <c:order val="3"/>
          <c:tx>
            <c:strRef>
              <c:f>'K81+816'!$AG$3:$AG$5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'K81+816'!$A$6:$A$29</c:f>
              <c:numCache>
                <c:formatCode>m"月"d"日";@</c:formatCode>
                <c:ptCount val="24"/>
                <c:pt idx="0">
                  <c:v>44756</c:v>
                </c:pt>
                <c:pt idx="1">
                  <c:v>44757</c:v>
                </c:pt>
                <c:pt idx="2">
                  <c:v>44758</c:v>
                </c:pt>
                <c:pt idx="3">
                  <c:v>44759</c:v>
                </c:pt>
                <c:pt idx="4">
                  <c:v>44760</c:v>
                </c:pt>
                <c:pt idx="5">
                  <c:v>44761</c:v>
                </c:pt>
                <c:pt idx="6">
                  <c:v>44762</c:v>
                </c:pt>
                <c:pt idx="7">
                  <c:v>44763</c:v>
                </c:pt>
                <c:pt idx="8">
                  <c:v>44764</c:v>
                </c:pt>
                <c:pt idx="9">
                  <c:v>44765</c:v>
                </c:pt>
                <c:pt idx="10">
                  <c:v>44766</c:v>
                </c:pt>
                <c:pt idx="11">
                  <c:v>44767</c:v>
                </c:pt>
                <c:pt idx="12">
                  <c:v>44768</c:v>
                </c:pt>
                <c:pt idx="13">
                  <c:v>44769</c:v>
                </c:pt>
                <c:pt idx="14">
                  <c:v>44770</c:v>
                </c:pt>
                <c:pt idx="15">
                  <c:v>44772</c:v>
                </c:pt>
                <c:pt idx="16">
                  <c:v>44774</c:v>
                </c:pt>
                <c:pt idx="17">
                  <c:v>44776</c:v>
                </c:pt>
                <c:pt idx="18">
                  <c:v>44778</c:v>
                </c:pt>
                <c:pt idx="19">
                  <c:v>44780</c:v>
                </c:pt>
              </c:numCache>
            </c:numRef>
          </c:cat>
          <c:val>
            <c:numRef>
              <c:f>'K81+816'!$AG$6:$AG$29</c:f>
              <c:numCache>
                <c:formatCode>0.0_ </c:formatCode>
                <c:ptCount val="2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</c:numCache>
            </c:numRef>
          </c:val>
        </c:ser>
        <c:dLbls/>
        <c:marker val="1"/>
        <c:axId val="330808704"/>
        <c:axId val="330818688"/>
      </c:lineChart>
      <c:dateAx>
        <c:axId val="33080012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0806784"/>
        <c:crossesAt val="-50"/>
        <c:auto val="1"/>
        <c:lblOffset val="100"/>
        <c:baseTimeUnit val="days"/>
      </c:dateAx>
      <c:valAx>
        <c:axId val="330806784"/>
        <c:scaling>
          <c:orientation val="minMax"/>
          <c:max val="0.5"/>
          <c:min val="-4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0800128"/>
        <c:crosses val="autoZero"/>
        <c:crossBetween val="midCat"/>
        <c:majorUnit val="1"/>
      </c:valAx>
      <c:dateAx>
        <c:axId val="330808704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0818688"/>
        <c:crosses val="autoZero"/>
        <c:auto val="1"/>
        <c:lblOffset val="100"/>
        <c:baseTimeUnit val="days"/>
      </c:dateAx>
      <c:valAx>
        <c:axId val="330818688"/>
        <c:scaling>
          <c:orientation val="minMax"/>
          <c:max val="6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0808704"/>
        <c:crosses val="max"/>
        <c:crossBetween val="midCat"/>
        <c:majorUnit val="12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K81+816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962260438709311"/>
          <c:y val="6.5359477124183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1321435885606"/>
          <c:y val="0.18856696907618803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'K81+816'!$C$4:$G$4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'K81+816'!$A$6:$A$29</c:f>
              <c:numCache>
                <c:formatCode>m"月"d"日";@</c:formatCode>
                <c:ptCount val="24"/>
                <c:pt idx="0">
                  <c:v>44756</c:v>
                </c:pt>
                <c:pt idx="1">
                  <c:v>44757</c:v>
                </c:pt>
                <c:pt idx="2">
                  <c:v>44758</c:v>
                </c:pt>
                <c:pt idx="3">
                  <c:v>44759</c:v>
                </c:pt>
                <c:pt idx="4">
                  <c:v>44760</c:v>
                </c:pt>
                <c:pt idx="5">
                  <c:v>44761</c:v>
                </c:pt>
                <c:pt idx="6">
                  <c:v>44762</c:v>
                </c:pt>
                <c:pt idx="7">
                  <c:v>44763</c:v>
                </c:pt>
                <c:pt idx="8">
                  <c:v>44764</c:v>
                </c:pt>
                <c:pt idx="9">
                  <c:v>44765</c:v>
                </c:pt>
                <c:pt idx="10">
                  <c:v>44766</c:v>
                </c:pt>
                <c:pt idx="11">
                  <c:v>44767</c:v>
                </c:pt>
                <c:pt idx="12">
                  <c:v>44768</c:v>
                </c:pt>
                <c:pt idx="13">
                  <c:v>44769</c:v>
                </c:pt>
                <c:pt idx="14">
                  <c:v>44770</c:v>
                </c:pt>
                <c:pt idx="15">
                  <c:v>44772</c:v>
                </c:pt>
                <c:pt idx="16">
                  <c:v>44774</c:v>
                </c:pt>
                <c:pt idx="17">
                  <c:v>44776</c:v>
                </c:pt>
                <c:pt idx="18">
                  <c:v>44778</c:v>
                </c:pt>
                <c:pt idx="19">
                  <c:v>44780</c:v>
                </c:pt>
              </c:numCache>
            </c:numRef>
          </c:cat>
          <c:val>
            <c:numRef>
              <c:f>'K81+816'!$G$6:$G$29</c:f>
              <c:numCache>
                <c:formatCode>0.00_ </c:formatCode>
                <c:ptCount val="24"/>
                <c:pt idx="0">
                  <c:v>0</c:v>
                </c:pt>
                <c:pt idx="1">
                  <c:v>-0.10000000008858501</c:v>
                </c:pt>
                <c:pt idx="2">
                  <c:v>0.20000000006348301</c:v>
                </c:pt>
                <c:pt idx="3">
                  <c:v>-0.40000000001327901</c:v>
                </c:pt>
                <c:pt idx="4">
                  <c:v>-0.199999999949796</c:v>
                </c:pt>
                <c:pt idx="5">
                  <c:v>-0.30000000003838101</c:v>
                </c:pt>
                <c:pt idx="6">
                  <c:v>9.9999999974897905E-2</c:v>
                </c:pt>
                <c:pt idx="7">
                  <c:v>-0.199999999949796</c:v>
                </c:pt>
                <c:pt idx="8">
                  <c:v>-0.10000000008858501</c:v>
                </c:pt>
                <c:pt idx="9">
                  <c:v>-0.29999999992469401</c:v>
                </c:pt>
                <c:pt idx="10">
                  <c:v>-0.20000000006348301</c:v>
                </c:pt>
                <c:pt idx="11">
                  <c:v>0</c:v>
                </c:pt>
                <c:pt idx="12">
                  <c:v>-0.40000000001327901</c:v>
                </c:pt>
                <c:pt idx="13">
                  <c:v>-0.199999999949796</c:v>
                </c:pt>
                <c:pt idx="14">
                  <c:v>9.9999999974897905E-2</c:v>
                </c:pt>
                <c:pt idx="15">
                  <c:v>-0.24999999999408801</c:v>
                </c:pt>
                <c:pt idx="16">
                  <c:v>-9.9999999974897905E-2</c:v>
                </c:pt>
                <c:pt idx="17">
                  <c:v>-5.0000000044292399E-2</c:v>
                </c:pt>
                <c:pt idx="18">
                  <c:v>-0.149999999962347</c:v>
                </c:pt>
                <c:pt idx="19">
                  <c:v>-0.100000000031741</c:v>
                </c:pt>
                <c:pt idx="20">
                  <c:v>-2.6000000000294698</c:v>
                </c:pt>
              </c:numCache>
            </c:numRef>
          </c:val>
        </c:ser>
        <c:ser>
          <c:idx val="1"/>
          <c:order val="1"/>
          <c:tx>
            <c:strRef>
              <c:f>'K81+816'!$H$4:$L$4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'K81+816'!$A$6:$A$29</c:f>
              <c:numCache>
                <c:formatCode>m"月"d"日";@</c:formatCode>
                <c:ptCount val="24"/>
                <c:pt idx="0">
                  <c:v>44756</c:v>
                </c:pt>
                <c:pt idx="1">
                  <c:v>44757</c:v>
                </c:pt>
                <c:pt idx="2">
                  <c:v>44758</c:v>
                </c:pt>
                <c:pt idx="3">
                  <c:v>44759</c:v>
                </c:pt>
                <c:pt idx="4">
                  <c:v>44760</c:v>
                </c:pt>
                <c:pt idx="5">
                  <c:v>44761</c:v>
                </c:pt>
                <c:pt idx="6">
                  <c:v>44762</c:v>
                </c:pt>
                <c:pt idx="7">
                  <c:v>44763</c:v>
                </c:pt>
                <c:pt idx="8">
                  <c:v>44764</c:v>
                </c:pt>
                <c:pt idx="9">
                  <c:v>44765</c:v>
                </c:pt>
                <c:pt idx="10">
                  <c:v>44766</c:v>
                </c:pt>
                <c:pt idx="11">
                  <c:v>44767</c:v>
                </c:pt>
                <c:pt idx="12">
                  <c:v>44768</c:v>
                </c:pt>
                <c:pt idx="13">
                  <c:v>44769</c:v>
                </c:pt>
                <c:pt idx="14">
                  <c:v>44770</c:v>
                </c:pt>
                <c:pt idx="15">
                  <c:v>44772</c:v>
                </c:pt>
                <c:pt idx="16">
                  <c:v>44774</c:v>
                </c:pt>
                <c:pt idx="17">
                  <c:v>44776</c:v>
                </c:pt>
                <c:pt idx="18">
                  <c:v>44778</c:v>
                </c:pt>
                <c:pt idx="19">
                  <c:v>44780</c:v>
                </c:pt>
              </c:numCache>
            </c:numRef>
          </c:cat>
          <c:val>
            <c:numRef>
              <c:f>'K81+816'!$L$6:$L$29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-0.30000000003838101</c:v>
                </c:pt>
                <c:pt idx="3">
                  <c:v>-0.199999999949796</c:v>
                </c:pt>
                <c:pt idx="4">
                  <c:v>-0.49999999998817701</c:v>
                </c:pt>
                <c:pt idx="5">
                  <c:v>9.9999999974897905E-2</c:v>
                </c:pt>
                <c:pt idx="6">
                  <c:v>-0.30000000003838101</c:v>
                </c:pt>
                <c:pt idx="7">
                  <c:v>-0.29999999992469401</c:v>
                </c:pt>
                <c:pt idx="8">
                  <c:v>9.9999999974897905E-2</c:v>
                </c:pt>
                <c:pt idx="9">
                  <c:v>-0.70000000005165897</c:v>
                </c:pt>
                <c:pt idx="10">
                  <c:v>-0.29999999992469401</c:v>
                </c:pt>
                <c:pt idx="11">
                  <c:v>-9.9999999974897905E-2</c:v>
                </c:pt>
                <c:pt idx="12">
                  <c:v>-0.50000000010186296</c:v>
                </c:pt>
                <c:pt idx="13">
                  <c:v>-0.29999999992469401</c:v>
                </c:pt>
                <c:pt idx="14">
                  <c:v>9.9999999974897905E-2</c:v>
                </c:pt>
                <c:pt idx="15">
                  <c:v>-0.35000000002582998</c:v>
                </c:pt>
                <c:pt idx="16">
                  <c:v>-0.149999999962347</c:v>
                </c:pt>
                <c:pt idx="17">
                  <c:v>9.9999999974897905E-2</c:v>
                </c:pt>
                <c:pt idx="18">
                  <c:v>-0.40000000001327901</c:v>
                </c:pt>
                <c:pt idx="19">
                  <c:v>-4.9999999987449001E-2</c:v>
                </c:pt>
              </c:numCache>
            </c:numRef>
          </c:val>
        </c:ser>
        <c:ser>
          <c:idx val="2"/>
          <c:order val="2"/>
          <c:tx>
            <c:strRef>
              <c:f>'K81+816'!$M$4:$Q$4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'K81+816'!$A$6:$A$29</c:f>
              <c:numCache>
                <c:formatCode>m"月"d"日";@</c:formatCode>
                <c:ptCount val="24"/>
                <c:pt idx="0">
                  <c:v>44756</c:v>
                </c:pt>
                <c:pt idx="1">
                  <c:v>44757</c:v>
                </c:pt>
                <c:pt idx="2">
                  <c:v>44758</c:v>
                </c:pt>
                <c:pt idx="3">
                  <c:v>44759</c:v>
                </c:pt>
                <c:pt idx="4">
                  <c:v>44760</c:v>
                </c:pt>
                <c:pt idx="5">
                  <c:v>44761</c:v>
                </c:pt>
                <c:pt idx="6">
                  <c:v>44762</c:v>
                </c:pt>
                <c:pt idx="7">
                  <c:v>44763</c:v>
                </c:pt>
                <c:pt idx="8">
                  <c:v>44764</c:v>
                </c:pt>
                <c:pt idx="9">
                  <c:v>44765</c:v>
                </c:pt>
                <c:pt idx="10">
                  <c:v>44766</c:v>
                </c:pt>
                <c:pt idx="11">
                  <c:v>44767</c:v>
                </c:pt>
                <c:pt idx="12">
                  <c:v>44768</c:v>
                </c:pt>
                <c:pt idx="13">
                  <c:v>44769</c:v>
                </c:pt>
                <c:pt idx="14">
                  <c:v>44770</c:v>
                </c:pt>
                <c:pt idx="15">
                  <c:v>44772</c:v>
                </c:pt>
                <c:pt idx="16">
                  <c:v>44774</c:v>
                </c:pt>
                <c:pt idx="17">
                  <c:v>44776</c:v>
                </c:pt>
                <c:pt idx="18">
                  <c:v>44778</c:v>
                </c:pt>
                <c:pt idx="19">
                  <c:v>44780</c:v>
                </c:pt>
              </c:numCache>
            </c:numRef>
          </c:cat>
          <c:val>
            <c:numRef>
              <c:f>'K81+816'!$Q$6:$Q$29</c:f>
              <c:numCache>
                <c:formatCode>0.00_ </c:formatCode>
                <c:ptCount val="24"/>
                <c:pt idx="0">
                  <c:v>0</c:v>
                </c:pt>
                <c:pt idx="1">
                  <c:v>-0.59999999996307496</c:v>
                </c:pt>
                <c:pt idx="2">
                  <c:v>9.9999999974897905E-2</c:v>
                </c:pt>
                <c:pt idx="3">
                  <c:v>-0.30000000003838101</c:v>
                </c:pt>
                <c:pt idx="4">
                  <c:v>0.10000000008858501</c:v>
                </c:pt>
                <c:pt idx="5">
                  <c:v>-0.40000000001327901</c:v>
                </c:pt>
                <c:pt idx="6">
                  <c:v>-0.20000000006348301</c:v>
                </c:pt>
                <c:pt idx="7">
                  <c:v>-0.199999999949796</c:v>
                </c:pt>
                <c:pt idx="8">
                  <c:v>9.9999999974897905E-2</c:v>
                </c:pt>
                <c:pt idx="9">
                  <c:v>-0.49999999998817701</c:v>
                </c:pt>
                <c:pt idx="10">
                  <c:v>-0.20000000006348301</c:v>
                </c:pt>
                <c:pt idx="11">
                  <c:v>0</c:v>
                </c:pt>
                <c:pt idx="12">
                  <c:v>-0.39999999989959201</c:v>
                </c:pt>
                <c:pt idx="13">
                  <c:v>-0.20000000006348301</c:v>
                </c:pt>
                <c:pt idx="14">
                  <c:v>-9.9999999974897905E-2</c:v>
                </c:pt>
                <c:pt idx="15">
                  <c:v>-0.15000000001919001</c:v>
                </c:pt>
                <c:pt idx="16">
                  <c:v>-4.9999999987449001E-2</c:v>
                </c:pt>
                <c:pt idx="17">
                  <c:v>-0.15000000001919001</c:v>
                </c:pt>
                <c:pt idx="18">
                  <c:v>-9.9999999974897905E-2</c:v>
                </c:pt>
                <c:pt idx="19">
                  <c:v>-0.100000000031741</c:v>
                </c:pt>
              </c:numCache>
            </c:numRef>
          </c:val>
        </c:ser>
        <c:dLbls/>
        <c:marker val="1"/>
        <c:axId val="330615808"/>
        <c:axId val="330622464"/>
      </c:lineChart>
      <c:dateAx>
        <c:axId val="33061580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0622464"/>
        <c:crossesAt val="-50"/>
        <c:auto val="1"/>
        <c:lblOffset val="100"/>
        <c:baseTimeUnit val="days"/>
      </c:dateAx>
      <c:valAx>
        <c:axId val="330622464"/>
        <c:scaling>
          <c:orientation val="minMax"/>
          <c:min val="-1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0615808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K81+816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612085062513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'K81+816'!$U$4:$W$4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'K81+816'!$A$6:$A$29</c:f>
              <c:numCache>
                <c:formatCode>m"月"d"日";@</c:formatCode>
                <c:ptCount val="24"/>
                <c:pt idx="0">
                  <c:v>44756</c:v>
                </c:pt>
                <c:pt idx="1">
                  <c:v>44757</c:v>
                </c:pt>
                <c:pt idx="2">
                  <c:v>44758</c:v>
                </c:pt>
                <c:pt idx="3">
                  <c:v>44759</c:v>
                </c:pt>
                <c:pt idx="4">
                  <c:v>44760</c:v>
                </c:pt>
                <c:pt idx="5">
                  <c:v>44761</c:v>
                </c:pt>
                <c:pt idx="6">
                  <c:v>44762</c:v>
                </c:pt>
                <c:pt idx="7">
                  <c:v>44763</c:v>
                </c:pt>
                <c:pt idx="8">
                  <c:v>44764</c:v>
                </c:pt>
                <c:pt idx="9">
                  <c:v>44765</c:v>
                </c:pt>
                <c:pt idx="10">
                  <c:v>44766</c:v>
                </c:pt>
                <c:pt idx="11">
                  <c:v>44767</c:v>
                </c:pt>
                <c:pt idx="12">
                  <c:v>44768</c:v>
                </c:pt>
                <c:pt idx="13">
                  <c:v>44769</c:v>
                </c:pt>
                <c:pt idx="14">
                  <c:v>44770</c:v>
                </c:pt>
                <c:pt idx="15">
                  <c:v>44772</c:v>
                </c:pt>
                <c:pt idx="16">
                  <c:v>44774</c:v>
                </c:pt>
                <c:pt idx="17">
                  <c:v>44776</c:v>
                </c:pt>
                <c:pt idx="18">
                  <c:v>44778</c:v>
                </c:pt>
                <c:pt idx="19">
                  <c:v>44780</c:v>
                </c:pt>
              </c:numCache>
            </c:numRef>
          </c:cat>
          <c:val>
            <c:numRef>
              <c:f>'K81+816'!$W$6:$W$29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0.19999999999953399</c:v>
                </c:pt>
                <c:pt idx="3">
                  <c:v>-0.60000000000037801</c:v>
                </c:pt>
                <c:pt idx="4">
                  <c:v>9.99999999997669E-2</c:v>
                </c:pt>
                <c:pt idx="5">
                  <c:v>-0.49999999999883499</c:v>
                </c:pt>
                <c:pt idx="6">
                  <c:v>-0.20000000000130999</c:v>
                </c:pt>
                <c:pt idx="7">
                  <c:v>-0.19999999999953399</c:v>
                </c:pt>
                <c:pt idx="8">
                  <c:v>0.40000000000084401</c:v>
                </c:pt>
                <c:pt idx="9">
                  <c:v>-0.799999999999912</c:v>
                </c:pt>
                <c:pt idx="10">
                  <c:v>-0.200000000010192</c:v>
                </c:pt>
                <c:pt idx="11">
                  <c:v>-0.29999999999041899</c:v>
                </c:pt>
                <c:pt idx="12">
                  <c:v>-0.100000000010425</c:v>
                </c:pt>
                <c:pt idx="13">
                  <c:v>-0.19999999999953399</c:v>
                </c:pt>
                <c:pt idx="14">
                  <c:v>-0.39999999999018598</c:v>
                </c:pt>
                <c:pt idx="15">
                  <c:v>-5.3290705182007498E-12</c:v>
                </c:pt>
                <c:pt idx="16">
                  <c:v>-9.99999999997669E-2</c:v>
                </c:pt>
                <c:pt idx="17">
                  <c:v>-4.99999999945544E-2</c:v>
                </c:pt>
                <c:pt idx="18">
                  <c:v>-0.150000000010309</c:v>
                </c:pt>
                <c:pt idx="19">
                  <c:v>-4.9999999990113501E-2</c:v>
                </c:pt>
                <c:pt idx="20">
                  <c:v>-1.3000000000005201</c:v>
                </c:pt>
              </c:numCache>
            </c:numRef>
          </c:val>
        </c:ser>
        <c:ser>
          <c:idx val="1"/>
          <c:order val="1"/>
          <c:tx>
            <c:strRef>
              <c:f>'K81+816'!$Y$4:$AA$4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'K81+816'!$A$6:$A$29</c:f>
              <c:numCache>
                <c:formatCode>m"月"d"日";@</c:formatCode>
                <c:ptCount val="24"/>
                <c:pt idx="0">
                  <c:v>44756</c:v>
                </c:pt>
                <c:pt idx="1">
                  <c:v>44757</c:v>
                </c:pt>
                <c:pt idx="2">
                  <c:v>44758</c:v>
                </c:pt>
                <c:pt idx="3">
                  <c:v>44759</c:v>
                </c:pt>
                <c:pt idx="4">
                  <c:v>44760</c:v>
                </c:pt>
                <c:pt idx="5">
                  <c:v>44761</c:v>
                </c:pt>
                <c:pt idx="6">
                  <c:v>44762</c:v>
                </c:pt>
                <c:pt idx="7">
                  <c:v>44763</c:v>
                </c:pt>
                <c:pt idx="8">
                  <c:v>44764</c:v>
                </c:pt>
                <c:pt idx="9">
                  <c:v>44765</c:v>
                </c:pt>
                <c:pt idx="10">
                  <c:v>44766</c:v>
                </c:pt>
                <c:pt idx="11">
                  <c:v>44767</c:v>
                </c:pt>
                <c:pt idx="12">
                  <c:v>44768</c:v>
                </c:pt>
                <c:pt idx="13">
                  <c:v>44769</c:v>
                </c:pt>
                <c:pt idx="14">
                  <c:v>44770</c:v>
                </c:pt>
                <c:pt idx="15">
                  <c:v>44772</c:v>
                </c:pt>
                <c:pt idx="16">
                  <c:v>44774</c:v>
                </c:pt>
                <c:pt idx="17">
                  <c:v>44776</c:v>
                </c:pt>
                <c:pt idx="18">
                  <c:v>44778</c:v>
                </c:pt>
                <c:pt idx="19">
                  <c:v>44780</c:v>
                </c:pt>
              </c:numCache>
            </c:numRef>
          </c:cat>
          <c:val>
            <c:numRef>
              <c:f>'K81+816'!$AA$6:$AA$29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-0.20000000000130999</c:v>
                </c:pt>
                <c:pt idx="2">
                  <c:v>-9.99999999997669E-2</c:v>
                </c:pt>
                <c:pt idx="3">
                  <c:v>-0.19999999999953399</c:v>
                </c:pt>
                <c:pt idx="4">
                  <c:v>-0.39999999999906799</c:v>
                </c:pt>
                <c:pt idx="5">
                  <c:v>-0.10000000000154299</c:v>
                </c:pt>
                <c:pt idx="6">
                  <c:v>-9.99999999997669E-2</c:v>
                </c:pt>
                <c:pt idx="7">
                  <c:v>9.99999999997669E-2</c:v>
                </c:pt>
                <c:pt idx="8">
                  <c:v>-0.29999999999930099</c:v>
                </c:pt>
                <c:pt idx="9">
                  <c:v>-9.99999999997669E-2</c:v>
                </c:pt>
                <c:pt idx="10">
                  <c:v>-9.99999999997669E-2</c:v>
                </c:pt>
                <c:pt idx="11">
                  <c:v>0</c:v>
                </c:pt>
                <c:pt idx="12">
                  <c:v>-0.20000000000130999</c:v>
                </c:pt>
                <c:pt idx="13">
                  <c:v>-9.99999999997669E-2</c:v>
                </c:pt>
                <c:pt idx="14">
                  <c:v>9.99999999997669E-2</c:v>
                </c:pt>
                <c:pt idx="15">
                  <c:v>-0.14999999999965</c:v>
                </c:pt>
                <c:pt idx="16">
                  <c:v>-4.9999999999883499E-2</c:v>
                </c:pt>
                <c:pt idx="17">
                  <c:v>4.9999999999883499E-2</c:v>
                </c:pt>
                <c:pt idx="18">
                  <c:v>-0.14999999999965</c:v>
                </c:pt>
                <c:pt idx="19">
                  <c:v>-4.9999999999883499E-2</c:v>
                </c:pt>
                <c:pt idx="20">
                  <c:v>-0.138888888888861</c:v>
                </c:pt>
              </c:numCache>
            </c:numRef>
          </c:val>
        </c:ser>
        <c:ser>
          <c:idx val="2"/>
          <c:order val="2"/>
          <c:tx>
            <c:strRef>
              <c:f>'K81+816'!$AC$4:$AE$4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'K81+816'!$A$6:$A$29</c:f>
              <c:numCache>
                <c:formatCode>m"月"d"日";@</c:formatCode>
                <c:ptCount val="24"/>
                <c:pt idx="0">
                  <c:v>44756</c:v>
                </c:pt>
                <c:pt idx="1">
                  <c:v>44757</c:v>
                </c:pt>
                <c:pt idx="2">
                  <c:v>44758</c:v>
                </c:pt>
                <c:pt idx="3">
                  <c:v>44759</c:v>
                </c:pt>
                <c:pt idx="4">
                  <c:v>44760</c:v>
                </c:pt>
                <c:pt idx="5">
                  <c:v>44761</c:v>
                </c:pt>
                <c:pt idx="6">
                  <c:v>44762</c:v>
                </c:pt>
                <c:pt idx="7">
                  <c:v>44763</c:v>
                </c:pt>
                <c:pt idx="8">
                  <c:v>44764</c:v>
                </c:pt>
                <c:pt idx="9">
                  <c:v>44765</c:v>
                </c:pt>
                <c:pt idx="10">
                  <c:v>44766</c:v>
                </c:pt>
                <c:pt idx="11">
                  <c:v>44767</c:v>
                </c:pt>
                <c:pt idx="12">
                  <c:v>44768</c:v>
                </c:pt>
                <c:pt idx="13">
                  <c:v>44769</c:v>
                </c:pt>
                <c:pt idx="14">
                  <c:v>44770</c:v>
                </c:pt>
                <c:pt idx="15">
                  <c:v>44772</c:v>
                </c:pt>
                <c:pt idx="16">
                  <c:v>44774</c:v>
                </c:pt>
                <c:pt idx="17">
                  <c:v>44776</c:v>
                </c:pt>
                <c:pt idx="18">
                  <c:v>44778</c:v>
                </c:pt>
                <c:pt idx="19">
                  <c:v>44780</c:v>
                </c:pt>
              </c:numCache>
            </c:numRef>
          </c:cat>
          <c:val>
            <c:numRef>
              <c:f>'K81+816'!$AE$6:$AE$29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-0.29999999999930099</c:v>
                </c:pt>
                <c:pt idx="2">
                  <c:v>-0.30000000000107702</c:v>
                </c:pt>
                <c:pt idx="3">
                  <c:v>9.99999999997669E-2</c:v>
                </c:pt>
                <c:pt idx="4">
                  <c:v>-0.70000000000014495</c:v>
                </c:pt>
                <c:pt idx="5">
                  <c:v>-0.29999999999930099</c:v>
                </c:pt>
                <c:pt idx="6">
                  <c:v>-9.99999999997669E-2</c:v>
                </c:pt>
                <c:pt idx="7">
                  <c:v>-9.99999999997669E-2</c:v>
                </c:pt>
                <c:pt idx="8">
                  <c:v>0.19999999999953399</c:v>
                </c:pt>
                <c:pt idx="9">
                  <c:v>-0.39999999999906799</c:v>
                </c:pt>
                <c:pt idx="10">
                  <c:v>-0.10000000000154299</c:v>
                </c:pt>
                <c:pt idx="11">
                  <c:v>0.20000000000130999</c:v>
                </c:pt>
                <c:pt idx="12">
                  <c:v>-0.40000000000084401</c:v>
                </c:pt>
                <c:pt idx="13">
                  <c:v>-9.99999999997669E-2</c:v>
                </c:pt>
                <c:pt idx="14">
                  <c:v>-9.99999999997669E-2</c:v>
                </c:pt>
                <c:pt idx="15">
                  <c:v>4.9999999999883499E-2</c:v>
                </c:pt>
                <c:pt idx="16">
                  <c:v>-0.14999999999965</c:v>
                </c:pt>
                <c:pt idx="17">
                  <c:v>-5.0000000000771601E-2</c:v>
                </c:pt>
                <c:pt idx="18">
                  <c:v>5.0000000000771601E-2</c:v>
                </c:pt>
                <c:pt idx="19">
                  <c:v>-0.15000000000053901</c:v>
                </c:pt>
              </c:numCache>
            </c:numRef>
          </c:val>
        </c:ser>
        <c:dLbls/>
        <c:marker val="1"/>
        <c:axId val="330874880"/>
        <c:axId val="330877184"/>
      </c:lineChart>
      <c:dateAx>
        <c:axId val="33087488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0877184"/>
        <c:crossesAt val="-50"/>
        <c:auto val="1"/>
        <c:lblOffset val="100"/>
        <c:baseTimeUnit val="days"/>
      </c:dateAx>
      <c:valAx>
        <c:axId val="330877184"/>
        <c:scaling>
          <c:orientation val="minMax"/>
          <c:max val="0.60000000000000009"/>
          <c:min val="-1.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0874880"/>
        <c:crosses val="autoZero"/>
        <c:crossBetween val="midCat"/>
        <c:majorUnit val="0.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K81+775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1.055722814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'K81+775'!$C$4:$G$4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'K81+775'!$A$6:$A$29</c:f>
              <c:numCache>
                <c:formatCode>m"月"d"日";@</c:formatCode>
                <c:ptCount val="24"/>
                <c:pt idx="0">
                  <c:v>44762</c:v>
                </c:pt>
                <c:pt idx="1">
                  <c:v>44768</c:v>
                </c:pt>
                <c:pt idx="2">
                  <c:v>44769</c:v>
                </c:pt>
                <c:pt idx="3">
                  <c:v>44770</c:v>
                </c:pt>
                <c:pt idx="4">
                  <c:v>44771</c:v>
                </c:pt>
                <c:pt idx="5">
                  <c:v>44772</c:v>
                </c:pt>
                <c:pt idx="6">
                  <c:v>44773</c:v>
                </c:pt>
                <c:pt idx="7">
                  <c:v>44774</c:v>
                </c:pt>
                <c:pt idx="8">
                  <c:v>44775</c:v>
                </c:pt>
                <c:pt idx="9">
                  <c:v>44776</c:v>
                </c:pt>
                <c:pt idx="10">
                  <c:v>44777</c:v>
                </c:pt>
                <c:pt idx="11">
                  <c:v>44778</c:v>
                </c:pt>
                <c:pt idx="12">
                  <c:v>44779</c:v>
                </c:pt>
                <c:pt idx="13">
                  <c:v>44780</c:v>
                </c:pt>
                <c:pt idx="14">
                  <c:v>44781</c:v>
                </c:pt>
                <c:pt idx="15">
                  <c:v>44783</c:v>
                </c:pt>
                <c:pt idx="16">
                  <c:v>44785</c:v>
                </c:pt>
                <c:pt idx="17">
                  <c:v>44787</c:v>
                </c:pt>
                <c:pt idx="18">
                  <c:v>44789</c:v>
                </c:pt>
                <c:pt idx="19">
                  <c:v>44791</c:v>
                </c:pt>
                <c:pt idx="20">
                  <c:v>44793</c:v>
                </c:pt>
              </c:numCache>
            </c:numRef>
          </c:cat>
          <c:val>
            <c:numRef>
              <c:f>'K81+775'!$F$6:$F$29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-0.40000000001327901</c:v>
                </c:pt>
                <c:pt idx="3">
                  <c:v>-0.70000000005165897</c:v>
                </c:pt>
                <c:pt idx="4">
                  <c:v>-0.80000000002655702</c:v>
                </c:pt>
                <c:pt idx="5">
                  <c:v>-0.99999999997635303</c:v>
                </c:pt>
                <c:pt idx="6">
                  <c:v>-0.90000000000145497</c:v>
                </c:pt>
                <c:pt idx="7">
                  <c:v>-1.39999999998963</c:v>
                </c:pt>
                <c:pt idx="8">
                  <c:v>-1.60000000005311</c:v>
                </c:pt>
                <c:pt idx="9">
                  <c:v>-1.39999999998963</c:v>
                </c:pt>
                <c:pt idx="10">
                  <c:v>-2.00000000006639</c:v>
                </c:pt>
                <c:pt idx="11">
                  <c:v>-2.2000000000161899</c:v>
                </c:pt>
                <c:pt idx="12">
                  <c:v>-2.1000000000412902</c:v>
                </c:pt>
                <c:pt idx="13">
                  <c:v>-2.6000000000294698</c:v>
                </c:pt>
                <c:pt idx="14">
                  <c:v>-2.79999999997926</c:v>
                </c:pt>
                <c:pt idx="15">
                  <c:v>-2.70000000000437</c:v>
                </c:pt>
                <c:pt idx="16">
                  <c:v>-3.1999999999925399</c:v>
                </c:pt>
                <c:pt idx="17">
                  <c:v>-3.40000000005602</c:v>
                </c:pt>
                <c:pt idx="18">
                  <c:v>-3.5000000000309202</c:v>
                </c:pt>
                <c:pt idx="19">
                  <c:v>-3.8000000000692999</c:v>
                </c:pt>
                <c:pt idx="20">
                  <c:v>-3.9000000000442001</c:v>
                </c:pt>
                <c:pt idx="21">
                  <c:v>-3.6000000000058199</c:v>
                </c:pt>
              </c:numCache>
            </c:numRef>
          </c:val>
        </c:ser>
        <c:ser>
          <c:idx val="1"/>
          <c:order val="1"/>
          <c:tx>
            <c:strRef>
              <c:f>'K81+775'!$H$4:$L$4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'K81+775'!$A$6:$A$29</c:f>
              <c:numCache>
                <c:formatCode>m"月"d"日";@</c:formatCode>
                <c:ptCount val="24"/>
                <c:pt idx="0">
                  <c:v>44762</c:v>
                </c:pt>
                <c:pt idx="1">
                  <c:v>44768</c:v>
                </c:pt>
                <c:pt idx="2">
                  <c:v>44769</c:v>
                </c:pt>
                <c:pt idx="3">
                  <c:v>44770</c:v>
                </c:pt>
                <c:pt idx="4">
                  <c:v>44771</c:v>
                </c:pt>
                <c:pt idx="5">
                  <c:v>44772</c:v>
                </c:pt>
                <c:pt idx="6">
                  <c:v>44773</c:v>
                </c:pt>
                <c:pt idx="7">
                  <c:v>44774</c:v>
                </c:pt>
                <c:pt idx="8">
                  <c:v>44775</c:v>
                </c:pt>
                <c:pt idx="9">
                  <c:v>44776</c:v>
                </c:pt>
                <c:pt idx="10">
                  <c:v>44777</c:v>
                </c:pt>
                <c:pt idx="11">
                  <c:v>44778</c:v>
                </c:pt>
                <c:pt idx="12">
                  <c:v>44779</c:v>
                </c:pt>
                <c:pt idx="13">
                  <c:v>44780</c:v>
                </c:pt>
                <c:pt idx="14">
                  <c:v>44781</c:v>
                </c:pt>
                <c:pt idx="15">
                  <c:v>44783</c:v>
                </c:pt>
                <c:pt idx="16">
                  <c:v>44785</c:v>
                </c:pt>
                <c:pt idx="17">
                  <c:v>44787</c:v>
                </c:pt>
                <c:pt idx="18">
                  <c:v>44789</c:v>
                </c:pt>
                <c:pt idx="19">
                  <c:v>44791</c:v>
                </c:pt>
                <c:pt idx="20">
                  <c:v>44793</c:v>
                </c:pt>
              </c:numCache>
            </c:numRef>
          </c:cat>
          <c:val>
            <c:numRef>
              <c:f>'K81+775'!$K$6:$K$29</c:f>
              <c:numCache>
                <c:formatCode>0.00_ </c:formatCode>
                <c:ptCount val="24"/>
                <c:pt idx="0">
                  <c:v>0</c:v>
                </c:pt>
                <c:pt idx="1">
                  <c:v>-0.40000000001327901</c:v>
                </c:pt>
                <c:pt idx="2">
                  <c:v>-9.9999999974897905E-2</c:v>
                </c:pt>
                <c:pt idx="3">
                  <c:v>-0.29999999992469401</c:v>
                </c:pt>
                <c:pt idx="4">
                  <c:v>-0.199999999949796</c:v>
                </c:pt>
                <c:pt idx="5">
                  <c:v>-0.69999999993797202</c:v>
                </c:pt>
                <c:pt idx="6">
                  <c:v>-0.90000000000145497</c:v>
                </c:pt>
                <c:pt idx="7">
                  <c:v>-0.40000000001327901</c:v>
                </c:pt>
                <c:pt idx="8">
                  <c:v>-1.30000000001473</c:v>
                </c:pt>
                <c:pt idx="9">
                  <c:v>-1.4999999999645299</c:v>
                </c:pt>
                <c:pt idx="10">
                  <c:v>-1.5999999999394301</c:v>
                </c:pt>
                <c:pt idx="11">
                  <c:v>-1.8999999999778101</c:v>
                </c:pt>
                <c:pt idx="12">
                  <c:v>-2.0999999999275998</c:v>
                </c:pt>
                <c:pt idx="13">
                  <c:v>-2.2000000000161899</c:v>
                </c:pt>
                <c:pt idx="14">
                  <c:v>-2.39999999996598</c:v>
                </c:pt>
                <c:pt idx="15">
                  <c:v>-2.70000000000437</c:v>
                </c:pt>
                <c:pt idx="16">
                  <c:v>-2.8999999999541601</c:v>
                </c:pt>
                <c:pt idx="17">
                  <c:v>-2.79999999997926</c:v>
                </c:pt>
                <c:pt idx="18">
                  <c:v>-3.2999999999674401</c:v>
                </c:pt>
                <c:pt idx="19">
                  <c:v>-3.5000000000309202</c:v>
                </c:pt>
                <c:pt idx="20">
                  <c:v>-3.6000000000058199</c:v>
                </c:pt>
                <c:pt idx="21">
                  <c:v>-0.14444444444608201</c:v>
                </c:pt>
              </c:numCache>
            </c:numRef>
          </c:val>
        </c:ser>
        <c:ser>
          <c:idx val="2"/>
          <c:order val="2"/>
          <c:tx>
            <c:strRef>
              <c:f>'K81+775'!$M$4:$Q$4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'K81+775'!$A$6:$A$32</c:f>
              <c:numCache>
                <c:formatCode>m"月"d"日";@</c:formatCode>
                <c:ptCount val="27"/>
                <c:pt idx="0">
                  <c:v>44762</c:v>
                </c:pt>
                <c:pt idx="1">
                  <c:v>44768</c:v>
                </c:pt>
                <c:pt idx="2">
                  <c:v>44769</c:v>
                </c:pt>
                <c:pt idx="3">
                  <c:v>44770</c:v>
                </c:pt>
                <c:pt idx="4">
                  <c:v>44771</c:v>
                </c:pt>
                <c:pt idx="5">
                  <c:v>44772</c:v>
                </c:pt>
                <c:pt idx="6">
                  <c:v>44773</c:v>
                </c:pt>
                <c:pt idx="7">
                  <c:v>44774</c:v>
                </c:pt>
                <c:pt idx="8">
                  <c:v>44775</c:v>
                </c:pt>
                <c:pt idx="9">
                  <c:v>44776</c:v>
                </c:pt>
                <c:pt idx="10">
                  <c:v>44777</c:v>
                </c:pt>
                <c:pt idx="11">
                  <c:v>44778</c:v>
                </c:pt>
                <c:pt idx="12">
                  <c:v>44779</c:v>
                </c:pt>
                <c:pt idx="13">
                  <c:v>44780</c:v>
                </c:pt>
                <c:pt idx="14">
                  <c:v>44781</c:v>
                </c:pt>
                <c:pt idx="15">
                  <c:v>44783</c:v>
                </c:pt>
                <c:pt idx="16">
                  <c:v>44785</c:v>
                </c:pt>
                <c:pt idx="17">
                  <c:v>44787</c:v>
                </c:pt>
                <c:pt idx="18">
                  <c:v>44789</c:v>
                </c:pt>
                <c:pt idx="19">
                  <c:v>44791</c:v>
                </c:pt>
                <c:pt idx="20">
                  <c:v>44793</c:v>
                </c:pt>
              </c:numCache>
            </c:numRef>
          </c:cat>
          <c:val>
            <c:numRef>
              <c:f>'K81+775'!$P$6:$P$32</c:f>
              <c:numCache>
                <c:formatCode>0.00_ </c:formatCode>
                <c:ptCount val="27"/>
                <c:pt idx="0">
                  <c:v>0</c:v>
                </c:pt>
                <c:pt idx="1">
                  <c:v>-0.199999999949796</c:v>
                </c:pt>
                <c:pt idx="2">
                  <c:v>-0.29999999992469401</c:v>
                </c:pt>
                <c:pt idx="3">
                  <c:v>-0.59999999996307496</c:v>
                </c:pt>
                <c:pt idx="4">
                  <c:v>-0.79999999991286996</c:v>
                </c:pt>
                <c:pt idx="5">
                  <c:v>-0.79999999991286996</c:v>
                </c:pt>
                <c:pt idx="6">
                  <c:v>-1.1999999999261499</c:v>
                </c:pt>
                <c:pt idx="7">
                  <c:v>-1.39999999998963</c:v>
                </c:pt>
                <c:pt idx="8">
                  <c:v>-1.39999999998963</c:v>
                </c:pt>
                <c:pt idx="9">
                  <c:v>-1.8000000000029099</c:v>
                </c:pt>
                <c:pt idx="10">
                  <c:v>-1.9999999999527101</c:v>
                </c:pt>
                <c:pt idx="11">
                  <c:v>-2.0999999999275998</c:v>
                </c:pt>
                <c:pt idx="12">
                  <c:v>-2.39999999996598</c:v>
                </c:pt>
                <c:pt idx="13">
                  <c:v>-2.5999999999157799</c:v>
                </c:pt>
                <c:pt idx="14">
                  <c:v>-2.70000000000437</c:v>
                </c:pt>
                <c:pt idx="15">
                  <c:v>-2.9999999999290599</c:v>
                </c:pt>
                <c:pt idx="16">
                  <c:v>-3.1999999999925399</c:v>
                </c:pt>
                <c:pt idx="17">
                  <c:v>-3.09999999990396</c:v>
                </c:pt>
                <c:pt idx="18">
                  <c:v>-3.6000000000058199</c:v>
                </c:pt>
                <c:pt idx="19">
                  <c:v>-3.7999999999556202</c:v>
                </c:pt>
                <c:pt idx="20">
                  <c:v>-3.6000000000058199</c:v>
                </c:pt>
              </c:numCache>
            </c:numRef>
          </c:val>
        </c:ser>
        <c:dLbls/>
        <c:marker val="1"/>
        <c:axId val="331175040"/>
        <c:axId val="331177344"/>
      </c:lineChart>
      <c:lineChart>
        <c:grouping val="standard"/>
        <c:ser>
          <c:idx val="3"/>
          <c:order val="3"/>
          <c:tx>
            <c:strRef>
              <c:f>'K81+775'!$AG$3:$AG$5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'K81+775'!$A$6:$A$29</c:f>
              <c:numCache>
                <c:formatCode>m"月"d"日";@</c:formatCode>
                <c:ptCount val="24"/>
                <c:pt idx="0">
                  <c:v>44762</c:v>
                </c:pt>
                <c:pt idx="1">
                  <c:v>44768</c:v>
                </c:pt>
                <c:pt idx="2">
                  <c:v>44769</c:v>
                </c:pt>
                <c:pt idx="3">
                  <c:v>44770</c:v>
                </c:pt>
                <c:pt idx="4">
                  <c:v>44771</c:v>
                </c:pt>
                <c:pt idx="5">
                  <c:v>44772</c:v>
                </c:pt>
                <c:pt idx="6">
                  <c:v>44773</c:v>
                </c:pt>
                <c:pt idx="7">
                  <c:v>44774</c:v>
                </c:pt>
                <c:pt idx="8">
                  <c:v>44775</c:v>
                </c:pt>
                <c:pt idx="9">
                  <c:v>44776</c:v>
                </c:pt>
                <c:pt idx="10">
                  <c:v>44777</c:v>
                </c:pt>
                <c:pt idx="11">
                  <c:v>44778</c:v>
                </c:pt>
                <c:pt idx="12">
                  <c:v>44779</c:v>
                </c:pt>
                <c:pt idx="13">
                  <c:v>44780</c:v>
                </c:pt>
                <c:pt idx="14">
                  <c:v>44781</c:v>
                </c:pt>
                <c:pt idx="15">
                  <c:v>44783</c:v>
                </c:pt>
                <c:pt idx="16">
                  <c:v>44785</c:v>
                </c:pt>
                <c:pt idx="17">
                  <c:v>44787</c:v>
                </c:pt>
                <c:pt idx="18">
                  <c:v>44789</c:v>
                </c:pt>
                <c:pt idx="19">
                  <c:v>44791</c:v>
                </c:pt>
                <c:pt idx="20">
                  <c:v>44793</c:v>
                </c:pt>
              </c:numCache>
            </c:numRef>
          </c:cat>
          <c:val>
            <c:numRef>
              <c:f>'K81+775'!$AG$6:$AG$29</c:f>
              <c:numCache>
                <c:formatCode>0.0_ </c:formatCode>
                <c:ptCount val="24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43</c:v>
                </c:pt>
                <c:pt idx="13">
                  <c:v>46</c:v>
                </c:pt>
                <c:pt idx="14">
                  <c:v>49</c:v>
                </c:pt>
                <c:pt idx="15">
                  <c:v>52</c:v>
                </c:pt>
                <c:pt idx="16">
                  <c:v>55</c:v>
                </c:pt>
                <c:pt idx="17">
                  <c:v>58</c:v>
                </c:pt>
                <c:pt idx="18">
                  <c:v>61</c:v>
                </c:pt>
                <c:pt idx="19">
                  <c:v>64</c:v>
                </c:pt>
                <c:pt idx="20">
                  <c:v>67</c:v>
                </c:pt>
              </c:numCache>
            </c:numRef>
          </c:val>
        </c:ser>
        <c:dLbls/>
        <c:marker val="1"/>
        <c:axId val="331187712"/>
        <c:axId val="331189248"/>
      </c:lineChart>
      <c:dateAx>
        <c:axId val="33117504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1177344"/>
        <c:crossesAt val="-50"/>
        <c:auto val="1"/>
        <c:lblOffset val="100"/>
        <c:baseTimeUnit val="days"/>
      </c:dateAx>
      <c:valAx>
        <c:axId val="331177344"/>
        <c:scaling>
          <c:orientation val="minMax"/>
          <c:max val="0.5"/>
          <c:min val="-4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1175040"/>
        <c:crosses val="autoZero"/>
        <c:crossBetween val="midCat"/>
        <c:majorUnit val="1"/>
        <c:minorUnit val="0.2"/>
      </c:valAx>
      <c:dateAx>
        <c:axId val="331187712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1189248"/>
        <c:crosses val="autoZero"/>
        <c:auto val="1"/>
        <c:lblOffset val="100"/>
        <c:baseTimeUnit val="days"/>
      </c:dateAx>
      <c:valAx>
        <c:axId val="331189248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1187712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7318309909497183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K81+775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'K81+775'!$U$4:$W$4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'K81+775'!$A$6:$A$29</c:f>
              <c:numCache>
                <c:formatCode>m"月"d"日";@</c:formatCode>
                <c:ptCount val="24"/>
                <c:pt idx="0">
                  <c:v>44762</c:v>
                </c:pt>
                <c:pt idx="1">
                  <c:v>44768</c:v>
                </c:pt>
                <c:pt idx="2">
                  <c:v>44769</c:v>
                </c:pt>
                <c:pt idx="3">
                  <c:v>44770</c:v>
                </c:pt>
                <c:pt idx="4">
                  <c:v>44771</c:v>
                </c:pt>
                <c:pt idx="5">
                  <c:v>44772</c:v>
                </c:pt>
                <c:pt idx="6">
                  <c:v>44773</c:v>
                </c:pt>
                <c:pt idx="7">
                  <c:v>44774</c:v>
                </c:pt>
                <c:pt idx="8">
                  <c:v>44775</c:v>
                </c:pt>
                <c:pt idx="9">
                  <c:v>44776</c:v>
                </c:pt>
                <c:pt idx="10">
                  <c:v>44777</c:v>
                </c:pt>
                <c:pt idx="11">
                  <c:v>44778</c:v>
                </c:pt>
                <c:pt idx="12">
                  <c:v>44779</c:v>
                </c:pt>
                <c:pt idx="13">
                  <c:v>44780</c:v>
                </c:pt>
                <c:pt idx="14">
                  <c:v>44781</c:v>
                </c:pt>
                <c:pt idx="15">
                  <c:v>44783</c:v>
                </c:pt>
                <c:pt idx="16">
                  <c:v>44785</c:v>
                </c:pt>
                <c:pt idx="17">
                  <c:v>44787</c:v>
                </c:pt>
                <c:pt idx="18">
                  <c:v>44789</c:v>
                </c:pt>
                <c:pt idx="19">
                  <c:v>44791</c:v>
                </c:pt>
                <c:pt idx="20">
                  <c:v>44793</c:v>
                </c:pt>
              </c:numCache>
            </c:numRef>
          </c:cat>
          <c:val>
            <c:numRef>
              <c:f>'K81+775'!$V$6:$V$31</c:f>
              <c:numCache>
                <c:formatCode>0.00_ </c:formatCode>
                <c:ptCount val="26"/>
                <c:pt idx="0">
                  <c:v>0</c:v>
                </c:pt>
                <c:pt idx="1">
                  <c:v>-0.19999999999953399</c:v>
                </c:pt>
                <c:pt idx="2">
                  <c:v>0</c:v>
                </c:pt>
                <c:pt idx="3">
                  <c:v>-0.60000000000037801</c:v>
                </c:pt>
                <c:pt idx="4">
                  <c:v>-0.50000000000061096</c:v>
                </c:pt>
                <c:pt idx="5">
                  <c:v>-0.999999999999446</c:v>
                </c:pt>
                <c:pt idx="6">
                  <c:v>-1.20000000000076</c:v>
                </c:pt>
                <c:pt idx="7">
                  <c:v>-1.4000000000002899</c:v>
                </c:pt>
                <c:pt idx="8">
                  <c:v>-0.999999999999446</c:v>
                </c:pt>
                <c:pt idx="9">
                  <c:v>-1.7999999999993599</c:v>
                </c:pt>
                <c:pt idx="10">
                  <c:v>-2.0000000000095501</c:v>
                </c:pt>
                <c:pt idx="11">
                  <c:v>-2.2999999999999701</c:v>
                </c:pt>
                <c:pt idx="12">
                  <c:v>-2.4000000000103898</c:v>
                </c:pt>
                <c:pt idx="13">
                  <c:v>-2.6000000000099299</c:v>
                </c:pt>
                <c:pt idx="14">
                  <c:v>-3.0000000000001101</c:v>
                </c:pt>
                <c:pt idx="15">
                  <c:v>-3.0000000000107701</c:v>
                </c:pt>
                <c:pt idx="16">
                  <c:v>-3.2000000000103102</c:v>
                </c:pt>
                <c:pt idx="17">
                  <c:v>-3.2999999999994101</c:v>
                </c:pt>
                <c:pt idx="18">
                  <c:v>-3.6000000000200298</c:v>
                </c:pt>
                <c:pt idx="19">
                  <c:v>-3.70000000000026</c:v>
                </c:pt>
                <c:pt idx="20">
                  <c:v>-3.7999999999804901</c:v>
                </c:pt>
                <c:pt idx="21">
                  <c:v>-2.5000000000012799</c:v>
                </c:pt>
              </c:numCache>
            </c:numRef>
          </c:val>
        </c:ser>
        <c:ser>
          <c:idx val="1"/>
          <c:order val="1"/>
          <c:tx>
            <c:strRef>
              <c:f>'K81+775'!$Y$4:$AA$4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'K81+775'!$A$6:$A$29</c:f>
              <c:numCache>
                <c:formatCode>m"月"d"日";@</c:formatCode>
                <c:ptCount val="24"/>
                <c:pt idx="0">
                  <c:v>44762</c:v>
                </c:pt>
                <c:pt idx="1">
                  <c:v>44768</c:v>
                </c:pt>
                <c:pt idx="2">
                  <c:v>44769</c:v>
                </c:pt>
                <c:pt idx="3">
                  <c:v>44770</c:v>
                </c:pt>
                <c:pt idx="4">
                  <c:v>44771</c:v>
                </c:pt>
                <c:pt idx="5">
                  <c:v>44772</c:v>
                </c:pt>
                <c:pt idx="6">
                  <c:v>44773</c:v>
                </c:pt>
                <c:pt idx="7">
                  <c:v>44774</c:v>
                </c:pt>
                <c:pt idx="8">
                  <c:v>44775</c:v>
                </c:pt>
                <c:pt idx="9">
                  <c:v>44776</c:v>
                </c:pt>
                <c:pt idx="10">
                  <c:v>44777</c:v>
                </c:pt>
                <c:pt idx="11">
                  <c:v>44778</c:v>
                </c:pt>
                <c:pt idx="12">
                  <c:v>44779</c:v>
                </c:pt>
                <c:pt idx="13">
                  <c:v>44780</c:v>
                </c:pt>
                <c:pt idx="14">
                  <c:v>44781</c:v>
                </c:pt>
                <c:pt idx="15">
                  <c:v>44783</c:v>
                </c:pt>
                <c:pt idx="16">
                  <c:v>44785</c:v>
                </c:pt>
                <c:pt idx="17">
                  <c:v>44787</c:v>
                </c:pt>
                <c:pt idx="18">
                  <c:v>44789</c:v>
                </c:pt>
                <c:pt idx="19">
                  <c:v>44791</c:v>
                </c:pt>
                <c:pt idx="20">
                  <c:v>44793</c:v>
                </c:pt>
              </c:numCache>
            </c:numRef>
          </c:cat>
          <c:val>
            <c:numRef>
              <c:f>'K81+775'!$Z$6:$Z$30</c:f>
              <c:numCache>
                <c:formatCode>0.00_ </c:formatCode>
                <c:ptCount val="25"/>
                <c:pt idx="0">
                  <c:v>0</c:v>
                </c:pt>
                <c:pt idx="1">
                  <c:v>-0.20000000000130999</c:v>
                </c:pt>
                <c:pt idx="2">
                  <c:v>-0.30000000000107702</c:v>
                </c:pt>
                <c:pt idx="3">
                  <c:v>-0.50000000000061096</c:v>
                </c:pt>
                <c:pt idx="4">
                  <c:v>-0.89999999999967895</c:v>
                </c:pt>
                <c:pt idx="5">
                  <c:v>-1.0000000000012199</c:v>
                </c:pt>
                <c:pt idx="6">
                  <c:v>-1.10000000000099</c:v>
                </c:pt>
                <c:pt idx="7">
                  <c:v>-1.0000000000012199</c:v>
                </c:pt>
                <c:pt idx="8">
                  <c:v>-1.3000000000005201</c:v>
                </c:pt>
                <c:pt idx="9">
                  <c:v>-1.4000000000002899</c:v>
                </c:pt>
                <c:pt idx="10">
                  <c:v>-1.50000000000006</c:v>
                </c:pt>
                <c:pt idx="11">
                  <c:v>-1.50000000000006</c:v>
                </c:pt>
                <c:pt idx="12">
                  <c:v>-1.70000000000137</c:v>
                </c:pt>
                <c:pt idx="13">
                  <c:v>-1.80000000000113</c:v>
                </c:pt>
                <c:pt idx="14">
                  <c:v>-1.70000000000137</c:v>
                </c:pt>
                <c:pt idx="15">
                  <c:v>-2.0000000000006701</c:v>
                </c:pt>
                <c:pt idx="16">
                  <c:v>-2.10000000000043</c:v>
                </c:pt>
                <c:pt idx="17">
                  <c:v>-2.0000000000006701</c:v>
                </c:pt>
                <c:pt idx="18">
                  <c:v>-2.2999999999999701</c:v>
                </c:pt>
                <c:pt idx="19">
                  <c:v>-2.3999999999997401</c:v>
                </c:pt>
                <c:pt idx="20">
                  <c:v>-2.5000000000012799</c:v>
                </c:pt>
                <c:pt idx="21">
                  <c:v>-3.6000000000002599</c:v>
                </c:pt>
              </c:numCache>
            </c:numRef>
          </c:val>
        </c:ser>
        <c:ser>
          <c:idx val="2"/>
          <c:order val="2"/>
          <c:tx>
            <c:strRef>
              <c:f>'K81+775'!$AC$4:$AE$4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'K81+775'!$A$6:$A$29</c:f>
              <c:numCache>
                <c:formatCode>m"月"d"日";@</c:formatCode>
                <c:ptCount val="24"/>
                <c:pt idx="0">
                  <c:v>44762</c:v>
                </c:pt>
                <c:pt idx="1">
                  <c:v>44768</c:v>
                </c:pt>
                <c:pt idx="2">
                  <c:v>44769</c:v>
                </c:pt>
                <c:pt idx="3">
                  <c:v>44770</c:v>
                </c:pt>
                <c:pt idx="4">
                  <c:v>44771</c:v>
                </c:pt>
                <c:pt idx="5">
                  <c:v>44772</c:v>
                </c:pt>
                <c:pt idx="6">
                  <c:v>44773</c:v>
                </c:pt>
                <c:pt idx="7">
                  <c:v>44774</c:v>
                </c:pt>
                <c:pt idx="8">
                  <c:v>44775</c:v>
                </c:pt>
                <c:pt idx="9">
                  <c:v>44776</c:v>
                </c:pt>
                <c:pt idx="10">
                  <c:v>44777</c:v>
                </c:pt>
                <c:pt idx="11">
                  <c:v>44778</c:v>
                </c:pt>
                <c:pt idx="12">
                  <c:v>44779</c:v>
                </c:pt>
                <c:pt idx="13">
                  <c:v>44780</c:v>
                </c:pt>
                <c:pt idx="14">
                  <c:v>44781</c:v>
                </c:pt>
                <c:pt idx="15">
                  <c:v>44783</c:v>
                </c:pt>
                <c:pt idx="16">
                  <c:v>44785</c:v>
                </c:pt>
                <c:pt idx="17">
                  <c:v>44787</c:v>
                </c:pt>
                <c:pt idx="18">
                  <c:v>44789</c:v>
                </c:pt>
                <c:pt idx="19">
                  <c:v>44791</c:v>
                </c:pt>
                <c:pt idx="20">
                  <c:v>44793</c:v>
                </c:pt>
              </c:numCache>
            </c:numRef>
          </c:cat>
          <c:val>
            <c:numRef>
              <c:f>'K81+775'!$AD$6:$AD$29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0</c:v>
                </c:pt>
                <c:pt idx="3">
                  <c:v>-0.60000000000037801</c:v>
                </c:pt>
                <c:pt idx="4">
                  <c:v>-0.50000000000061096</c:v>
                </c:pt>
                <c:pt idx="5">
                  <c:v>-0.999999999999446</c:v>
                </c:pt>
                <c:pt idx="6">
                  <c:v>-1.20000000000076</c:v>
                </c:pt>
                <c:pt idx="7">
                  <c:v>-1.4000000000002899</c:v>
                </c:pt>
                <c:pt idx="8">
                  <c:v>-0.999999999999446</c:v>
                </c:pt>
                <c:pt idx="9">
                  <c:v>-1.7999999999993599</c:v>
                </c:pt>
                <c:pt idx="10">
                  <c:v>-2.0000000000095501</c:v>
                </c:pt>
                <c:pt idx="11">
                  <c:v>-2.2999999999999701</c:v>
                </c:pt>
                <c:pt idx="12">
                  <c:v>-2.4000000000103898</c:v>
                </c:pt>
                <c:pt idx="13">
                  <c:v>-2.6000000000099299</c:v>
                </c:pt>
                <c:pt idx="14">
                  <c:v>-3.0000000000001101</c:v>
                </c:pt>
                <c:pt idx="15">
                  <c:v>-3.0000000000107701</c:v>
                </c:pt>
                <c:pt idx="16">
                  <c:v>-3.2000000000103102</c:v>
                </c:pt>
                <c:pt idx="17">
                  <c:v>-3.2999999999994101</c:v>
                </c:pt>
                <c:pt idx="18">
                  <c:v>-3.6000000000200298</c:v>
                </c:pt>
                <c:pt idx="19">
                  <c:v>-3.70000000000026</c:v>
                </c:pt>
                <c:pt idx="20">
                  <c:v>-3.6000000000002599</c:v>
                </c:pt>
              </c:numCache>
            </c:numRef>
          </c:val>
        </c:ser>
        <c:dLbls/>
        <c:marker val="1"/>
        <c:axId val="331132288"/>
        <c:axId val="331143040"/>
      </c:lineChart>
      <c:lineChart>
        <c:grouping val="standard"/>
        <c:ser>
          <c:idx val="3"/>
          <c:order val="3"/>
          <c:tx>
            <c:strRef>
              <c:f>'K81+775'!$AG$3:$AG$5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'K81+775'!$A$6:$A$29</c:f>
              <c:numCache>
                <c:formatCode>m"月"d"日";@</c:formatCode>
                <c:ptCount val="24"/>
                <c:pt idx="0">
                  <c:v>44762</c:v>
                </c:pt>
                <c:pt idx="1">
                  <c:v>44768</c:v>
                </c:pt>
                <c:pt idx="2">
                  <c:v>44769</c:v>
                </c:pt>
                <c:pt idx="3">
                  <c:v>44770</c:v>
                </c:pt>
                <c:pt idx="4">
                  <c:v>44771</c:v>
                </c:pt>
                <c:pt idx="5">
                  <c:v>44772</c:v>
                </c:pt>
                <c:pt idx="6">
                  <c:v>44773</c:v>
                </c:pt>
                <c:pt idx="7">
                  <c:v>44774</c:v>
                </c:pt>
                <c:pt idx="8">
                  <c:v>44775</c:v>
                </c:pt>
                <c:pt idx="9">
                  <c:v>44776</c:v>
                </c:pt>
                <c:pt idx="10">
                  <c:v>44777</c:v>
                </c:pt>
                <c:pt idx="11">
                  <c:v>44778</c:v>
                </c:pt>
                <c:pt idx="12">
                  <c:v>44779</c:v>
                </c:pt>
                <c:pt idx="13">
                  <c:v>44780</c:v>
                </c:pt>
                <c:pt idx="14">
                  <c:v>44781</c:v>
                </c:pt>
                <c:pt idx="15">
                  <c:v>44783</c:v>
                </c:pt>
                <c:pt idx="16">
                  <c:v>44785</c:v>
                </c:pt>
                <c:pt idx="17">
                  <c:v>44787</c:v>
                </c:pt>
                <c:pt idx="18">
                  <c:v>44789</c:v>
                </c:pt>
                <c:pt idx="19">
                  <c:v>44791</c:v>
                </c:pt>
                <c:pt idx="20">
                  <c:v>44793</c:v>
                </c:pt>
              </c:numCache>
            </c:numRef>
          </c:cat>
          <c:val>
            <c:numRef>
              <c:f>'K81+775'!$AG$6:$AG$29</c:f>
              <c:numCache>
                <c:formatCode>0.0_ </c:formatCode>
                <c:ptCount val="24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43</c:v>
                </c:pt>
                <c:pt idx="13">
                  <c:v>46</c:v>
                </c:pt>
                <c:pt idx="14">
                  <c:v>49</c:v>
                </c:pt>
                <c:pt idx="15">
                  <c:v>52</c:v>
                </c:pt>
                <c:pt idx="16">
                  <c:v>55</c:v>
                </c:pt>
                <c:pt idx="17">
                  <c:v>58</c:v>
                </c:pt>
                <c:pt idx="18">
                  <c:v>61</c:v>
                </c:pt>
                <c:pt idx="19">
                  <c:v>64</c:v>
                </c:pt>
                <c:pt idx="20">
                  <c:v>67</c:v>
                </c:pt>
              </c:numCache>
            </c:numRef>
          </c:val>
        </c:ser>
        <c:dLbls/>
        <c:marker val="1"/>
        <c:axId val="331149312"/>
        <c:axId val="331150848"/>
      </c:lineChart>
      <c:dateAx>
        <c:axId val="33113228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1143040"/>
        <c:crossesAt val="-50"/>
        <c:auto val="1"/>
        <c:lblOffset val="100"/>
        <c:baseTimeUnit val="days"/>
        <c:majorUnit val="3"/>
        <c:majorTimeUnit val="days"/>
      </c:dateAx>
      <c:valAx>
        <c:axId val="331143040"/>
        <c:scaling>
          <c:orientation val="minMax"/>
          <c:max val="0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1132288"/>
        <c:crosses val="autoZero"/>
        <c:crossBetween val="midCat"/>
        <c:majorUnit val="1"/>
      </c:valAx>
      <c:dateAx>
        <c:axId val="331149312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1150848"/>
        <c:crosses val="autoZero"/>
        <c:auto val="1"/>
        <c:lblOffset val="100"/>
        <c:baseTimeUnit val="days"/>
      </c:dateAx>
      <c:valAx>
        <c:axId val="331150848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1149312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K81+775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962260438709311"/>
          <c:y val="6.5359477124183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'K81+775'!$C$4:$G$4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'K81+775'!$A$6:$A$29</c:f>
              <c:numCache>
                <c:formatCode>m"月"d"日";@</c:formatCode>
                <c:ptCount val="24"/>
                <c:pt idx="0">
                  <c:v>44762</c:v>
                </c:pt>
                <c:pt idx="1">
                  <c:v>44768</c:v>
                </c:pt>
                <c:pt idx="2">
                  <c:v>44769</c:v>
                </c:pt>
                <c:pt idx="3">
                  <c:v>44770</c:v>
                </c:pt>
                <c:pt idx="4">
                  <c:v>44771</c:v>
                </c:pt>
                <c:pt idx="5">
                  <c:v>44772</c:v>
                </c:pt>
                <c:pt idx="6">
                  <c:v>44773</c:v>
                </c:pt>
                <c:pt idx="7">
                  <c:v>44774</c:v>
                </c:pt>
                <c:pt idx="8">
                  <c:v>44775</c:v>
                </c:pt>
                <c:pt idx="9">
                  <c:v>44776</c:v>
                </c:pt>
                <c:pt idx="10">
                  <c:v>44777</c:v>
                </c:pt>
                <c:pt idx="11">
                  <c:v>44778</c:v>
                </c:pt>
                <c:pt idx="12">
                  <c:v>44779</c:v>
                </c:pt>
                <c:pt idx="13">
                  <c:v>44780</c:v>
                </c:pt>
                <c:pt idx="14">
                  <c:v>44781</c:v>
                </c:pt>
                <c:pt idx="15">
                  <c:v>44783</c:v>
                </c:pt>
                <c:pt idx="16">
                  <c:v>44785</c:v>
                </c:pt>
                <c:pt idx="17">
                  <c:v>44787</c:v>
                </c:pt>
                <c:pt idx="18">
                  <c:v>44789</c:v>
                </c:pt>
                <c:pt idx="19">
                  <c:v>44791</c:v>
                </c:pt>
                <c:pt idx="20">
                  <c:v>44793</c:v>
                </c:pt>
              </c:numCache>
            </c:numRef>
          </c:cat>
          <c:val>
            <c:numRef>
              <c:f>'K81+775'!$G$6:$G$29</c:f>
              <c:numCache>
                <c:formatCode>0.00_ </c:formatCode>
                <c:ptCount val="24"/>
                <c:pt idx="0">
                  <c:v>0</c:v>
                </c:pt>
                <c:pt idx="1">
                  <c:v>-3.33333333439138E-2</c:v>
                </c:pt>
                <c:pt idx="2">
                  <c:v>-0.199999999949796</c:v>
                </c:pt>
                <c:pt idx="3">
                  <c:v>-0.30000000003838101</c:v>
                </c:pt>
                <c:pt idx="4">
                  <c:v>-9.9999999974897905E-2</c:v>
                </c:pt>
                <c:pt idx="5">
                  <c:v>-0.199999999949796</c:v>
                </c:pt>
                <c:pt idx="6">
                  <c:v>9.9999999974897905E-2</c:v>
                </c:pt>
                <c:pt idx="7">
                  <c:v>-0.49999999998817701</c:v>
                </c:pt>
                <c:pt idx="8">
                  <c:v>-0.20000000006348301</c:v>
                </c:pt>
                <c:pt idx="9">
                  <c:v>0.20000000006348301</c:v>
                </c:pt>
                <c:pt idx="10">
                  <c:v>-0.60000000007676102</c:v>
                </c:pt>
                <c:pt idx="11">
                  <c:v>-0.199999999949796</c:v>
                </c:pt>
                <c:pt idx="12">
                  <c:v>9.9999999974897905E-2</c:v>
                </c:pt>
                <c:pt idx="13">
                  <c:v>-0.49999999998817701</c:v>
                </c:pt>
                <c:pt idx="14">
                  <c:v>-0.199999999949796</c:v>
                </c:pt>
                <c:pt idx="15">
                  <c:v>4.9999999987449001E-2</c:v>
                </c:pt>
                <c:pt idx="16">
                  <c:v>-0.24999999999408801</c:v>
                </c:pt>
                <c:pt idx="17">
                  <c:v>-0.100000000031741</c:v>
                </c:pt>
                <c:pt idx="18">
                  <c:v>-4.9999999987449001E-2</c:v>
                </c:pt>
                <c:pt idx="19">
                  <c:v>-0.15000000001919001</c:v>
                </c:pt>
                <c:pt idx="20">
                  <c:v>-4.9999999987449001E-2</c:v>
                </c:pt>
                <c:pt idx="21">
                  <c:v>-3.6000000000058199</c:v>
                </c:pt>
              </c:numCache>
            </c:numRef>
          </c:val>
        </c:ser>
        <c:ser>
          <c:idx val="1"/>
          <c:order val="1"/>
          <c:tx>
            <c:strRef>
              <c:f>'K81+775'!$H$4:$L$4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'K81+775'!$A$6:$A$29</c:f>
              <c:numCache>
                <c:formatCode>m"月"d"日";@</c:formatCode>
                <c:ptCount val="24"/>
                <c:pt idx="0">
                  <c:v>44762</c:v>
                </c:pt>
                <c:pt idx="1">
                  <c:v>44768</c:v>
                </c:pt>
                <c:pt idx="2">
                  <c:v>44769</c:v>
                </c:pt>
                <c:pt idx="3">
                  <c:v>44770</c:v>
                </c:pt>
                <c:pt idx="4">
                  <c:v>44771</c:v>
                </c:pt>
                <c:pt idx="5">
                  <c:v>44772</c:v>
                </c:pt>
                <c:pt idx="6">
                  <c:v>44773</c:v>
                </c:pt>
                <c:pt idx="7">
                  <c:v>44774</c:v>
                </c:pt>
                <c:pt idx="8">
                  <c:v>44775</c:v>
                </c:pt>
                <c:pt idx="9">
                  <c:v>44776</c:v>
                </c:pt>
                <c:pt idx="10">
                  <c:v>44777</c:v>
                </c:pt>
                <c:pt idx="11">
                  <c:v>44778</c:v>
                </c:pt>
                <c:pt idx="12">
                  <c:v>44779</c:v>
                </c:pt>
                <c:pt idx="13">
                  <c:v>44780</c:v>
                </c:pt>
                <c:pt idx="14">
                  <c:v>44781</c:v>
                </c:pt>
                <c:pt idx="15">
                  <c:v>44783</c:v>
                </c:pt>
                <c:pt idx="16">
                  <c:v>44785</c:v>
                </c:pt>
                <c:pt idx="17">
                  <c:v>44787</c:v>
                </c:pt>
                <c:pt idx="18">
                  <c:v>44789</c:v>
                </c:pt>
                <c:pt idx="19">
                  <c:v>44791</c:v>
                </c:pt>
                <c:pt idx="20">
                  <c:v>44793</c:v>
                </c:pt>
              </c:numCache>
            </c:numRef>
          </c:cat>
          <c:val>
            <c:numRef>
              <c:f>'K81+775'!$L$6:$L$29</c:f>
              <c:numCache>
                <c:formatCode>0.00_ </c:formatCode>
                <c:ptCount val="24"/>
                <c:pt idx="0">
                  <c:v>0</c:v>
                </c:pt>
                <c:pt idx="1">
                  <c:v>-6.6666666668879798E-2</c:v>
                </c:pt>
                <c:pt idx="2">
                  <c:v>0.30000000003838101</c:v>
                </c:pt>
                <c:pt idx="3">
                  <c:v>-0.199999999949796</c:v>
                </c:pt>
                <c:pt idx="4">
                  <c:v>9.9999999974897905E-2</c:v>
                </c:pt>
                <c:pt idx="5">
                  <c:v>-0.49999999998817701</c:v>
                </c:pt>
                <c:pt idx="6">
                  <c:v>-0.20000000006348301</c:v>
                </c:pt>
                <c:pt idx="7">
                  <c:v>0.49999999998817701</c:v>
                </c:pt>
                <c:pt idx="8">
                  <c:v>-0.90000000000145497</c:v>
                </c:pt>
                <c:pt idx="9">
                  <c:v>-0.199999999949796</c:v>
                </c:pt>
                <c:pt idx="10">
                  <c:v>-9.9999999974897905E-2</c:v>
                </c:pt>
                <c:pt idx="11">
                  <c:v>-0.30000000003838101</c:v>
                </c:pt>
                <c:pt idx="12">
                  <c:v>-0.199999999949796</c:v>
                </c:pt>
                <c:pt idx="13">
                  <c:v>-0.10000000008858501</c:v>
                </c:pt>
                <c:pt idx="14">
                  <c:v>-0.199999999949796</c:v>
                </c:pt>
                <c:pt idx="15">
                  <c:v>-0.15000000001919001</c:v>
                </c:pt>
                <c:pt idx="16">
                  <c:v>-9.9999999974897905E-2</c:v>
                </c:pt>
                <c:pt idx="17">
                  <c:v>4.9999999987449001E-2</c:v>
                </c:pt>
                <c:pt idx="18">
                  <c:v>-0.24999999999408801</c:v>
                </c:pt>
                <c:pt idx="19">
                  <c:v>-0.100000000031741</c:v>
                </c:pt>
                <c:pt idx="20">
                  <c:v>-4.9999999987449001E-2</c:v>
                </c:pt>
              </c:numCache>
            </c:numRef>
          </c:val>
        </c:ser>
        <c:ser>
          <c:idx val="2"/>
          <c:order val="2"/>
          <c:tx>
            <c:strRef>
              <c:f>'K81+775'!$M$4:$Q$4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'K81+775'!$A$6:$A$29</c:f>
              <c:numCache>
                <c:formatCode>m"月"d"日";@</c:formatCode>
                <c:ptCount val="24"/>
                <c:pt idx="0">
                  <c:v>44762</c:v>
                </c:pt>
                <c:pt idx="1">
                  <c:v>44768</c:v>
                </c:pt>
                <c:pt idx="2">
                  <c:v>44769</c:v>
                </c:pt>
                <c:pt idx="3">
                  <c:v>44770</c:v>
                </c:pt>
                <c:pt idx="4">
                  <c:v>44771</c:v>
                </c:pt>
                <c:pt idx="5">
                  <c:v>44772</c:v>
                </c:pt>
                <c:pt idx="6">
                  <c:v>44773</c:v>
                </c:pt>
                <c:pt idx="7">
                  <c:v>44774</c:v>
                </c:pt>
                <c:pt idx="8">
                  <c:v>44775</c:v>
                </c:pt>
                <c:pt idx="9">
                  <c:v>44776</c:v>
                </c:pt>
                <c:pt idx="10">
                  <c:v>44777</c:v>
                </c:pt>
                <c:pt idx="11">
                  <c:v>44778</c:v>
                </c:pt>
                <c:pt idx="12">
                  <c:v>44779</c:v>
                </c:pt>
                <c:pt idx="13">
                  <c:v>44780</c:v>
                </c:pt>
                <c:pt idx="14">
                  <c:v>44781</c:v>
                </c:pt>
                <c:pt idx="15">
                  <c:v>44783</c:v>
                </c:pt>
                <c:pt idx="16">
                  <c:v>44785</c:v>
                </c:pt>
                <c:pt idx="17">
                  <c:v>44787</c:v>
                </c:pt>
                <c:pt idx="18">
                  <c:v>44789</c:v>
                </c:pt>
                <c:pt idx="19">
                  <c:v>44791</c:v>
                </c:pt>
                <c:pt idx="20">
                  <c:v>44793</c:v>
                </c:pt>
              </c:numCache>
            </c:numRef>
          </c:cat>
          <c:val>
            <c:numRef>
              <c:f>'K81+775'!$Q$6:$Q$29</c:f>
              <c:numCache>
                <c:formatCode>0.00_ </c:formatCode>
                <c:ptCount val="24"/>
                <c:pt idx="0">
                  <c:v>0</c:v>
                </c:pt>
                <c:pt idx="1">
                  <c:v>-3.3333333324965998E-2</c:v>
                </c:pt>
                <c:pt idx="2">
                  <c:v>-9.9999999974897905E-2</c:v>
                </c:pt>
                <c:pt idx="3">
                  <c:v>-0.30000000003838101</c:v>
                </c:pt>
                <c:pt idx="4">
                  <c:v>-0.199999999949796</c:v>
                </c:pt>
                <c:pt idx="5">
                  <c:v>0</c:v>
                </c:pt>
                <c:pt idx="6">
                  <c:v>-0.40000000001327901</c:v>
                </c:pt>
                <c:pt idx="7">
                  <c:v>-0.20000000006348301</c:v>
                </c:pt>
                <c:pt idx="8">
                  <c:v>0</c:v>
                </c:pt>
                <c:pt idx="9">
                  <c:v>-0.40000000001327901</c:v>
                </c:pt>
                <c:pt idx="10">
                  <c:v>-0.199999999949796</c:v>
                </c:pt>
                <c:pt idx="11">
                  <c:v>-9.9999999974897905E-2</c:v>
                </c:pt>
                <c:pt idx="12">
                  <c:v>-0.30000000003838101</c:v>
                </c:pt>
                <c:pt idx="13">
                  <c:v>-0.199999999949796</c:v>
                </c:pt>
                <c:pt idx="14">
                  <c:v>-0.10000000008858501</c:v>
                </c:pt>
                <c:pt idx="15">
                  <c:v>-0.149999999962347</c:v>
                </c:pt>
                <c:pt idx="16">
                  <c:v>-0.100000000031741</c:v>
                </c:pt>
                <c:pt idx="17">
                  <c:v>5.0000000044292399E-2</c:v>
                </c:pt>
                <c:pt idx="18">
                  <c:v>-0.25000000005093198</c:v>
                </c:pt>
                <c:pt idx="19">
                  <c:v>-9.9999999974897905E-2</c:v>
                </c:pt>
                <c:pt idx="20">
                  <c:v>9.9999999974897905E-2</c:v>
                </c:pt>
              </c:numCache>
            </c:numRef>
          </c:val>
        </c:ser>
        <c:dLbls/>
        <c:marker val="1"/>
        <c:axId val="331259264"/>
        <c:axId val="331282304"/>
      </c:lineChart>
      <c:dateAx>
        <c:axId val="33125926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1282304"/>
        <c:crossesAt val="-50"/>
        <c:auto val="1"/>
        <c:lblOffset val="100"/>
        <c:baseTimeUnit val="days"/>
      </c:dateAx>
      <c:valAx>
        <c:axId val="331282304"/>
        <c:scaling>
          <c:orientation val="minMax"/>
          <c:min val="-1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1259264"/>
        <c:crosses val="autoZero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K81+775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612085062513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'K81+775'!$U$4:$W$4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'K81+775'!$A$6:$A$29</c:f>
              <c:numCache>
                <c:formatCode>m"月"d"日";@</c:formatCode>
                <c:ptCount val="24"/>
                <c:pt idx="0">
                  <c:v>44762</c:v>
                </c:pt>
                <c:pt idx="1">
                  <c:v>44768</c:v>
                </c:pt>
                <c:pt idx="2">
                  <c:v>44769</c:v>
                </c:pt>
                <c:pt idx="3">
                  <c:v>44770</c:v>
                </c:pt>
                <c:pt idx="4">
                  <c:v>44771</c:v>
                </c:pt>
                <c:pt idx="5">
                  <c:v>44772</c:v>
                </c:pt>
                <c:pt idx="6">
                  <c:v>44773</c:v>
                </c:pt>
                <c:pt idx="7">
                  <c:v>44774</c:v>
                </c:pt>
                <c:pt idx="8">
                  <c:v>44775</c:v>
                </c:pt>
                <c:pt idx="9">
                  <c:v>44776</c:v>
                </c:pt>
                <c:pt idx="10">
                  <c:v>44777</c:v>
                </c:pt>
                <c:pt idx="11">
                  <c:v>44778</c:v>
                </c:pt>
                <c:pt idx="12">
                  <c:v>44779</c:v>
                </c:pt>
                <c:pt idx="13">
                  <c:v>44780</c:v>
                </c:pt>
                <c:pt idx="14">
                  <c:v>44781</c:v>
                </c:pt>
                <c:pt idx="15">
                  <c:v>44783</c:v>
                </c:pt>
                <c:pt idx="16">
                  <c:v>44785</c:v>
                </c:pt>
                <c:pt idx="17">
                  <c:v>44787</c:v>
                </c:pt>
                <c:pt idx="18">
                  <c:v>44789</c:v>
                </c:pt>
                <c:pt idx="19">
                  <c:v>44791</c:v>
                </c:pt>
                <c:pt idx="20">
                  <c:v>44793</c:v>
                </c:pt>
              </c:numCache>
            </c:numRef>
          </c:cat>
          <c:val>
            <c:numRef>
              <c:f>'K81+775'!$W$6:$W$29</c:f>
              <c:numCache>
                <c:formatCode>0.00_ </c:formatCode>
                <c:ptCount val="24"/>
                <c:pt idx="0">
                  <c:v>0</c:v>
                </c:pt>
                <c:pt idx="1">
                  <c:v>-3.3333333333255603E-2</c:v>
                </c:pt>
                <c:pt idx="2">
                  <c:v>0.19999999999953399</c:v>
                </c:pt>
                <c:pt idx="3">
                  <c:v>-0.60000000000037801</c:v>
                </c:pt>
                <c:pt idx="4">
                  <c:v>9.99999999997669E-2</c:v>
                </c:pt>
                <c:pt idx="5">
                  <c:v>-0.49999999999883499</c:v>
                </c:pt>
                <c:pt idx="6">
                  <c:v>-0.20000000000130999</c:v>
                </c:pt>
                <c:pt idx="7">
                  <c:v>-0.19999999999953399</c:v>
                </c:pt>
                <c:pt idx="8">
                  <c:v>0.40000000000084401</c:v>
                </c:pt>
                <c:pt idx="9">
                  <c:v>-0.799999999999912</c:v>
                </c:pt>
                <c:pt idx="10">
                  <c:v>-0.200000000010192</c:v>
                </c:pt>
                <c:pt idx="11">
                  <c:v>-0.29999999999041899</c:v>
                </c:pt>
                <c:pt idx="12">
                  <c:v>-0.100000000010425</c:v>
                </c:pt>
                <c:pt idx="13">
                  <c:v>-0.19999999999953399</c:v>
                </c:pt>
                <c:pt idx="14">
                  <c:v>-0.39999999999018598</c:v>
                </c:pt>
                <c:pt idx="15">
                  <c:v>-5.3290705182007498E-12</c:v>
                </c:pt>
                <c:pt idx="16">
                  <c:v>-9.99999999997669E-2</c:v>
                </c:pt>
                <c:pt idx="17">
                  <c:v>-4.99999999945544E-2</c:v>
                </c:pt>
                <c:pt idx="18">
                  <c:v>-0.150000000010309</c:v>
                </c:pt>
                <c:pt idx="19">
                  <c:v>-4.9999999990113501E-2</c:v>
                </c:pt>
                <c:pt idx="20">
                  <c:v>-4.9999999990113501E-2</c:v>
                </c:pt>
                <c:pt idx="21">
                  <c:v>-3.6000000000002599</c:v>
                </c:pt>
              </c:numCache>
            </c:numRef>
          </c:val>
        </c:ser>
        <c:ser>
          <c:idx val="1"/>
          <c:order val="1"/>
          <c:tx>
            <c:strRef>
              <c:f>'K81+775'!$Y$4:$AA$4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'K81+775'!$A$6:$A$29</c:f>
              <c:numCache>
                <c:formatCode>m"月"d"日";@</c:formatCode>
                <c:ptCount val="24"/>
                <c:pt idx="0">
                  <c:v>44762</c:v>
                </c:pt>
                <c:pt idx="1">
                  <c:v>44768</c:v>
                </c:pt>
                <c:pt idx="2">
                  <c:v>44769</c:v>
                </c:pt>
                <c:pt idx="3">
                  <c:v>44770</c:v>
                </c:pt>
                <c:pt idx="4">
                  <c:v>44771</c:v>
                </c:pt>
                <c:pt idx="5">
                  <c:v>44772</c:v>
                </c:pt>
                <c:pt idx="6">
                  <c:v>44773</c:v>
                </c:pt>
                <c:pt idx="7">
                  <c:v>44774</c:v>
                </c:pt>
                <c:pt idx="8">
                  <c:v>44775</c:v>
                </c:pt>
                <c:pt idx="9">
                  <c:v>44776</c:v>
                </c:pt>
                <c:pt idx="10">
                  <c:v>44777</c:v>
                </c:pt>
                <c:pt idx="11">
                  <c:v>44778</c:v>
                </c:pt>
                <c:pt idx="12">
                  <c:v>44779</c:v>
                </c:pt>
                <c:pt idx="13">
                  <c:v>44780</c:v>
                </c:pt>
                <c:pt idx="14">
                  <c:v>44781</c:v>
                </c:pt>
                <c:pt idx="15">
                  <c:v>44783</c:v>
                </c:pt>
                <c:pt idx="16">
                  <c:v>44785</c:v>
                </c:pt>
                <c:pt idx="17">
                  <c:v>44787</c:v>
                </c:pt>
                <c:pt idx="18">
                  <c:v>44789</c:v>
                </c:pt>
                <c:pt idx="19">
                  <c:v>44791</c:v>
                </c:pt>
                <c:pt idx="20">
                  <c:v>44793</c:v>
                </c:pt>
              </c:numCache>
            </c:numRef>
          </c:cat>
          <c:val>
            <c:numRef>
              <c:f>'K81+775'!$AA$6:$AA$29</c:f>
              <c:numCache>
                <c:formatCode>0.00_ </c:formatCode>
                <c:ptCount val="24"/>
                <c:pt idx="0">
                  <c:v>0</c:v>
                </c:pt>
                <c:pt idx="1">
                  <c:v>-3.33333333335517E-2</c:v>
                </c:pt>
                <c:pt idx="2">
                  <c:v>-9.99999999997669E-2</c:v>
                </c:pt>
                <c:pt idx="3">
                  <c:v>-0.19999999999953399</c:v>
                </c:pt>
                <c:pt idx="4">
                  <c:v>-0.39999999999906799</c:v>
                </c:pt>
                <c:pt idx="5">
                  <c:v>-0.10000000000154299</c:v>
                </c:pt>
                <c:pt idx="6">
                  <c:v>-9.99999999997669E-2</c:v>
                </c:pt>
                <c:pt idx="7">
                  <c:v>9.99999999997669E-2</c:v>
                </c:pt>
                <c:pt idx="8">
                  <c:v>-0.29999999999930099</c:v>
                </c:pt>
                <c:pt idx="9">
                  <c:v>-9.99999999997669E-2</c:v>
                </c:pt>
                <c:pt idx="10">
                  <c:v>-9.99999999997669E-2</c:v>
                </c:pt>
                <c:pt idx="11">
                  <c:v>0</c:v>
                </c:pt>
                <c:pt idx="12">
                  <c:v>-0.20000000000130999</c:v>
                </c:pt>
                <c:pt idx="13">
                  <c:v>-9.99999999997669E-2</c:v>
                </c:pt>
                <c:pt idx="14">
                  <c:v>9.99999999997669E-2</c:v>
                </c:pt>
                <c:pt idx="15">
                  <c:v>-0.14999999999965</c:v>
                </c:pt>
                <c:pt idx="16">
                  <c:v>-4.9999999999883499E-2</c:v>
                </c:pt>
                <c:pt idx="17">
                  <c:v>4.9999999999883499E-2</c:v>
                </c:pt>
                <c:pt idx="18">
                  <c:v>-0.14999999999965</c:v>
                </c:pt>
                <c:pt idx="19">
                  <c:v>-4.9999999999883499E-2</c:v>
                </c:pt>
                <c:pt idx="20">
                  <c:v>-5.0000000000771601E-2</c:v>
                </c:pt>
                <c:pt idx="21">
                  <c:v>-0.14074074074001799</c:v>
                </c:pt>
              </c:numCache>
            </c:numRef>
          </c:val>
        </c:ser>
        <c:ser>
          <c:idx val="2"/>
          <c:order val="2"/>
          <c:tx>
            <c:strRef>
              <c:f>'K81+775'!$AC$4:$AE$4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'K81+775'!$A$6:$A$29</c:f>
              <c:numCache>
                <c:formatCode>m"月"d"日";@</c:formatCode>
                <c:ptCount val="24"/>
                <c:pt idx="0">
                  <c:v>44762</c:v>
                </c:pt>
                <c:pt idx="1">
                  <c:v>44768</c:v>
                </c:pt>
                <c:pt idx="2">
                  <c:v>44769</c:v>
                </c:pt>
                <c:pt idx="3">
                  <c:v>44770</c:v>
                </c:pt>
                <c:pt idx="4">
                  <c:v>44771</c:v>
                </c:pt>
                <c:pt idx="5">
                  <c:v>44772</c:v>
                </c:pt>
                <c:pt idx="6">
                  <c:v>44773</c:v>
                </c:pt>
                <c:pt idx="7">
                  <c:v>44774</c:v>
                </c:pt>
                <c:pt idx="8">
                  <c:v>44775</c:v>
                </c:pt>
                <c:pt idx="9">
                  <c:v>44776</c:v>
                </c:pt>
                <c:pt idx="10">
                  <c:v>44777</c:v>
                </c:pt>
                <c:pt idx="11">
                  <c:v>44778</c:v>
                </c:pt>
                <c:pt idx="12">
                  <c:v>44779</c:v>
                </c:pt>
                <c:pt idx="13">
                  <c:v>44780</c:v>
                </c:pt>
                <c:pt idx="14">
                  <c:v>44781</c:v>
                </c:pt>
                <c:pt idx="15">
                  <c:v>44783</c:v>
                </c:pt>
                <c:pt idx="16">
                  <c:v>44785</c:v>
                </c:pt>
                <c:pt idx="17">
                  <c:v>44787</c:v>
                </c:pt>
                <c:pt idx="18">
                  <c:v>44789</c:v>
                </c:pt>
                <c:pt idx="19">
                  <c:v>44791</c:v>
                </c:pt>
                <c:pt idx="20">
                  <c:v>44793</c:v>
                </c:pt>
              </c:numCache>
            </c:numRef>
          </c:cat>
          <c:val>
            <c:numRef>
              <c:f>'K81+775'!$AE$6:$AE$29</c:f>
              <c:numCache>
                <c:formatCode>0.00_ </c:formatCode>
                <c:ptCount val="24"/>
                <c:pt idx="0">
                  <c:v>0</c:v>
                </c:pt>
                <c:pt idx="1">
                  <c:v>-3.3333333333255603E-2</c:v>
                </c:pt>
                <c:pt idx="2">
                  <c:v>0.19999999999953399</c:v>
                </c:pt>
                <c:pt idx="3">
                  <c:v>-0.60000000000037801</c:v>
                </c:pt>
                <c:pt idx="4">
                  <c:v>9.99999999997669E-2</c:v>
                </c:pt>
                <c:pt idx="5">
                  <c:v>-0.49999999999883499</c:v>
                </c:pt>
                <c:pt idx="6">
                  <c:v>-0.20000000000130999</c:v>
                </c:pt>
                <c:pt idx="7">
                  <c:v>-0.19999999999953399</c:v>
                </c:pt>
                <c:pt idx="8">
                  <c:v>0.40000000000084401</c:v>
                </c:pt>
                <c:pt idx="9">
                  <c:v>-0.799999999999912</c:v>
                </c:pt>
                <c:pt idx="10">
                  <c:v>-0.200000000010192</c:v>
                </c:pt>
                <c:pt idx="11">
                  <c:v>-0.29999999999041899</c:v>
                </c:pt>
                <c:pt idx="12">
                  <c:v>-0.100000000010425</c:v>
                </c:pt>
                <c:pt idx="13">
                  <c:v>-0.19999999999953399</c:v>
                </c:pt>
                <c:pt idx="14">
                  <c:v>-0.39999999999018598</c:v>
                </c:pt>
                <c:pt idx="15">
                  <c:v>-5.3290705182007498E-12</c:v>
                </c:pt>
                <c:pt idx="16">
                  <c:v>-9.99999999997669E-2</c:v>
                </c:pt>
                <c:pt idx="17">
                  <c:v>-4.99999999945544E-2</c:v>
                </c:pt>
                <c:pt idx="18">
                  <c:v>-0.150000000010309</c:v>
                </c:pt>
                <c:pt idx="19">
                  <c:v>-4.9999999990113501E-2</c:v>
                </c:pt>
                <c:pt idx="20">
                  <c:v>0.05</c:v>
                </c:pt>
              </c:numCache>
            </c:numRef>
          </c:val>
        </c:ser>
        <c:dLbls/>
        <c:marker val="1"/>
        <c:axId val="331350400"/>
        <c:axId val="331352704"/>
      </c:lineChart>
      <c:dateAx>
        <c:axId val="33135040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1352704"/>
        <c:crossesAt val="-50"/>
        <c:auto val="1"/>
        <c:lblOffset val="100"/>
        <c:baseTimeUnit val="days"/>
      </c:dateAx>
      <c:valAx>
        <c:axId val="331352704"/>
        <c:scaling>
          <c:orientation val="minMax"/>
          <c:max val="0.8"/>
          <c:min val="-1.2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1350400"/>
        <c:crosses val="autoZero"/>
        <c:crossBetween val="midCat"/>
        <c:majorUnit val="0.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K81+734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1.055722814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'K81+734'!$C$4:$G$4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'K81+734'!$A$6:$A$29</c:f>
              <c:numCache>
                <c:formatCode>m"月"d"日";@</c:formatCode>
                <c:ptCount val="24"/>
                <c:pt idx="0">
                  <c:v>44773</c:v>
                </c:pt>
                <c:pt idx="1">
                  <c:v>44774</c:v>
                </c:pt>
                <c:pt idx="2">
                  <c:v>44775</c:v>
                </c:pt>
                <c:pt idx="3">
                  <c:v>44776</c:v>
                </c:pt>
                <c:pt idx="4">
                  <c:v>44777</c:v>
                </c:pt>
                <c:pt idx="5">
                  <c:v>44778</c:v>
                </c:pt>
                <c:pt idx="6">
                  <c:v>44779</c:v>
                </c:pt>
                <c:pt idx="7">
                  <c:v>44780</c:v>
                </c:pt>
                <c:pt idx="8">
                  <c:v>44781</c:v>
                </c:pt>
                <c:pt idx="9">
                  <c:v>44782</c:v>
                </c:pt>
                <c:pt idx="10">
                  <c:v>44783</c:v>
                </c:pt>
                <c:pt idx="11">
                  <c:v>44784</c:v>
                </c:pt>
                <c:pt idx="12">
                  <c:v>44785</c:v>
                </c:pt>
                <c:pt idx="13">
                  <c:v>44786</c:v>
                </c:pt>
                <c:pt idx="14">
                  <c:v>44787</c:v>
                </c:pt>
                <c:pt idx="15">
                  <c:v>44789</c:v>
                </c:pt>
                <c:pt idx="16">
                  <c:v>44791</c:v>
                </c:pt>
                <c:pt idx="17">
                  <c:v>44793</c:v>
                </c:pt>
                <c:pt idx="18">
                  <c:v>44795</c:v>
                </c:pt>
                <c:pt idx="19">
                  <c:v>44797</c:v>
                </c:pt>
                <c:pt idx="20">
                  <c:v>44799</c:v>
                </c:pt>
                <c:pt idx="21">
                  <c:v>44801</c:v>
                </c:pt>
              </c:numCache>
            </c:numRef>
          </c:cat>
          <c:val>
            <c:numRef>
              <c:f>'K81+734'!$F$6:$F$29</c:f>
              <c:numCache>
                <c:formatCode>0.00_ </c:formatCode>
                <c:ptCount val="24"/>
                <c:pt idx="0">
                  <c:v>0</c:v>
                </c:pt>
                <c:pt idx="1">
                  <c:v>0.20000000006348301</c:v>
                </c:pt>
                <c:pt idx="2">
                  <c:v>0</c:v>
                </c:pt>
                <c:pt idx="3">
                  <c:v>-0.199999999949796</c:v>
                </c:pt>
                <c:pt idx="4">
                  <c:v>-0.30000000003838101</c:v>
                </c:pt>
                <c:pt idx="5">
                  <c:v>-0.59999999996307496</c:v>
                </c:pt>
                <c:pt idx="6">
                  <c:v>-0.80000000002655702</c:v>
                </c:pt>
                <c:pt idx="7">
                  <c:v>-0.80000000002655702</c:v>
                </c:pt>
                <c:pt idx="8">
                  <c:v>-1.2000000000398401</c:v>
                </c:pt>
                <c:pt idx="9">
                  <c:v>-1.39999999998963</c:v>
                </c:pt>
                <c:pt idx="10">
                  <c:v>-0.99999999997635303</c:v>
                </c:pt>
                <c:pt idx="11">
                  <c:v>-1.8000000000029099</c:v>
                </c:pt>
                <c:pt idx="12">
                  <c:v>-1.9999999999527101</c:v>
                </c:pt>
                <c:pt idx="13">
                  <c:v>-1.8000000000029099</c:v>
                </c:pt>
                <c:pt idx="14">
                  <c:v>-2.39999999996598</c:v>
                </c:pt>
                <c:pt idx="15">
                  <c:v>-2.6000000000294698</c:v>
                </c:pt>
                <c:pt idx="16">
                  <c:v>-2.8999999999541601</c:v>
                </c:pt>
                <c:pt idx="17">
                  <c:v>-3.0000000000427498</c:v>
                </c:pt>
                <c:pt idx="18">
                  <c:v>-3.1000000000176402</c:v>
                </c:pt>
                <c:pt idx="19">
                  <c:v>-3.7999999999556202</c:v>
                </c:pt>
                <c:pt idx="20">
                  <c:v>-3.30000000008113</c:v>
                </c:pt>
                <c:pt idx="21">
                  <c:v>-3.40000000005602</c:v>
                </c:pt>
                <c:pt idx="22">
                  <c:v>0.40000000001327002</c:v>
                </c:pt>
              </c:numCache>
            </c:numRef>
          </c:val>
        </c:ser>
        <c:ser>
          <c:idx val="1"/>
          <c:order val="1"/>
          <c:tx>
            <c:strRef>
              <c:f>'K81+734'!$H$4:$L$4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'K81+734'!$A$6:$A$29</c:f>
              <c:numCache>
                <c:formatCode>m"月"d"日";@</c:formatCode>
                <c:ptCount val="24"/>
                <c:pt idx="0">
                  <c:v>44773</c:v>
                </c:pt>
                <c:pt idx="1">
                  <c:v>44774</c:v>
                </c:pt>
                <c:pt idx="2">
                  <c:v>44775</c:v>
                </c:pt>
                <c:pt idx="3">
                  <c:v>44776</c:v>
                </c:pt>
                <c:pt idx="4">
                  <c:v>44777</c:v>
                </c:pt>
                <c:pt idx="5">
                  <c:v>44778</c:v>
                </c:pt>
                <c:pt idx="6">
                  <c:v>44779</c:v>
                </c:pt>
                <c:pt idx="7">
                  <c:v>44780</c:v>
                </c:pt>
                <c:pt idx="8">
                  <c:v>44781</c:v>
                </c:pt>
                <c:pt idx="9">
                  <c:v>44782</c:v>
                </c:pt>
                <c:pt idx="10">
                  <c:v>44783</c:v>
                </c:pt>
                <c:pt idx="11">
                  <c:v>44784</c:v>
                </c:pt>
                <c:pt idx="12">
                  <c:v>44785</c:v>
                </c:pt>
                <c:pt idx="13">
                  <c:v>44786</c:v>
                </c:pt>
                <c:pt idx="14">
                  <c:v>44787</c:v>
                </c:pt>
                <c:pt idx="15">
                  <c:v>44789</c:v>
                </c:pt>
                <c:pt idx="16">
                  <c:v>44791</c:v>
                </c:pt>
                <c:pt idx="17">
                  <c:v>44793</c:v>
                </c:pt>
                <c:pt idx="18">
                  <c:v>44795</c:v>
                </c:pt>
                <c:pt idx="19">
                  <c:v>44797</c:v>
                </c:pt>
                <c:pt idx="20">
                  <c:v>44799</c:v>
                </c:pt>
                <c:pt idx="21">
                  <c:v>44801</c:v>
                </c:pt>
              </c:numCache>
            </c:numRef>
          </c:cat>
          <c:val>
            <c:numRef>
              <c:f>'K81+734'!$K$6:$K$29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-0.40000000001327901</c:v>
                </c:pt>
                <c:pt idx="3">
                  <c:v>-0.40000000001327901</c:v>
                </c:pt>
                <c:pt idx="4">
                  <c:v>-0.80000000002655702</c:v>
                </c:pt>
                <c:pt idx="5">
                  <c:v>-1.00000000009004</c:v>
                </c:pt>
                <c:pt idx="6">
                  <c:v>-0.70000000005165897</c:v>
                </c:pt>
                <c:pt idx="7">
                  <c:v>-1.4000000001033199</c:v>
                </c:pt>
                <c:pt idx="8">
                  <c:v>-1.60000000005311</c:v>
                </c:pt>
                <c:pt idx="9">
                  <c:v>-1.70000000002801</c:v>
                </c:pt>
                <c:pt idx="10">
                  <c:v>-2.00000000006639</c:v>
                </c:pt>
                <c:pt idx="11">
                  <c:v>-2.00000000006639</c:v>
                </c:pt>
                <c:pt idx="12">
                  <c:v>-2.40000000007967</c:v>
                </c:pt>
                <c:pt idx="13">
                  <c:v>-2.6000000000294698</c:v>
                </c:pt>
                <c:pt idx="14">
                  <c:v>-2.70000000000437</c:v>
                </c:pt>
                <c:pt idx="15">
                  <c:v>-3.0000000000427498</c:v>
                </c:pt>
                <c:pt idx="16">
                  <c:v>-3.2000000001062299</c:v>
                </c:pt>
                <c:pt idx="17">
                  <c:v>-3.1000000000176402</c:v>
                </c:pt>
                <c:pt idx="18">
                  <c:v>-3.0000000000427498</c:v>
                </c:pt>
                <c:pt idx="19">
                  <c:v>-3.2000000001062299</c:v>
                </c:pt>
                <c:pt idx="20">
                  <c:v>-2.79999999997926</c:v>
                </c:pt>
                <c:pt idx="21">
                  <c:v>-2.70000000000437</c:v>
                </c:pt>
                <c:pt idx="22">
                  <c:v>-0.100000000003319</c:v>
                </c:pt>
              </c:numCache>
            </c:numRef>
          </c:val>
        </c:ser>
        <c:ser>
          <c:idx val="2"/>
          <c:order val="2"/>
          <c:tx>
            <c:strRef>
              <c:f>'K81+734'!$M$4:$Q$4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'K81+734'!$A$6:$A$32</c:f>
              <c:numCache>
                <c:formatCode>m"月"d"日";@</c:formatCode>
                <c:ptCount val="27"/>
                <c:pt idx="0">
                  <c:v>44773</c:v>
                </c:pt>
                <c:pt idx="1">
                  <c:v>44774</c:v>
                </c:pt>
                <c:pt idx="2">
                  <c:v>44775</c:v>
                </c:pt>
                <c:pt idx="3">
                  <c:v>44776</c:v>
                </c:pt>
                <c:pt idx="4">
                  <c:v>44777</c:v>
                </c:pt>
                <c:pt idx="5">
                  <c:v>44778</c:v>
                </c:pt>
                <c:pt idx="6">
                  <c:v>44779</c:v>
                </c:pt>
                <c:pt idx="7">
                  <c:v>44780</c:v>
                </c:pt>
                <c:pt idx="8">
                  <c:v>44781</c:v>
                </c:pt>
                <c:pt idx="9">
                  <c:v>44782</c:v>
                </c:pt>
                <c:pt idx="10">
                  <c:v>44783</c:v>
                </c:pt>
                <c:pt idx="11">
                  <c:v>44784</c:v>
                </c:pt>
                <c:pt idx="12">
                  <c:v>44785</c:v>
                </c:pt>
                <c:pt idx="13">
                  <c:v>44786</c:v>
                </c:pt>
                <c:pt idx="14">
                  <c:v>44787</c:v>
                </c:pt>
                <c:pt idx="15">
                  <c:v>44789</c:v>
                </c:pt>
                <c:pt idx="16">
                  <c:v>44791</c:v>
                </c:pt>
                <c:pt idx="17">
                  <c:v>44793</c:v>
                </c:pt>
                <c:pt idx="18">
                  <c:v>44795</c:v>
                </c:pt>
                <c:pt idx="19">
                  <c:v>44797</c:v>
                </c:pt>
                <c:pt idx="20">
                  <c:v>44799</c:v>
                </c:pt>
                <c:pt idx="21">
                  <c:v>44801</c:v>
                </c:pt>
              </c:numCache>
            </c:numRef>
          </c:cat>
          <c:val>
            <c:numRef>
              <c:f>'K81+734'!$P$6:$P$32</c:f>
              <c:numCache>
                <c:formatCode>0.00_ </c:formatCode>
                <c:ptCount val="27"/>
                <c:pt idx="0">
                  <c:v>0</c:v>
                </c:pt>
                <c:pt idx="1">
                  <c:v>-0.59999999996307496</c:v>
                </c:pt>
                <c:pt idx="2">
                  <c:v>-0.80000000002655702</c:v>
                </c:pt>
                <c:pt idx="3">
                  <c:v>-0.69999999993797202</c:v>
                </c:pt>
                <c:pt idx="4">
                  <c:v>-1.2000000000398401</c:v>
                </c:pt>
                <c:pt idx="5">
                  <c:v>-1.39999999998963</c:v>
                </c:pt>
                <c:pt idx="6">
                  <c:v>-0.90000000000145497</c:v>
                </c:pt>
                <c:pt idx="7">
                  <c:v>-1.8000000000029099</c:v>
                </c:pt>
                <c:pt idx="8">
                  <c:v>-1.9999999999527101</c:v>
                </c:pt>
                <c:pt idx="9">
                  <c:v>-2.79999999997926</c:v>
                </c:pt>
                <c:pt idx="10">
                  <c:v>-2.39999999996598</c:v>
                </c:pt>
                <c:pt idx="11">
                  <c:v>-2.6000000000294698</c:v>
                </c:pt>
                <c:pt idx="12">
                  <c:v>-2.70000000000437</c:v>
                </c:pt>
                <c:pt idx="13">
                  <c:v>-2.9999999999290599</c:v>
                </c:pt>
                <c:pt idx="14">
                  <c:v>-3.1999999999925399</c:v>
                </c:pt>
                <c:pt idx="15">
                  <c:v>-2.8999999999541601</c:v>
                </c:pt>
                <c:pt idx="16">
                  <c:v>-3.6000000000058199</c:v>
                </c:pt>
                <c:pt idx="17">
                  <c:v>-3.7999999999556202</c:v>
                </c:pt>
                <c:pt idx="18">
                  <c:v>-4.0000000000191003</c:v>
                </c:pt>
                <c:pt idx="19">
                  <c:v>-4.2999999999437897</c:v>
                </c:pt>
                <c:pt idx="20">
                  <c:v>-4.4000000000323798</c:v>
                </c:pt>
                <c:pt idx="21">
                  <c:v>-4.5999999999821704</c:v>
                </c:pt>
              </c:numCache>
            </c:numRef>
          </c:val>
        </c:ser>
        <c:dLbls/>
        <c:marker val="1"/>
        <c:axId val="331576832"/>
        <c:axId val="331587584"/>
      </c:lineChart>
      <c:lineChart>
        <c:grouping val="standard"/>
        <c:ser>
          <c:idx val="3"/>
          <c:order val="3"/>
          <c:tx>
            <c:strRef>
              <c:f>'K81+734'!$AG$3:$AG$5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'K81+734'!$A$6:$A$29</c:f>
              <c:numCache>
                <c:formatCode>m"月"d"日";@</c:formatCode>
                <c:ptCount val="24"/>
                <c:pt idx="0">
                  <c:v>44773</c:v>
                </c:pt>
                <c:pt idx="1">
                  <c:v>44774</c:v>
                </c:pt>
                <c:pt idx="2">
                  <c:v>44775</c:v>
                </c:pt>
                <c:pt idx="3">
                  <c:v>44776</c:v>
                </c:pt>
                <c:pt idx="4">
                  <c:v>44777</c:v>
                </c:pt>
                <c:pt idx="5">
                  <c:v>44778</c:v>
                </c:pt>
                <c:pt idx="6">
                  <c:v>44779</c:v>
                </c:pt>
                <c:pt idx="7">
                  <c:v>44780</c:v>
                </c:pt>
                <c:pt idx="8">
                  <c:v>44781</c:v>
                </c:pt>
                <c:pt idx="9">
                  <c:v>44782</c:v>
                </c:pt>
                <c:pt idx="10">
                  <c:v>44783</c:v>
                </c:pt>
                <c:pt idx="11">
                  <c:v>44784</c:v>
                </c:pt>
                <c:pt idx="12">
                  <c:v>44785</c:v>
                </c:pt>
                <c:pt idx="13">
                  <c:v>44786</c:v>
                </c:pt>
                <c:pt idx="14">
                  <c:v>44787</c:v>
                </c:pt>
                <c:pt idx="15">
                  <c:v>44789</c:v>
                </c:pt>
                <c:pt idx="16">
                  <c:v>44791</c:v>
                </c:pt>
                <c:pt idx="17">
                  <c:v>44793</c:v>
                </c:pt>
                <c:pt idx="18">
                  <c:v>44795</c:v>
                </c:pt>
                <c:pt idx="19">
                  <c:v>44797</c:v>
                </c:pt>
                <c:pt idx="20">
                  <c:v>44799</c:v>
                </c:pt>
                <c:pt idx="21">
                  <c:v>44801</c:v>
                </c:pt>
              </c:numCache>
            </c:numRef>
          </c:cat>
          <c:val>
            <c:numRef>
              <c:f>'K81+734'!$AG$6:$AG$29</c:f>
              <c:numCache>
                <c:formatCode>0.0_ </c:formatCode>
                <c:ptCount val="24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41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  <c:pt idx="15">
                  <c:v>53</c:v>
                </c:pt>
                <c:pt idx="16">
                  <c:v>56</c:v>
                </c:pt>
                <c:pt idx="17">
                  <c:v>59</c:v>
                </c:pt>
                <c:pt idx="18">
                  <c:v>62</c:v>
                </c:pt>
                <c:pt idx="19">
                  <c:v>65</c:v>
                </c:pt>
                <c:pt idx="20">
                  <c:v>68</c:v>
                </c:pt>
                <c:pt idx="21">
                  <c:v>71</c:v>
                </c:pt>
              </c:numCache>
            </c:numRef>
          </c:val>
        </c:ser>
        <c:dLbls/>
        <c:marker val="1"/>
        <c:axId val="331589504"/>
        <c:axId val="331591040"/>
      </c:lineChart>
      <c:dateAx>
        <c:axId val="33157683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1587584"/>
        <c:crossesAt val="-50"/>
        <c:auto val="1"/>
        <c:lblOffset val="100"/>
        <c:baseTimeUnit val="days"/>
      </c:dateAx>
      <c:valAx>
        <c:axId val="331587584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1576832"/>
        <c:crosses val="autoZero"/>
        <c:crossBetween val="midCat"/>
        <c:majorUnit val="1.2"/>
        <c:minorUnit val="0.2"/>
      </c:valAx>
      <c:dateAx>
        <c:axId val="331589504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1591040"/>
        <c:crosses val="autoZero"/>
        <c:auto val="1"/>
        <c:lblOffset val="100"/>
        <c:baseTimeUnit val="days"/>
      </c:dateAx>
      <c:valAx>
        <c:axId val="331591040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1589504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7318309909497183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K82+831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816700031140205"/>
          <c:y val="6.564424544971091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229"/>
          <c:h val="0.6467247097844121"/>
        </c:manualLayout>
      </c:layout>
      <c:lineChart>
        <c:grouping val="standard"/>
        <c:ser>
          <c:idx val="0"/>
          <c:order val="0"/>
          <c:tx>
            <c:strRef>
              <c:f>'K82+831'!$C$4:$G$4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'K82+831'!$A$6:$A$48</c:f>
              <c:numCache>
                <c:formatCode>m"月"d"日";@</c:formatCode>
                <c:ptCount val="43"/>
                <c:pt idx="0">
                  <c:v>44533</c:v>
                </c:pt>
                <c:pt idx="1">
                  <c:v>44534</c:v>
                </c:pt>
                <c:pt idx="2">
                  <c:v>44535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44541</c:v>
                </c:pt>
                <c:pt idx="9">
                  <c:v>44542</c:v>
                </c:pt>
                <c:pt idx="10">
                  <c:v>44543</c:v>
                </c:pt>
                <c:pt idx="11">
                  <c:v>44544</c:v>
                </c:pt>
                <c:pt idx="12">
                  <c:v>44545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44550</c:v>
                </c:pt>
                <c:pt idx="17">
                  <c:v>44552</c:v>
                </c:pt>
                <c:pt idx="18">
                  <c:v>44554</c:v>
                </c:pt>
                <c:pt idx="19">
                  <c:v>44556</c:v>
                </c:pt>
                <c:pt idx="20">
                  <c:v>44558</c:v>
                </c:pt>
                <c:pt idx="21">
                  <c:v>44560</c:v>
                </c:pt>
                <c:pt idx="22">
                  <c:v>44562</c:v>
                </c:pt>
                <c:pt idx="23">
                  <c:v>44564</c:v>
                </c:pt>
                <c:pt idx="24">
                  <c:v>44571</c:v>
                </c:pt>
              </c:numCache>
            </c:numRef>
          </c:cat>
          <c:val>
            <c:numRef>
              <c:f>'K82+831'!$G$6:$G$46</c:f>
              <c:numCache>
                <c:formatCode>0.00_ </c:formatCode>
                <c:ptCount val="41"/>
                <c:pt idx="0">
                  <c:v>0</c:v>
                </c:pt>
                <c:pt idx="1">
                  <c:v>-0.79999999991286996</c:v>
                </c:pt>
                <c:pt idx="2">
                  <c:v>-0.80000000002655702</c:v>
                </c:pt>
                <c:pt idx="3">
                  <c:v>-0.30000000003838101</c:v>
                </c:pt>
                <c:pt idx="4">
                  <c:v>9.9999999974897905E-2</c:v>
                </c:pt>
                <c:pt idx="5">
                  <c:v>-9.9999999974897905E-2</c:v>
                </c:pt>
                <c:pt idx="6">
                  <c:v>-0.69999999993797202</c:v>
                </c:pt>
                <c:pt idx="7">
                  <c:v>0.199999999949796</c:v>
                </c:pt>
                <c:pt idx="8">
                  <c:v>-0.40000000001327901</c:v>
                </c:pt>
                <c:pt idx="9">
                  <c:v>-9.9999999974897905E-2</c:v>
                </c:pt>
                <c:pt idx="10">
                  <c:v>-0.20000000006348301</c:v>
                </c:pt>
                <c:pt idx="11">
                  <c:v>-0.39999999989959201</c:v>
                </c:pt>
                <c:pt idx="12">
                  <c:v>-0.20000000006348301</c:v>
                </c:pt>
                <c:pt idx="13">
                  <c:v>-9.9999999974897905E-2</c:v>
                </c:pt>
                <c:pt idx="14">
                  <c:v>9.9999999974897905E-2</c:v>
                </c:pt>
                <c:pt idx="15">
                  <c:v>-0.30000000003838101</c:v>
                </c:pt>
                <c:pt idx="16">
                  <c:v>5.0000000044292399E-2</c:v>
                </c:pt>
                <c:pt idx="17">
                  <c:v>-0.100000000031741</c:v>
                </c:pt>
                <c:pt idx="18">
                  <c:v>-4.9999999987449001E-2</c:v>
                </c:pt>
                <c:pt idx="19">
                  <c:v>-9.9999999974897905E-2</c:v>
                </c:pt>
                <c:pt idx="20">
                  <c:v>9.9999999974897905E-2</c:v>
                </c:pt>
                <c:pt idx="21">
                  <c:v>-0.20000000000663901</c:v>
                </c:pt>
                <c:pt idx="22">
                  <c:v>-0.149999999962347</c:v>
                </c:pt>
                <c:pt idx="23">
                  <c:v>-0.100000000031741</c:v>
                </c:pt>
                <c:pt idx="24">
                  <c:v>-2.8571428564256599E-2</c:v>
                </c:pt>
                <c:pt idx="25">
                  <c:v>-0.59999999996307496</c:v>
                </c:pt>
              </c:numCache>
            </c:numRef>
          </c:val>
        </c:ser>
        <c:ser>
          <c:idx val="1"/>
          <c:order val="1"/>
          <c:tx>
            <c:strRef>
              <c:f>'K82+831'!$H$4:$L$4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'K82+831'!$A$6:$A$48</c:f>
              <c:numCache>
                <c:formatCode>m"月"d"日";@</c:formatCode>
                <c:ptCount val="43"/>
                <c:pt idx="0">
                  <c:v>44533</c:v>
                </c:pt>
                <c:pt idx="1">
                  <c:v>44534</c:v>
                </c:pt>
                <c:pt idx="2">
                  <c:v>44535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44541</c:v>
                </c:pt>
                <c:pt idx="9">
                  <c:v>44542</c:v>
                </c:pt>
                <c:pt idx="10">
                  <c:v>44543</c:v>
                </c:pt>
                <c:pt idx="11">
                  <c:v>44544</c:v>
                </c:pt>
                <c:pt idx="12">
                  <c:v>44545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44550</c:v>
                </c:pt>
                <c:pt idx="17">
                  <c:v>44552</c:v>
                </c:pt>
                <c:pt idx="18">
                  <c:v>44554</c:v>
                </c:pt>
                <c:pt idx="19">
                  <c:v>44556</c:v>
                </c:pt>
                <c:pt idx="20">
                  <c:v>44558</c:v>
                </c:pt>
                <c:pt idx="21">
                  <c:v>44560</c:v>
                </c:pt>
                <c:pt idx="22">
                  <c:v>44562</c:v>
                </c:pt>
                <c:pt idx="23">
                  <c:v>44564</c:v>
                </c:pt>
                <c:pt idx="24">
                  <c:v>44571</c:v>
                </c:pt>
              </c:numCache>
            </c:numRef>
          </c:cat>
          <c:val>
            <c:numRef>
              <c:f>'K82+831'!$L$6:$L$48</c:f>
              <c:numCache>
                <c:formatCode>0.00_ </c:formatCode>
                <c:ptCount val="43"/>
                <c:pt idx="0">
                  <c:v>0</c:v>
                </c:pt>
                <c:pt idx="1">
                  <c:v>-1.00000000009004</c:v>
                </c:pt>
                <c:pt idx="2">
                  <c:v>-0.59999999996307496</c:v>
                </c:pt>
                <c:pt idx="3">
                  <c:v>9.9999999974897905E-2</c:v>
                </c:pt>
                <c:pt idx="4">
                  <c:v>-0.29999999992469401</c:v>
                </c:pt>
                <c:pt idx="5">
                  <c:v>-0.30000000003838101</c:v>
                </c:pt>
                <c:pt idx="6">
                  <c:v>-0.59999999996307496</c:v>
                </c:pt>
                <c:pt idx="7">
                  <c:v>-0.20000000006348301</c:v>
                </c:pt>
                <c:pt idx="8">
                  <c:v>-0.29999999992469401</c:v>
                </c:pt>
                <c:pt idx="9">
                  <c:v>-0.20000000006348301</c:v>
                </c:pt>
                <c:pt idx="10">
                  <c:v>-0.199999999949796</c:v>
                </c:pt>
                <c:pt idx="11">
                  <c:v>-0.20000000006348301</c:v>
                </c:pt>
                <c:pt idx="12">
                  <c:v>-0.40000000001327901</c:v>
                </c:pt>
                <c:pt idx="13">
                  <c:v>-0.40000000001327901</c:v>
                </c:pt>
                <c:pt idx="14">
                  <c:v>0.10000000008858501</c:v>
                </c:pt>
                <c:pt idx="15">
                  <c:v>-0.20000000006348301</c:v>
                </c:pt>
                <c:pt idx="16">
                  <c:v>-4.9999999987449001E-2</c:v>
                </c:pt>
                <c:pt idx="17">
                  <c:v>-0.20000000000663901</c:v>
                </c:pt>
                <c:pt idx="18">
                  <c:v>-0.20000000000663901</c:v>
                </c:pt>
                <c:pt idx="19">
                  <c:v>-0.149999999962347</c:v>
                </c:pt>
                <c:pt idx="20">
                  <c:v>-0.25000000005093198</c:v>
                </c:pt>
                <c:pt idx="21">
                  <c:v>0.100000000031741</c:v>
                </c:pt>
                <c:pt idx="22">
                  <c:v>-0.15000000001919001</c:v>
                </c:pt>
                <c:pt idx="23">
                  <c:v>0.100000000031741</c:v>
                </c:pt>
                <c:pt idx="24">
                  <c:v>2.8571428564256599E-2</c:v>
                </c:pt>
              </c:numCache>
            </c:numRef>
          </c:val>
        </c:ser>
        <c:ser>
          <c:idx val="2"/>
          <c:order val="2"/>
          <c:tx>
            <c:strRef>
              <c:f>'K82+831'!$M$4:$Q$4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'K82+831'!$A$6:$A$48</c:f>
              <c:numCache>
                <c:formatCode>m"月"d"日";@</c:formatCode>
                <c:ptCount val="43"/>
                <c:pt idx="0">
                  <c:v>44533</c:v>
                </c:pt>
                <c:pt idx="1">
                  <c:v>44534</c:v>
                </c:pt>
                <c:pt idx="2">
                  <c:v>44535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44541</c:v>
                </c:pt>
                <c:pt idx="9">
                  <c:v>44542</c:v>
                </c:pt>
                <c:pt idx="10">
                  <c:v>44543</c:v>
                </c:pt>
                <c:pt idx="11">
                  <c:v>44544</c:v>
                </c:pt>
                <c:pt idx="12">
                  <c:v>44545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44550</c:v>
                </c:pt>
                <c:pt idx="17">
                  <c:v>44552</c:v>
                </c:pt>
                <c:pt idx="18">
                  <c:v>44554</c:v>
                </c:pt>
                <c:pt idx="19">
                  <c:v>44556</c:v>
                </c:pt>
                <c:pt idx="20">
                  <c:v>44558</c:v>
                </c:pt>
                <c:pt idx="21">
                  <c:v>44560</c:v>
                </c:pt>
                <c:pt idx="22">
                  <c:v>44562</c:v>
                </c:pt>
                <c:pt idx="23">
                  <c:v>44564</c:v>
                </c:pt>
                <c:pt idx="24">
                  <c:v>44571</c:v>
                </c:pt>
              </c:numCache>
            </c:numRef>
          </c:cat>
          <c:val>
            <c:numRef>
              <c:f>'K82+831'!$Q$6:$Q$48</c:f>
              <c:numCache>
                <c:formatCode>0.00_ </c:formatCode>
                <c:ptCount val="43"/>
                <c:pt idx="0">
                  <c:v>0</c:v>
                </c:pt>
                <c:pt idx="1">
                  <c:v>-0.59999999996307496</c:v>
                </c:pt>
                <c:pt idx="2">
                  <c:v>-0.60000000007676102</c:v>
                </c:pt>
                <c:pt idx="3">
                  <c:v>-0.69999999993797202</c:v>
                </c:pt>
                <c:pt idx="4">
                  <c:v>-0.70000000005165897</c:v>
                </c:pt>
                <c:pt idx="5">
                  <c:v>-0.59999999996307496</c:v>
                </c:pt>
                <c:pt idx="6">
                  <c:v>-0.30000000003838101</c:v>
                </c:pt>
                <c:pt idx="7">
                  <c:v>-9.9999999974897905E-2</c:v>
                </c:pt>
                <c:pt idx="8">
                  <c:v>-0.199999999949796</c:v>
                </c:pt>
                <c:pt idx="9">
                  <c:v>-0.30000000003838101</c:v>
                </c:pt>
                <c:pt idx="10">
                  <c:v>-0.30000000003838101</c:v>
                </c:pt>
                <c:pt idx="11">
                  <c:v>-0.29999999992469401</c:v>
                </c:pt>
                <c:pt idx="12">
                  <c:v>9.9999999974897905E-2</c:v>
                </c:pt>
                <c:pt idx="13">
                  <c:v>-0.49999999998817701</c:v>
                </c:pt>
                <c:pt idx="14">
                  <c:v>-0.40000000001327901</c:v>
                </c:pt>
                <c:pt idx="15">
                  <c:v>0.199999999949796</c:v>
                </c:pt>
                <c:pt idx="16">
                  <c:v>-4.9999999987449001E-2</c:v>
                </c:pt>
                <c:pt idx="17">
                  <c:v>-9.9999999974897905E-2</c:v>
                </c:pt>
                <c:pt idx="18">
                  <c:v>4.9999999987449001E-2</c:v>
                </c:pt>
                <c:pt idx="19">
                  <c:v>9.9999999974897905E-2</c:v>
                </c:pt>
                <c:pt idx="20">
                  <c:v>-0.24999999999408801</c:v>
                </c:pt>
                <c:pt idx="21">
                  <c:v>0.15000000001919001</c:v>
                </c:pt>
                <c:pt idx="22">
                  <c:v>-4.9999999987449001E-2</c:v>
                </c:pt>
                <c:pt idx="23">
                  <c:v>-0.100000000031741</c:v>
                </c:pt>
                <c:pt idx="24">
                  <c:v>-2.8571428564256599E-2</c:v>
                </c:pt>
              </c:numCache>
            </c:numRef>
          </c:val>
        </c:ser>
        <c:dLbls/>
        <c:marker val="1"/>
        <c:axId val="317485056"/>
        <c:axId val="317488128"/>
      </c:lineChart>
      <c:dateAx>
        <c:axId val="317485056"/>
        <c:scaling>
          <c:orientation val="minMax"/>
          <c:min val="44532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7488128"/>
        <c:crossesAt val="-50"/>
        <c:auto val="1"/>
        <c:lblOffset val="100"/>
        <c:baseTimeUnit val="days"/>
        <c:majorUnit val="3"/>
        <c:majorTimeUnit val="days"/>
      </c:dateAx>
      <c:valAx>
        <c:axId val="317488128"/>
        <c:scaling>
          <c:orientation val="minMax"/>
          <c:max val="0.3000000000000000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7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7485056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K81+734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'K81+734'!$U$4:$W$4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'K81+734'!$A$6:$A$29</c:f>
              <c:numCache>
                <c:formatCode>m"月"d"日";@</c:formatCode>
                <c:ptCount val="24"/>
                <c:pt idx="0">
                  <c:v>44773</c:v>
                </c:pt>
                <c:pt idx="1">
                  <c:v>44774</c:v>
                </c:pt>
                <c:pt idx="2">
                  <c:v>44775</c:v>
                </c:pt>
                <c:pt idx="3">
                  <c:v>44776</c:v>
                </c:pt>
                <c:pt idx="4">
                  <c:v>44777</c:v>
                </c:pt>
                <c:pt idx="5">
                  <c:v>44778</c:v>
                </c:pt>
                <c:pt idx="6">
                  <c:v>44779</c:v>
                </c:pt>
                <c:pt idx="7">
                  <c:v>44780</c:v>
                </c:pt>
                <c:pt idx="8">
                  <c:v>44781</c:v>
                </c:pt>
                <c:pt idx="9">
                  <c:v>44782</c:v>
                </c:pt>
                <c:pt idx="10">
                  <c:v>44783</c:v>
                </c:pt>
                <c:pt idx="11">
                  <c:v>44784</c:v>
                </c:pt>
                <c:pt idx="12">
                  <c:v>44785</c:v>
                </c:pt>
                <c:pt idx="13">
                  <c:v>44786</c:v>
                </c:pt>
                <c:pt idx="14">
                  <c:v>44787</c:v>
                </c:pt>
                <c:pt idx="15">
                  <c:v>44789</c:v>
                </c:pt>
                <c:pt idx="16">
                  <c:v>44791</c:v>
                </c:pt>
                <c:pt idx="17">
                  <c:v>44793</c:v>
                </c:pt>
                <c:pt idx="18">
                  <c:v>44795</c:v>
                </c:pt>
                <c:pt idx="19">
                  <c:v>44797</c:v>
                </c:pt>
                <c:pt idx="20">
                  <c:v>44799</c:v>
                </c:pt>
                <c:pt idx="21">
                  <c:v>44801</c:v>
                </c:pt>
              </c:numCache>
            </c:numRef>
          </c:cat>
          <c:val>
            <c:numRef>
              <c:f>'K81+734'!$V$6:$V$31</c:f>
              <c:numCache>
                <c:formatCode>0.00_ </c:formatCode>
                <c:ptCount val="26"/>
                <c:pt idx="0">
                  <c:v>0</c:v>
                </c:pt>
                <c:pt idx="1">
                  <c:v>-0.19999999999953399</c:v>
                </c:pt>
                <c:pt idx="2">
                  <c:v>-0.39999999999906799</c:v>
                </c:pt>
                <c:pt idx="3">
                  <c:v>-0.39999999999906799</c:v>
                </c:pt>
                <c:pt idx="4">
                  <c:v>-0.799999999999912</c:v>
                </c:pt>
                <c:pt idx="5">
                  <c:v>-0.999999999999446</c:v>
                </c:pt>
                <c:pt idx="6">
                  <c:v>-1.39999999999851</c:v>
                </c:pt>
                <c:pt idx="7">
                  <c:v>-1.39999999999851</c:v>
                </c:pt>
                <c:pt idx="8">
                  <c:v>-1.50000000000006</c:v>
                </c:pt>
                <c:pt idx="9">
                  <c:v>-1.59999999999982</c:v>
                </c:pt>
                <c:pt idx="10">
                  <c:v>-1.99999999999889</c:v>
                </c:pt>
                <c:pt idx="11">
                  <c:v>-2.1999999999984299</c:v>
                </c:pt>
                <c:pt idx="12">
                  <c:v>-1.8999999999991199</c:v>
                </c:pt>
                <c:pt idx="13">
                  <c:v>-2.5999999999886101</c:v>
                </c:pt>
                <c:pt idx="14">
                  <c:v>-2.7999999999899199</c:v>
                </c:pt>
                <c:pt idx="15">
                  <c:v>-2.8999999999985699</c:v>
                </c:pt>
                <c:pt idx="16">
                  <c:v>-3.1999999999889899</c:v>
                </c:pt>
                <c:pt idx="17">
                  <c:v>-3.3999999999885202</c:v>
                </c:pt>
                <c:pt idx="18">
                  <c:v>-3.5999999999880599</c:v>
                </c:pt>
                <c:pt idx="19">
                  <c:v>-3.8999999999997899</c:v>
                </c:pt>
                <c:pt idx="20">
                  <c:v>-3.9999999999871201</c:v>
                </c:pt>
                <c:pt idx="21">
                  <c:v>-4.1999999999866597</c:v>
                </c:pt>
                <c:pt idx="22">
                  <c:v>-0.80000000000168003</c:v>
                </c:pt>
              </c:numCache>
            </c:numRef>
          </c:val>
        </c:ser>
        <c:ser>
          <c:idx val="1"/>
          <c:order val="1"/>
          <c:tx>
            <c:strRef>
              <c:f>'K81+734'!$Y$4:$AA$4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'K81+734'!$A$6:$A$29</c:f>
              <c:numCache>
                <c:formatCode>m"月"d"日";@</c:formatCode>
                <c:ptCount val="24"/>
                <c:pt idx="0">
                  <c:v>44773</c:v>
                </c:pt>
                <c:pt idx="1">
                  <c:v>44774</c:v>
                </c:pt>
                <c:pt idx="2">
                  <c:v>44775</c:v>
                </c:pt>
                <c:pt idx="3">
                  <c:v>44776</c:v>
                </c:pt>
                <c:pt idx="4">
                  <c:v>44777</c:v>
                </c:pt>
                <c:pt idx="5">
                  <c:v>44778</c:v>
                </c:pt>
                <c:pt idx="6">
                  <c:v>44779</c:v>
                </c:pt>
                <c:pt idx="7">
                  <c:v>44780</c:v>
                </c:pt>
                <c:pt idx="8">
                  <c:v>44781</c:v>
                </c:pt>
                <c:pt idx="9">
                  <c:v>44782</c:v>
                </c:pt>
                <c:pt idx="10">
                  <c:v>44783</c:v>
                </c:pt>
                <c:pt idx="11">
                  <c:v>44784</c:v>
                </c:pt>
                <c:pt idx="12">
                  <c:v>44785</c:v>
                </c:pt>
                <c:pt idx="13">
                  <c:v>44786</c:v>
                </c:pt>
                <c:pt idx="14">
                  <c:v>44787</c:v>
                </c:pt>
                <c:pt idx="15">
                  <c:v>44789</c:v>
                </c:pt>
                <c:pt idx="16">
                  <c:v>44791</c:v>
                </c:pt>
                <c:pt idx="17">
                  <c:v>44793</c:v>
                </c:pt>
                <c:pt idx="18">
                  <c:v>44795</c:v>
                </c:pt>
                <c:pt idx="19">
                  <c:v>44797</c:v>
                </c:pt>
                <c:pt idx="20">
                  <c:v>44799</c:v>
                </c:pt>
                <c:pt idx="21">
                  <c:v>44801</c:v>
                </c:pt>
              </c:numCache>
            </c:numRef>
          </c:cat>
          <c:val>
            <c:numRef>
              <c:f>'K81+734'!$Z$6:$Z$30</c:f>
              <c:numCache>
                <c:formatCode>0.00_ </c:formatCode>
                <c:ptCount val="25"/>
                <c:pt idx="0">
                  <c:v>0</c:v>
                </c:pt>
                <c:pt idx="1">
                  <c:v>-0.39999999999906799</c:v>
                </c:pt>
                <c:pt idx="2">
                  <c:v>-0.89999999999967895</c:v>
                </c:pt>
                <c:pt idx="3">
                  <c:v>-0.39999999999906799</c:v>
                </c:pt>
                <c:pt idx="4">
                  <c:v>-0.60000000000037801</c:v>
                </c:pt>
                <c:pt idx="5">
                  <c:v>-0.799999999999912</c:v>
                </c:pt>
                <c:pt idx="6">
                  <c:v>-0.999999999999446</c:v>
                </c:pt>
                <c:pt idx="7">
                  <c:v>-1.0999999999992101</c:v>
                </c:pt>
                <c:pt idx="8">
                  <c:v>-1.4000000000002899</c:v>
                </c:pt>
                <c:pt idx="9">
                  <c:v>-1.59999999999982</c:v>
                </c:pt>
                <c:pt idx="10">
                  <c:v>-1.4000000000002899</c:v>
                </c:pt>
                <c:pt idx="11">
                  <c:v>-2.0000000000006701</c:v>
                </c:pt>
                <c:pt idx="12">
                  <c:v>-2.2000000000002</c:v>
                </c:pt>
                <c:pt idx="13">
                  <c:v>-2.10000000000043</c:v>
                </c:pt>
                <c:pt idx="14">
                  <c:v>-2.59999999999927</c:v>
                </c:pt>
                <c:pt idx="15">
                  <c:v>-2.8000000000005798</c:v>
                </c:pt>
                <c:pt idx="16">
                  <c:v>-2.6999999999990401</c:v>
                </c:pt>
                <c:pt idx="17">
                  <c:v>-2.9000000000003499</c:v>
                </c:pt>
                <c:pt idx="18">
                  <c:v>-3.1000000000016601</c:v>
                </c:pt>
                <c:pt idx="19">
                  <c:v>-3.5000000000007199</c:v>
                </c:pt>
                <c:pt idx="20">
                  <c:v>-3.5000000000007199</c:v>
                </c:pt>
                <c:pt idx="21">
                  <c:v>-3.7000000000020301</c:v>
                </c:pt>
                <c:pt idx="22">
                  <c:v>-3.99999999999778</c:v>
                </c:pt>
              </c:numCache>
            </c:numRef>
          </c:val>
        </c:ser>
        <c:ser>
          <c:idx val="2"/>
          <c:order val="2"/>
          <c:tx>
            <c:strRef>
              <c:f>'K81+734'!$AC$4:$AE$4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'K81+734'!$A$6:$A$29</c:f>
              <c:numCache>
                <c:formatCode>m"月"d"日";@</c:formatCode>
                <c:ptCount val="24"/>
                <c:pt idx="0">
                  <c:v>44773</c:v>
                </c:pt>
                <c:pt idx="1">
                  <c:v>44774</c:v>
                </c:pt>
                <c:pt idx="2">
                  <c:v>44775</c:v>
                </c:pt>
                <c:pt idx="3">
                  <c:v>44776</c:v>
                </c:pt>
                <c:pt idx="4">
                  <c:v>44777</c:v>
                </c:pt>
                <c:pt idx="5">
                  <c:v>44778</c:v>
                </c:pt>
                <c:pt idx="6">
                  <c:v>44779</c:v>
                </c:pt>
                <c:pt idx="7">
                  <c:v>44780</c:v>
                </c:pt>
                <c:pt idx="8">
                  <c:v>44781</c:v>
                </c:pt>
                <c:pt idx="9">
                  <c:v>44782</c:v>
                </c:pt>
                <c:pt idx="10">
                  <c:v>44783</c:v>
                </c:pt>
                <c:pt idx="11">
                  <c:v>44784</c:v>
                </c:pt>
                <c:pt idx="12">
                  <c:v>44785</c:v>
                </c:pt>
                <c:pt idx="13">
                  <c:v>44786</c:v>
                </c:pt>
                <c:pt idx="14">
                  <c:v>44787</c:v>
                </c:pt>
                <c:pt idx="15">
                  <c:v>44789</c:v>
                </c:pt>
                <c:pt idx="16">
                  <c:v>44791</c:v>
                </c:pt>
                <c:pt idx="17">
                  <c:v>44793</c:v>
                </c:pt>
                <c:pt idx="18">
                  <c:v>44795</c:v>
                </c:pt>
                <c:pt idx="19">
                  <c:v>44797</c:v>
                </c:pt>
                <c:pt idx="20">
                  <c:v>44799</c:v>
                </c:pt>
                <c:pt idx="21">
                  <c:v>44801</c:v>
                </c:pt>
              </c:numCache>
            </c:numRef>
          </c:cat>
          <c:val>
            <c:numRef>
              <c:f>'K81+734'!$AD$6:$AD$29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-0.29999999999930099</c:v>
                </c:pt>
                <c:pt idx="2">
                  <c:v>-0.40000000000084401</c:v>
                </c:pt>
                <c:pt idx="3">
                  <c:v>-0.70000000000014495</c:v>
                </c:pt>
                <c:pt idx="4">
                  <c:v>-0.89999999999967895</c:v>
                </c:pt>
                <c:pt idx="5">
                  <c:v>-0.999999999999446</c:v>
                </c:pt>
                <c:pt idx="6">
                  <c:v>-1.3000000000094001</c:v>
                </c:pt>
                <c:pt idx="7">
                  <c:v>-1.5000000000107101</c:v>
                </c:pt>
                <c:pt idx="8">
                  <c:v>-1.3000000000005201</c:v>
                </c:pt>
                <c:pt idx="9">
                  <c:v>-1.9000000000097801</c:v>
                </c:pt>
                <c:pt idx="10">
                  <c:v>-2.1000000000093202</c:v>
                </c:pt>
                <c:pt idx="11">
                  <c:v>-2.30000000001063</c:v>
                </c:pt>
                <c:pt idx="12">
                  <c:v>-2.3999999999997401</c:v>
                </c:pt>
                <c:pt idx="13">
                  <c:v>-2.7000000000096902</c:v>
                </c:pt>
                <c:pt idx="14">
                  <c:v>-2.9000000000198898</c:v>
                </c:pt>
                <c:pt idx="15">
                  <c:v>-3.1000000000194201</c:v>
                </c:pt>
                <c:pt idx="16">
                  <c:v>-3.0000000000001101</c:v>
                </c:pt>
                <c:pt idx="17">
                  <c:v>-3.1999999999996498</c:v>
                </c:pt>
                <c:pt idx="18">
                  <c:v>-3.3999999999991801</c:v>
                </c:pt>
                <c:pt idx="19">
                  <c:v>-3.5000000000007199</c:v>
                </c:pt>
                <c:pt idx="20">
                  <c:v>-3.7999999999982501</c:v>
                </c:pt>
                <c:pt idx="21">
                  <c:v>-3.99999999999778</c:v>
                </c:pt>
              </c:numCache>
            </c:numRef>
          </c:val>
        </c:ser>
        <c:dLbls/>
        <c:marker val="1"/>
        <c:axId val="331476992"/>
        <c:axId val="331479296"/>
      </c:lineChart>
      <c:lineChart>
        <c:grouping val="standard"/>
        <c:ser>
          <c:idx val="3"/>
          <c:order val="3"/>
          <c:tx>
            <c:strRef>
              <c:f>'K81+734'!$AG$3:$AG$5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'K81+734'!$A$6:$A$29</c:f>
              <c:numCache>
                <c:formatCode>m"月"d"日";@</c:formatCode>
                <c:ptCount val="24"/>
                <c:pt idx="0">
                  <c:v>44773</c:v>
                </c:pt>
                <c:pt idx="1">
                  <c:v>44774</c:v>
                </c:pt>
                <c:pt idx="2">
                  <c:v>44775</c:v>
                </c:pt>
                <c:pt idx="3">
                  <c:v>44776</c:v>
                </c:pt>
                <c:pt idx="4">
                  <c:v>44777</c:v>
                </c:pt>
                <c:pt idx="5">
                  <c:v>44778</c:v>
                </c:pt>
                <c:pt idx="6">
                  <c:v>44779</c:v>
                </c:pt>
                <c:pt idx="7">
                  <c:v>44780</c:v>
                </c:pt>
                <c:pt idx="8">
                  <c:v>44781</c:v>
                </c:pt>
                <c:pt idx="9">
                  <c:v>44782</c:v>
                </c:pt>
                <c:pt idx="10">
                  <c:v>44783</c:v>
                </c:pt>
                <c:pt idx="11">
                  <c:v>44784</c:v>
                </c:pt>
                <c:pt idx="12">
                  <c:v>44785</c:v>
                </c:pt>
                <c:pt idx="13">
                  <c:v>44786</c:v>
                </c:pt>
                <c:pt idx="14">
                  <c:v>44787</c:v>
                </c:pt>
                <c:pt idx="15">
                  <c:v>44789</c:v>
                </c:pt>
                <c:pt idx="16">
                  <c:v>44791</c:v>
                </c:pt>
                <c:pt idx="17">
                  <c:v>44793</c:v>
                </c:pt>
                <c:pt idx="18">
                  <c:v>44795</c:v>
                </c:pt>
                <c:pt idx="19">
                  <c:v>44797</c:v>
                </c:pt>
                <c:pt idx="20">
                  <c:v>44799</c:v>
                </c:pt>
                <c:pt idx="21">
                  <c:v>44801</c:v>
                </c:pt>
              </c:numCache>
            </c:numRef>
          </c:cat>
          <c:val>
            <c:numRef>
              <c:f>'K81+734'!$AG$6:$AG$29</c:f>
              <c:numCache>
                <c:formatCode>0.0_ </c:formatCode>
                <c:ptCount val="24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41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  <c:pt idx="15">
                  <c:v>53</c:v>
                </c:pt>
                <c:pt idx="16">
                  <c:v>56</c:v>
                </c:pt>
                <c:pt idx="17">
                  <c:v>59</c:v>
                </c:pt>
                <c:pt idx="18">
                  <c:v>62</c:v>
                </c:pt>
                <c:pt idx="19">
                  <c:v>65</c:v>
                </c:pt>
                <c:pt idx="20">
                  <c:v>68</c:v>
                </c:pt>
                <c:pt idx="21">
                  <c:v>71</c:v>
                </c:pt>
              </c:numCache>
            </c:numRef>
          </c:val>
        </c:ser>
        <c:dLbls/>
        <c:marker val="1"/>
        <c:axId val="331616640"/>
        <c:axId val="331618176"/>
      </c:lineChart>
      <c:dateAx>
        <c:axId val="33147699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1479296"/>
        <c:crossesAt val="-50"/>
        <c:auto val="1"/>
        <c:lblOffset val="100"/>
        <c:baseTimeUnit val="days"/>
      </c:dateAx>
      <c:valAx>
        <c:axId val="331479296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1476992"/>
        <c:crosses val="autoZero"/>
        <c:crossBetween val="midCat"/>
        <c:majorUnit val="1.2"/>
      </c:valAx>
      <c:dateAx>
        <c:axId val="331616640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1618176"/>
        <c:crosses val="autoZero"/>
        <c:auto val="1"/>
        <c:lblOffset val="100"/>
        <c:baseTimeUnit val="days"/>
      </c:dateAx>
      <c:valAx>
        <c:axId val="331618176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1616640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K81+734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962260438709311"/>
          <c:y val="6.5359477124183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'K81+734'!$C$4:$G$4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'K81+734'!$A$6:$A$29</c:f>
              <c:numCache>
                <c:formatCode>m"月"d"日";@</c:formatCode>
                <c:ptCount val="24"/>
                <c:pt idx="0">
                  <c:v>44773</c:v>
                </c:pt>
                <c:pt idx="1">
                  <c:v>44774</c:v>
                </c:pt>
                <c:pt idx="2">
                  <c:v>44775</c:v>
                </c:pt>
                <c:pt idx="3">
                  <c:v>44776</c:v>
                </c:pt>
                <c:pt idx="4">
                  <c:v>44777</c:v>
                </c:pt>
                <c:pt idx="5">
                  <c:v>44778</c:v>
                </c:pt>
                <c:pt idx="6">
                  <c:v>44779</c:v>
                </c:pt>
                <c:pt idx="7">
                  <c:v>44780</c:v>
                </c:pt>
                <c:pt idx="8">
                  <c:v>44781</c:v>
                </c:pt>
                <c:pt idx="9">
                  <c:v>44782</c:v>
                </c:pt>
                <c:pt idx="10">
                  <c:v>44783</c:v>
                </c:pt>
                <c:pt idx="11">
                  <c:v>44784</c:v>
                </c:pt>
                <c:pt idx="12">
                  <c:v>44785</c:v>
                </c:pt>
                <c:pt idx="13">
                  <c:v>44786</c:v>
                </c:pt>
                <c:pt idx="14">
                  <c:v>44787</c:v>
                </c:pt>
                <c:pt idx="15">
                  <c:v>44789</c:v>
                </c:pt>
                <c:pt idx="16">
                  <c:v>44791</c:v>
                </c:pt>
                <c:pt idx="17">
                  <c:v>44793</c:v>
                </c:pt>
                <c:pt idx="18">
                  <c:v>44795</c:v>
                </c:pt>
                <c:pt idx="19">
                  <c:v>44797</c:v>
                </c:pt>
                <c:pt idx="20">
                  <c:v>44799</c:v>
                </c:pt>
                <c:pt idx="21">
                  <c:v>44801</c:v>
                </c:pt>
              </c:numCache>
            </c:numRef>
          </c:cat>
          <c:val>
            <c:numRef>
              <c:f>'K81+734'!$G$6:$G$29</c:f>
              <c:numCache>
                <c:formatCode>0.00_ </c:formatCode>
                <c:ptCount val="24"/>
                <c:pt idx="0">
                  <c:v>0</c:v>
                </c:pt>
                <c:pt idx="1">
                  <c:v>0.20000000006348301</c:v>
                </c:pt>
                <c:pt idx="2">
                  <c:v>-0.20000000006348301</c:v>
                </c:pt>
                <c:pt idx="3">
                  <c:v>-0.199999999949796</c:v>
                </c:pt>
                <c:pt idx="4">
                  <c:v>-0.10000000008858501</c:v>
                </c:pt>
                <c:pt idx="5">
                  <c:v>-0.29999999992469401</c:v>
                </c:pt>
                <c:pt idx="6">
                  <c:v>-0.20000000006348301</c:v>
                </c:pt>
                <c:pt idx="7">
                  <c:v>0</c:v>
                </c:pt>
                <c:pt idx="8">
                  <c:v>-0.40000000001327901</c:v>
                </c:pt>
                <c:pt idx="9">
                  <c:v>-0.199999999949796</c:v>
                </c:pt>
                <c:pt idx="10">
                  <c:v>0.40000000001327901</c:v>
                </c:pt>
                <c:pt idx="11">
                  <c:v>-0.80000000002655702</c:v>
                </c:pt>
                <c:pt idx="12">
                  <c:v>-0.199999999949796</c:v>
                </c:pt>
                <c:pt idx="13">
                  <c:v>0.199999999949796</c:v>
                </c:pt>
                <c:pt idx="14">
                  <c:v>-0.59999999996307496</c:v>
                </c:pt>
                <c:pt idx="15">
                  <c:v>-0.100000000031741</c:v>
                </c:pt>
                <c:pt idx="16">
                  <c:v>-0.149999999962347</c:v>
                </c:pt>
                <c:pt idx="17">
                  <c:v>-5.0000000044292399E-2</c:v>
                </c:pt>
                <c:pt idx="18">
                  <c:v>-4.9999999987449001E-2</c:v>
                </c:pt>
                <c:pt idx="19">
                  <c:v>-0.34999999996898601</c:v>
                </c:pt>
                <c:pt idx="20">
                  <c:v>0.249999999937245</c:v>
                </c:pt>
                <c:pt idx="21">
                  <c:v>-4.9999999987449001E-2</c:v>
                </c:pt>
                <c:pt idx="22">
                  <c:v>-0.80000000002655003</c:v>
                </c:pt>
              </c:numCache>
            </c:numRef>
          </c:val>
        </c:ser>
        <c:ser>
          <c:idx val="1"/>
          <c:order val="1"/>
          <c:tx>
            <c:strRef>
              <c:f>'K81+734'!$H$4:$L$4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'K81+734'!$A$6:$A$29</c:f>
              <c:numCache>
                <c:formatCode>m"月"d"日";@</c:formatCode>
                <c:ptCount val="24"/>
                <c:pt idx="0">
                  <c:v>44773</c:v>
                </c:pt>
                <c:pt idx="1">
                  <c:v>44774</c:v>
                </c:pt>
                <c:pt idx="2">
                  <c:v>44775</c:v>
                </c:pt>
                <c:pt idx="3">
                  <c:v>44776</c:v>
                </c:pt>
                <c:pt idx="4">
                  <c:v>44777</c:v>
                </c:pt>
                <c:pt idx="5">
                  <c:v>44778</c:v>
                </c:pt>
                <c:pt idx="6">
                  <c:v>44779</c:v>
                </c:pt>
                <c:pt idx="7">
                  <c:v>44780</c:v>
                </c:pt>
                <c:pt idx="8">
                  <c:v>44781</c:v>
                </c:pt>
                <c:pt idx="9">
                  <c:v>44782</c:v>
                </c:pt>
                <c:pt idx="10">
                  <c:v>44783</c:v>
                </c:pt>
                <c:pt idx="11">
                  <c:v>44784</c:v>
                </c:pt>
                <c:pt idx="12">
                  <c:v>44785</c:v>
                </c:pt>
                <c:pt idx="13">
                  <c:v>44786</c:v>
                </c:pt>
                <c:pt idx="14">
                  <c:v>44787</c:v>
                </c:pt>
                <c:pt idx="15">
                  <c:v>44789</c:v>
                </c:pt>
                <c:pt idx="16">
                  <c:v>44791</c:v>
                </c:pt>
                <c:pt idx="17">
                  <c:v>44793</c:v>
                </c:pt>
                <c:pt idx="18">
                  <c:v>44795</c:v>
                </c:pt>
                <c:pt idx="19">
                  <c:v>44797</c:v>
                </c:pt>
                <c:pt idx="20">
                  <c:v>44799</c:v>
                </c:pt>
                <c:pt idx="21">
                  <c:v>44801</c:v>
                </c:pt>
              </c:numCache>
            </c:numRef>
          </c:cat>
          <c:val>
            <c:numRef>
              <c:f>'K81+734'!$L$6:$L$29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-0.199999999949796</c:v>
                </c:pt>
                <c:pt idx="3">
                  <c:v>0</c:v>
                </c:pt>
                <c:pt idx="4">
                  <c:v>-0.40000000001327901</c:v>
                </c:pt>
                <c:pt idx="5">
                  <c:v>-0.20000000006348301</c:v>
                </c:pt>
                <c:pt idx="6">
                  <c:v>0.30000000003838101</c:v>
                </c:pt>
                <c:pt idx="7">
                  <c:v>-0.70000000005165897</c:v>
                </c:pt>
                <c:pt idx="8">
                  <c:v>-0.199999999949796</c:v>
                </c:pt>
                <c:pt idx="9">
                  <c:v>-9.9999999974897905E-2</c:v>
                </c:pt>
                <c:pt idx="10">
                  <c:v>-0.30000000003838101</c:v>
                </c:pt>
                <c:pt idx="11">
                  <c:v>0</c:v>
                </c:pt>
                <c:pt idx="12">
                  <c:v>-0.40000000001327901</c:v>
                </c:pt>
                <c:pt idx="13">
                  <c:v>-0.199999999949796</c:v>
                </c:pt>
                <c:pt idx="14">
                  <c:v>-9.9999999974897905E-2</c:v>
                </c:pt>
                <c:pt idx="15">
                  <c:v>-0.15000000001919001</c:v>
                </c:pt>
                <c:pt idx="16">
                  <c:v>-0.100000000031741</c:v>
                </c:pt>
                <c:pt idx="17">
                  <c:v>5.0000000044292399E-2</c:v>
                </c:pt>
                <c:pt idx="18">
                  <c:v>4.9999999987449001E-2</c:v>
                </c:pt>
                <c:pt idx="19">
                  <c:v>-0.100000000031741</c:v>
                </c:pt>
                <c:pt idx="20">
                  <c:v>0.20000000006348301</c:v>
                </c:pt>
                <c:pt idx="21">
                  <c:v>4.9999999987449001E-2</c:v>
                </c:pt>
              </c:numCache>
            </c:numRef>
          </c:val>
        </c:ser>
        <c:ser>
          <c:idx val="2"/>
          <c:order val="2"/>
          <c:tx>
            <c:strRef>
              <c:f>'K81+734'!$M$4:$Q$4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'K81+734'!$A$6:$A$29</c:f>
              <c:numCache>
                <c:formatCode>m"月"d"日";@</c:formatCode>
                <c:ptCount val="24"/>
                <c:pt idx="0">
                  <c:v>44773</c:v>
                </c:pt>
                <c:pt idx="1">
                  <c:v>44774</c:v>
                </c:pt>
                <c:pt idx="2">
                  <c:v>44775</c:v>
                </c:pt>
                <c:pt idx="3">
                  <c:v>44776</c:v>
                </c:pt>
                <c:pt idx="4">
                  <c:v>44777</c:v>
                </c:pt>
                <c:pt idx="5">
                  <c:v>44778</c:v>
                </c:pt>
                <c:pt idx="6">
                  <c:v>44779</c:v>
                </c:pt>
                <c:pt idx="7">
                  <c:v>44780</c:v>
                </c:pt>
                <c:pt idx="8">
                  <c:v>44781</c:v>
                </c:pt>
                <c:pt idx="9">
                  <c:v>44782</c:v>
                </c:pt>
                <c:pt idx="10">
                  <c:v>44783</c:v>
                </c:pt>
                <c:pt idx="11">
                  <c:v>44784</c:v>
                </c:pt>
                <c:pt idx="12">
                  <c:v>44785</c:v>
                </c:pt>
                <c:pt idx="13">
                  <c:v>44786</c:v>
                </c:pt>
                <c:pt idx="14">
                  <c:v>44787</c:v>
                </c:pt>
                <c:pt idx="15">
                  <c:v>44789</c:v>
                </c:pt>
                <c:pt idx="16">
                  <c:v>44791</c:v>
                </c:pt>
                <c:pt idx="17">
                  <c:v>44793</c:v>
                </c:pt>
                <c:pt idx="18">
                  <c:v>44795</c:v>
                </c:pt>
                <c:pt idx="19">
                  <c:v>44797</c:v>
                </c:pt>
                <c:pt idx="20">
                  <c:v>44799</c:v>
                </c:pt>
                <c:pt idx="21">
                  <c:v>44801</c:v>
                </c:pt>
              </c:numCache>
            </c:numRef>
          </c:cat>
          <c:val>
            <c:numRef>
              <c:f>'K81+734'!$Q$6:$Q$29</c:f>
              <c:numCache>
                <c:formatCode>0.00_ </c:formatCode>
                <c:ptCount val="24"/>
                <c:pt idx="0">
                  <c:v>0</c:v>
                </c:pt>
                <c:pt idx="1">
                  <c:v>-0.59999999996307496</c:v>
                </c:pt>
                <c:pt idx="2">
                  <c:v>-0.20000000006348301</c:v>
                </c:pt>
                <c:pt idx="3">
                  <c:v>0.10000000008858501</c:v>
                </c:pt>
                <c:pt idx="4">
                  <c:v>-0.50000000010186296</c:v>
                </c:pt>
                <c:pt idx="5">
                  <c:v>-0.199999999949796</c:v>
                </c:pt>
                <c:pt idx="6">
                  <c:v>0.49999999998817701</c:v>
                </c:pt>
                <c:pt idx="7">
                  <c:v>-0.90000000000145497</c:v>
                </c:pt>
                <c:pt idx="8">
                  <c:v>-0.199999999949796</c:v>
                </c:pt>
                <c:pt idx="9">
                  <c:v>-0.80000000002655702</c:v>
                </c:pt>
                <c:pt idx="10">
                  <c:v>0.40000000001327901</c:v>
                </c:pt>
                <c:pt idx="11">
                  <c:v>-0.20000000006348301</c:v>
                </c:pt>
                <c:pt idx="12">
                  <c:v>-9.9999999974897905E-2</c:v>
                </c:pt>
                <c:pt idx="13">
                  <c:v>-0.29999999992469401</c:v>
                </c:pt>
                <c:pt idx="14">
                  <c:v>-0.20000000006348301</c:v>
                </c:pt>
                <c:pt idx="15">
                  <c:v>0.15000000001919001</c:v>
                </c:pt>
                <c:pt idx="16">
                  <c:v>-0.35000000002582998</c:v>
                </c:pt>
                <c:pt idx="17">
                  <c:v>-9.9999999974897905E-2</c:v>
                </c:pt>
                <c:pt idx="18">
                  <c:v>-0.100000000031741</c:v>
                </c:pt>
                <c:pt idx="19">
                  <c:v>-0.149999999962347</c:v>
                </c:pt>
                <c:pt idx="20">
                  <c:v>-5.0000000044292399E-2</c:v>
                </c:pt>
                <c:pt idx="21">
                  <c:v>-9.9999999974897905E-2</c:v>
                </c:pt>
              </c:numCache>
            </c:numRef>
          </c:val>
        </c:ser>
        <c:dLbls/>
        <c:marker val="1"/>
        <c:axId val="331673600"/>
        <c:axId val="331675904"/>
      </c:lineChart>
      <c:dateAx>
        <c:axId val="33167360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1675904"/>
        <c:crossesAt val="-50"/>
        <c:auto val="1"/>
        <c:lblOffset val="100"/>
        <c:baseTimeUnit val="days"/>
      </c:dateAx>
      <c:valAx>
        <c:axId val="331675904"/>
        <c:scaling>
          <c:orientation val="minMax"/>
          <c:min val="-1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1673600"/>
        <c:crosses val="autoZero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K81+734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612085062513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'K81+734'!$U$4:$W$4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'K81+734'!$A$6:$A$29</c:f>
              <c:numCache>
                <c:formatCode>m"月"d"日";@</c:formatCode>
                <c:ptCount val="24"/>
                <c:pt idx="0">
                  <c:v>44773</c:v>
                </c:pt>
                <c:pt idx="1">
                  <c:v>44774</c:v>
                </c:pt>
                <c:pt idx="2">
                  <c:v>44775</c:v>
                </c:pt>
                <c:pt idx="3">
                  <c:v>44776</c:v>
                </c:pt>
                <c:pt idx="4">
                  <c:v>44777</c:v>
                </c:pt>
                <c:pt idx="5">
                  <c:v>44778</c:v>
                </c:pt>
                <c:pt idx="6">
                  <c:v>44779</c:v>
                </c:pt>
                <c:pt idx="7">
                  <c:v>44780</c:v>
                </c:pt>
                <c:pt idx="8">
                  <c:v>44781</c:v>
                </c:pt>
                <c:pt idx="9">
                  <c:v>44782</c:v>
                </c:pt>
                <c:pt idx="10">
                  <c:v>44783</c:v>
                </c:pt>
                <c:pt idx="11">
                  <c:v>44784</c:v>
                </c:pt>
                <c:pt idx="12">
                  <c:v>44785</c:v>
                </c:pt>
                <c:pt idx="13">
                  <c:v>44786</c:v>
                </c:pt>
                <c:pt idx="14">
                  <c:v>44787</c:v>
                </c:pt>
                <c:pt idx="15">
                  <c:v>44789</c:v>
                </c:pt>
                <c:pt idx="16">
                  <c:v>44791</c:v>
                </c:pt>
                <c:pt idx="17">
                  <c:v>44793</c:v>
                </c:pt>
                <c:pt idx="18">
                  <c:v>44795</c:v>
                </c:pt>
                <c:pt idx="19">
                  <c:v>44797</c:v>
                </c:pt>
                <c:pt idx="20">
                  <c:v>44799</c:v>
                </c:pt>
                <c:pt idx="21">
                  <c:v>44801</c:v>
                </c:pt>
              </c:numCache>
            </c:numRef>
          </c:cat>
          <c:val>
            <c:numRef>
              <c:f>'K81+734'!$W$6:$W$29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-0.19999999999953399</c:v>
                </c:pt>
                <c:pt idx="3">
                  <c:v>0</c:v>
                </c:pt>
                <c:pt idx="4">
                  <c:v>-0.40000000000084401</c:v>
                </c:pt>
                <c:pt idx="5">
                  <c:v>-0.19999999999953399</c:v>
                </c:pt>
                <c:pt idx="6">
                  <c:v>-0.39999999999906799</c:v>
                </c:pt>
                <c:pt idx="7">
                  <c:v>0</c:v>
                </c:pt>
                <c:pt idx="8">
                  <c:v>-0.10000000000154299</c:v>
                </c:pt>
                <c:pt idx="9">
                  <c:v>-9.99999999997669E-2</c:v>
                </c:pt>
                <c:pt idx="10">
                  <c:v>-0.39999999999906799</c:v>
                </c:pt>
                <c:pt idx="11">
                  <c:v>-0.19999999999953399</c:v>
                </c:pt>
                <c:pt idx="12">
                  <c:v>0.29999999999930099</c:v>
                </c:pt>
                <c:pt idx="13">
                  <c:v>-0.69999999998948703</c:v>
                </c:pt>
                <c:pt idx="14">
                  <c:v>-0.20000000000130999</c:v>
                </c:pt>
                <c:pt idx="15">
                  <c:v>-5.0000000004324398E-2</c:v>
                </c:pt>
                <c:pt idx="16">
                  <c:v>-0.14999999999520999</c:v>
                </c:pt>
                <c:pt idx="17">
                  <c:v>-9.99999999997669E-2</c:v>
                </c:pt>
                <c:pt idx="18">
                  <c:v>-9.99999999997669E-2</c:v>
                </c:pt>
                <c:pt idx="19">
                  <c:v>-0.15000000000586799</c:v>
                </c:pt>
                <c:pt idx="20">
                  <c:v>-4.9999999993666201E-2</c:v>
                </c:pt>
                <c:pt idx="21">
                  <c:v>-9.99999999997669E-2</c:v>
                </c:pt>
                <c:pt idx="22">
                  <c:v>-0.79999999999812998</c:v>
                </c:pt>
              </c:numCache>
            </c:numRef>
          </c:val>
        </c:ser>
        <c:ser>
          <c:idx val="1"/>
          <c:order val="1"/>
          <c:tx>
            <c:strRef>
              <c:f>'K81+734'!$Y$4:$AA$4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'K81+734'!$A$6:$A$29</c:f>
              <c:numCache>
                <c:formatCode>m"月"d"日";@</c:formatCode>
                <c:ptCount val="24"/>
                <c:pt idx="0">
                  <c:v>44773</c:v>
                </c:pt>
                <c:pt idx="1">
                  <c:v>44774</c:v>
                </c:pt>
                <c:pt idx="2">
                  <c:v>44775</c:v>
                </c:pt>
                <c:pt idx="3">
                  <c:v>44776</c:v>
                </c:pt>
                <c:pt idx="4">
                  <c:v>44777</c:v>
                </c:pt>
                <c:pt idx="5">
                  <c:v>44778</c:v>
                </c:pt>
                <c:pt idx="6">
                  <c:v>44779</c:v>
                </c:pt>
                <c:pt idx="7">
                  <c:v>44780</c:v>
                </c:pt>
                <c:pt idx="8">
                  <c:v>44781</c:v>
                </c:pt>
                <c:pt idx="9">
                  <c:v>44782</c:v>
                </c:pt>
                <c:pt idx="10">
                  <c:v>44783</c:v>
                </c:pt>
                <c:pt idx="11">
                  <c:v>44784</c:v>
                </c:pt>
                <c:pt idx="12">
                  <c:v>44785</c:v>
                </c:pt>
                <c:pt idx="13">
                  <c:v>44786</c:v>
                </c:pt>
                <c:pt idx="14">
                  <c:v>44787</c:v>
                </c:pt>
                <c:pt idx="15">
                  <c:v>44789</c:v>
                </c:pt>
                <c:pt idx="16">
                  <c:v>44791</c:v>
                </c:pt>
                <c:pt idx="17">
                  <c:v>44793</c:v>
                </c:pt>
                <c:pt idx="18">
                  <c:v>44795</c:v>
                </c:pt>
                <c:pt idx="19">
                  <c:v>44797</c:v>
                </c:pt>
                <c:pt idx="20">
                  <c:v>44799</c:v>
                </c:pt>
                <c:pt idx="21">
                  <c:v>44801</c:v>
                </c:pt>
              </c:numCache>
            </c:numRef>
          </c:cat>
          <c:val>
            <c:numRef>
              <c:f>'K81+734'!$AA$6:$AA$29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-0.39999999999906799</c:v>
                </c:pt>
                <c:pt idx="2">
                  <c:v>-0.50000000000061096</c:v>
                </c:pt>
                <c:pt idx="3">
                  <c:v>0.50000000000061096</c:v>
                </c:pt>
                <c:pt idx="4">
                  <c:v>-0.20000000000130999</c:v>
                </c:pt>
                <c:pt idx="5">
                  <c:v>-0.19999999999953399</c:v>
                </c:pt>
                <c:pt idx="6">
                  <c:v>-0.19999999999953399</c:v>
                </c:pt>
                <c:pt idx="7">
                  <c:v>-9.99999999997669E-2</c:v>
                </c:pt>
                <c:pt idx="8">
                  <c:v>-0.30000000000107702</c:v>
                </c:pt>
                <c:pt idx="9">
                  <c:v>-0.19999999999953399</c:v>
                </c:pt>
                <c:pt idx="10">
                  <c:v>0.19999999999953399</c:v>
                </c:pt>
                <c:pt idx="11">
                  <c:v>-0.60000000000037801</c:v>
                </c:pt>
                <c:pt idx="12">
                  <c:v>-0.19999999999953399</c:v>
                </c:pt>
                <c:pt idx="13">
                  <c:v>9.99999999997669E-2</c:v>
                </c:pt>
                <c:pt idx="14">
                  <c:v>-0.49999999999883499</c:v>
                </c:pt>
                <c:pt idx="15">
                  <c:v>-0.100000000000655</c:v>
                </c:pt>
                <c:pt idx="16">
                  <c:v>5.0000000000771601E-2</c:v>
                </c:pt>
                <c:pt idx="17">
                  <c:v>-0.100000000000655</c:v>
                </c:pt>
                <c:pt idx="18">
                  <c:v>-0.100000000000655</c:v>
                </c:pt>
                <c:pt idx="19">
                  <c:v>-0.19999999999953399</c:v>
                </c:pt>
                <c:pt idx="20">
                  <c:v>0</c:v>
                </c:pt>
                <c:pt idx="21">
                  <c:v>-0.100000000000655</c:v>
                </c:pt>
                <c:pt idx="22">
                  <c:v>-9.99999999997674E-2</c:v>
                </c:pt>
              </c:numCache>
            </c:numRef>
          </c:val>
        </c:ser>
        <c:ser>
          <c:idx val="2"/>
          <c:order val="2"/>
          <c:tx>
            <c:strRef>
              <c:f>'K81+734'!$AC$4:$AE$4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'K81+734'!$A$6:$A$29</c:f>
              <c:numCache>
                <c:formatCode>m"月"d"日";@</c:formatCode>
                <c:ptCount val="24"/>
                <c:pt idx="0">
                  <c:v>44773</c:v>
                </c:pt>
                <c:pt idx="1">
                  <c:v>44774</c:v>
                </c:pt>
                <c:pt idx="2">
                  <c:v>44775</c:v>
                </c:pt>
                <c:pt idx="3">
                  <c:v>44776</c:v>
                </c:pt>
                <c:pt idx="4">
                  <c:v>44777</c:v>
                </c:pt>
                <c:pt idx="5">
                  <c:v>44778</c:v>
                </c:pt>
                <c:pt idx="6">
                  <c:v>44779</c:v>
                </c:pt>
                <c:pt idx="7">
                  <c:v>44780</c:v>
                </c:pt>
                <c:pt idx="8">
                  <c:v>44781</c:v>
                </c:pt>
                <c:pt idx="9">
                  <c:v>44782</c:v>
                </c:pt>
                <c:pt idx="10">
                  <c:v>44783</c:v>
                </c:pt>
                <c:pt idx="11">
                  <c:v>44784</c:v>
                </c:pt>
                <c:pt idx="12">
                  <c:v>44785</c:v>
                </c:pt>
                <c:pt idx="13">
                  <c:v>44786</c:v>
                </c:pt>
                <c:pt idx="14">
                  <c:v>44787</c:v>
                </c:pt>
                <c:pt idx="15">
                  <c:v>44789</c:v>
                </c:pt>
                <c:pt idx="16">
                  <c:v>44791</c:v>
                </c:pt>
                <c:pt idx="17">
                  <c:v>44793</c:v>
                </c:pt>
                <c:pt idx="18">
                  <c:v>44795</c:v>
                </c:pt>
                <c:pt idx="19">
                  <c:v>44797</c:v>
                </c:pt>
                <c:pt idx="20">
                  <c:v>44799</c:v>
                </c:pt>
                <c:pt idx="21">
                  <c:v>44801</c:v>
                </c:pt>
              </c:numCache>
            </c:numRef>
          </c:cat>
          <c:val>
            <c:numRef>
              <c:f>'K81+734'!$AE$6:$AE$29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-0.29999999999930099</c:v>
                </c:pt>
                <c:pt idx="2">
                  <c:v>-0.10000000000154299</c:v>
                </c:pt>
                <c:pt idx="3">
                  <c:v>-0.29999999999930099</c:v>
                </c:pt>
                <c:pt idx="4">
                  <c:v>-0.19999999999953399</c:v>
                </c:pt>
                <c:pt idx="5">
                  <c:v>-9.99999999997669E-2</c:v>
                </c:pt>
                <c:pt idx="6">
                  <c:v>-0.30000000000995902</c:v>
                </c:pt>
                <c:pt idx="7">
                  <c:v>-0.20000000000130999</c:v>
                </c:pt>
                <c:pt idx="8">
                  <c:v>0.200000000010192</c:v>
                </c:pt>
                <c:pt idx="9">
                  <c:v>-0.60000000000926001</c:v>
                </c:pt>
                <c:pt idx="10">
                  <c:v>-0.19999999999953399</c:v>
                </c:pt>
                <c:pt idx="11">
                  <c:v>-0.20000000000130999</c:v>
                </c:pt>
                <c:pt idx="12">
                  <c:v>-9.9999999989108801E-2</c:v>
                </c:pt>
                <c:pt idx="13">
                  <c:v>-0.30000000000995902</c:v>
                </c:pt>
                <c:pt idx="14">
                  <c:v>-0.200000000010192</c:v>
                </c:pt>
                <c:pt idx="15">
                  <c:v>-9.99999999997669E-2</c:v>
                </c:pt>
                <c:pt idx="16">
                  <c:v>5.0000000009653399E-2</c:v>
                </c:pt>
                <c:pt idx="17">
                  <c:v>-9.99999999997669E-2</c:v>
                </c:pt>
                <c:pt idx="18">
                  <c:v>-9.99999999997669E-2</c:v>
                </c:pt>
                <c:pt idx="19">
                  <c:v>-5.0000000000771601E-2</c:v>
                </c:pt>
                <c:pt idx="20">
                  <c:v>-0.14999999999876201</c:v>
                </c:pt>
                <c:pt idx="21">
                  <c:v>-9.99999999997669E-2</c:v>
                </c:pt>
              </c:numCache>
            </c:numRef>
          </c:val>
        </c:ser>
        <c:dLbls/>
        <c:marker val="1"/>
        <c:axId val="331752192"/>
        <c:axId val="331754496"/>
      </c:lineChart>
      <c:dateAx>
        <c:axId val="33175219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1754496"/>
        <c:crossesAt val="-50"/>
        <c:auto val="1"/>
        <c:lblOffset val="100"/>
        <c:baseTimeUnit val="days"/>
      </c:dateAx>
      <c:valAx>
        <c:axId val="331754496"/>
        <c:scaling>
          <c:orientation val="minMax"/>
          <c:max val="0.8"/>
          <c:min val="-1.2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1752192"/>
        <c:crosses val="autoZero"/>
        <c:crossBetween val="midCat"/>
        <c:majorUnit val="0.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K81+696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1.055722814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'K81+696'!$C$4:$G$4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'K81+696'!$A$6:$A$29</c:f>
              <c:numCache>
                <c:formatCode>m"月"d"日";@</c:formatCode>
                <c:ptCount val="24"/>
                <c:pt idx="0">
                  <c:v>44781</c:v>
                </c:pt>
                <c:pt idx="1">
                  <c:v>44782</c:v>
                </c:pt>
                <c:pt idx="2">
                  <c:v>44783</c:v>
                </c:pt>
                <c:pt idx="3">
                  <c:v>44784</c:v>
                </c:pt>
                <c:pt idx="4">
                  <c:v>44785</c:v>
                </c:pt>
                <c:pt idx="5">
                  <c:v>44786</c:v>
                </c:pt>
                <c:pt idx="6">
                  <c:v>44787</c:v>
                </c:pt>
                <c:pt idx="7">
                  <c:v>44788</c:v>
                </c:pt>
                <c:pt idx="8">
                  <c:v>44789</c:v>
                </c:pt>
                <c:pt idx="9">
                  <c:v>44790</c:v>
                </c:pt>
                <c:pt idx="10">
                  <c:v>44791</c:v>
                </c:pt>
                <c:pt idx="11">
                  <c:v>44792</c:v>
                </c:pt>
                <c:pt idx="12">
                  <c:v>44793</c:v>
                </c:pt>
                <c:pt idx="13">
                  <c:v>44794</c:v>
                </c:pt>
                <c:pt idx="14">
                  <c:v>44795</c:v>
                </c:pt>
                <c:pt idx="15">
                  <c:v>44797</c:v>
                </c:pt>
                <c:pt idx="16">
                  <c:v>44799</c:v>
                </c:pt>
                <c:pt idx="17">
                  <c:v>44801</c:v>
                </c:pt>
                <c:pt idx="18">
                  <c:v>44803</c:v>
                </c:pt>
                <c:pt idx="19">
                  <c:v>44806</c:v>
                </c:pt>
                <c:pt idx="20">
                  <c:v>44809</c:v>
                </c:pt>
              </c:numCache>
            </c:numRef>
          </c:cat>
          <c:val>
            <c:numRef>
              <c:f>'K81+696'!$F$6:$F$29</c:f>
              <c:numCache>
                <c:formatCode>0.00_ </c:formatCode>
                <c:ptCount val="24"/>
                <c:pt idx="0">
                  <c:v>0</c:v>
                </c:pt>
                <c:pt idx="1">
                  <c:v>-0.40000000001327901</c:v>
                </c:pt>
                <c:pt idx="2">
                  <c:v>-0.20000000006348301</c:v>
                </c:pt>
                <c:pt idx="3">
                  <c:v>-0.40000000001327901</c:v>
                </c:pt>
                <c:pt idx="4">
                  <c:v>-0.60000000007676102</c:v>
                </c:pt>
                <c:pt idx="5">
                  <c:v>-0.40000000001327901</c:v>
                </c:pt>
                <c:pt idx="6">
                  <c:v>-1.00000000009004</c:v>
                </c:pt>
                <c:pt idx="7">
                  <c:v>-1.2000000000398401</c:v>
                </c:pt>
                <c:pt idx="8">
                  <c:v>-1.1000000000649399</c:v>
                </c:pt>
                <c:pt idx="9">
                  <c:v>-1.60000000005311</c:v>
                </c:pt>
                <c:pt idx="10">
                  <c:v>-1.8000000000029099</c:v>
                </c:pt>
                <c:pt idx="11">
                  <c:v>-1.4000000001033199</c:v>
                </c:pt>
                <c:pt idx="12">
                  <c:v>-1.60000000005311</c:v>
                </c:pt>
                <c:pt idx="13">
                  <c:v>-1.8000000000029099</c:v>
                </c:pt>
                <c:pt idx="14">
                  <c:v>-2.00000000006639</c:v>
                </c:pt>
                <c:pt idx="15">
                  <c:v>-2.3000000001047698</c:v>
                </c:pt>
                <c:pt idx="16">
                  <c:v>-2.40000000007967</c:v>
                </c:pt>
                <c:pt idx="17">
                  <c:v>-2.6000000000294698</c:v>
                </c:pt>
                <c:pt idx="18">
                  <c:v>-2.40000000007967</c:v>
                </c:pt>
                <c:pt idx="19">
                  <c:v>-3.0000000000427498</c:v>
                </c:pt>
                <c:pt idx="20">
                  <c:v>-2.9000000000678501</c:v>
                </c:pt>
                <c:pt idx="21">
                  <c:v>-0.90000000000145997</c:v>
                </c:pt>
              </c:numCache>
            </c:numRef>
          </c:val>
        </c:ser>
        <c:ser>
          <c:idx val="1"/>
          <c:order val="1"/>
          <c:tx>
            <c:strRef>
              <c:f>'K81+696'!$H$4:$L$4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'K81+696'!$A$6:$A$29</c:f>
              <c:numCache>
                <c:formatCode>m"月"d"日";@</c:formatCode>
                <c:ptCount val="24"/>
                <c:pt idx="0">
                  <c:v>44781</c:v>
                </c:pt>
                <c:pt idx="1">
                  <c:v>44782</c:v>
                </c:pt>
                <c:pt idx="2">
                  <c:v>44783</c:v>
                </c:pt>
                <c:pt idx="3">
                  <c:v>44784</c:v>
                </c:pt>
                <c:pt idx="4">
                  <c:v>44785</c:v>
                </c:pt>
                <c:pt idx="5">
                  <c:v>44786</c:v>
                </c:pt>
                <c:pt idx="6">
                  <c:v>44787</c:v>
                </c:pt>
                <c:pt idx="7">
                  <c:v>44788</c:v>
                </c:pt>
                <c:pt idx="8">
                  <c:v>44789</c:v>
                </c:pt>
                <c:pt idx="9">
                  <c:v>44790</c:v>
                </c:pt>
                <c:pt idx="10">
                  <c:v>44791</c:v>
                </c:pt>
                <c:pt idx="11">
                  <c:v>44792</c:v>
                </c:pt>
                <c:pt idx="12">
                  <c:v>44793</c:v>
                </c:pt>
                <c:pt idx="13">
                  <c:v>44794</c:v>
                </c:pt>
                <c:pt idx="14">
                  <c:v>44795</c:v>
                </c:pt>
                <c:pt idx="15">
                  <c:v>44797</c:v>
                </c:pt>
                <c:pt idx="16">
                  <c:v>44799</c:v>
                </c:pt>
                <c:pt idx="17">
                  <c:v>44801</c:v>
                </c:pt>
                <c:pt idx="18">
                  <c:v>44803</c:v>
                </c:pt>
                <c:pt idx="19">
                  <c:v>44806</c:v>
                </c:pt>
                <c:pt idx="20">
                  <c:v>44809</c:v>
                </c:pt>
              </c:numCache>
            </c:numRef>
          </c:cat>
          <c:val>
            <c:numRef>
              <c:f>'K81+696'!$K$6:$K$29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-0.30000000003838101</c:v>
                </c:pt>
                <c:pt idx="3">
                  <c:v>-0.60000000007676102</c:v>
                </c:pt>
                <c:pt idx="4">
                  <c:v>-0.70000000005165897</c:v>
                </c:pt>
                <c:pt idx="5">
                  <c:v>-1.00000000009004</c:v>
                </c:pt>
                <c:pt idx="6">
                  <c:v>-0.90000000000145497</c:v>
                </c:pt>
                <c:pt idx="7">
                  <c:v>-1.4000000001033199</c:v>
                </c:pt>
                <c:pt idx="8">
                  <c:v>-1.60000000005311</c:v>
                </c:pt>
                <c:pt idx="9">
                  <c:v>-1.4000000001033199</c:v>
                </c:pt>
                <c:pt idx="10">
                  <c:v>-2.00000000006639</c:v>
                </c:pt>
                <c:pt idx="11">
                  <c:v>-2.2000000000161899</c:v>
                </c:pt>
                <c:pt idx="12">
                  <c:v>-2.3000000001047698</c:v>
                </c:pt>
                <c:pt idx="13">
                  <c:v>-2.40000000007967</c:v>
                </c:pt>
                <c:pt idx="14">
                  <c:v>-2.6000000000294698</c:v>
                </c:pt>
                <c:pt idx="15">
                  <c:v>-2.6000000000294698</c:v>
                </c:pt>
                <c:pt idx="16">
                  <c:v>-2.70000000000437</c:v>
                </c:pt>
                <c:pt idx="17">
                  <c:v>-3.2000000001062299</c:v>
                </c:pt>
                <c:pt idx="18">
                  <c:v>-2.9000000000678501</c:v>
                </c:pt>
                <c:pt idx="19">
                  <c:v>-3.0000000000427498</c:v>
                </c:pt>
                <c:pt idx="20">
                  <c:v>-3.2000000001062299</c:v>
                </c:pt>
                <c:pt idx="21">
                  <c:v>-9.9999999996214395E-2</c:v>
                </c:pt>
              </c:numCache>
            </c:numRef>
          </c:val>
        </c:ser>
        <c:ser>
          <c:idx val="2"/>
          <c:order val="2"/>
          <c:tx>
            <c:strRef>
              <c:f>'K81+696'!$M$4:$Q$4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'K81+696'!$A$6:$A$32</c:f>
              <c:numCache>
                <c:formatCode>m"月"d"日";@</c:formatCode>
                <c:ptCount val="27"/>
                <c:pt idx="0">
                  <c:v>44781</c:v>
                </c:pt>
                <c:pt idx="1">
                  <c:v>44782</c:v>
                </c:pt>
                <c:pt idx="2">
                  <c:v>44783</c:v>
                </c:pt>
                <c:pt idx="3">
                  <c:v>44784</c:v>
                </c:pt>
                <c:pt idx="4">
                  <c:v>44785</c:v>
                </c:pt>
                <c:pt idx="5">
                  <c:v>44786</c:v>
                </c:pt>
                <c:pt idx="6">
                  <c:v>44787</c:v>
                </c:pt>
                <c:pt idx="7">
                  <c:v>44788</c:v>
                </c:pt>
                <c:pt idx="8">
                  <c:v>44789</c:v>
                </c:pt>
                <c:pt idx="9">
                  <c:v>44790</c:v>
                </c:pt>
                <c:pt idx="10">
                  <c:v>44791</c:v>
                </c:pt>
                <c:pt idx="11">
                  <c:v>44792</c:v>
                </c:pt>
                <c:pt idx="12">
                  <c:v>44793</c:v>
                </c:pt>
                <c:pt idx="13">
                  <c:v>44794</c:v>
                </c:pt>
                <c:pt idx="14">
                  <c:v>44795</c:v>
                </c:pt>
                <c:pt idx="15">
                  <c:v>44797</c:v>
                </c:pt>
                <c:pt idx="16">
                  <c:v>44799</c:v>
                </c:pt>
                <c:pt idx="17">
                  <c:v>44801</c:v>
                </c:pt>
                <c:pt idx="18">
                  <c:v>44803</c:v>
                </c:pt>
                <c:pt idx="19">
                  <c:v>44806</c:v>
                </c:pt>
                <c:pt idx="20">
                  <c:v>44809</c:v>
                </c:pt>
              </c:numCache>
            </c:numRef>
          </c:cat>
          <c:val>
            <c:numRef>
              <c:f>'K81+696'!$P$6:$P$32</c:f>
              <c:numCache>
                <c:formatCode>0.00_ </c:formatCode>
                <c:ptCount val="27"/>
                <c:pt idx="0">
                  <c:v>0</c:v>
                </c:pt>
                <c:pt idx="1">
                  <c:v>9.9999999974897905E-2</c:v>
                </c:pt>
                <c:pt idx="2">
                  <c:v>-9.9999999974897905E-2</c:v>
                </c:pt>
                <c:pt idx="3">
                  <c:v>-0.30000000003838101</c:v>
                </c:pt>
                <c:pt idx="4">
                  <c:v>-0.199999999949796</c:v>
                </c:pt>
                <c:pt idx="5">
                  <c:v>-0.70000000005165897</c:v>
                </c:pt>
                <c:pt idx="6">
                  <c:v>-0.90000000000145497</c:v>
                </c:pt>
                <c:pt idx="7">
                  <c:v>-1.09999999995125</c:v>
                </c:pt>
                <c:pt idx="8">
                  <c:v>-1.30000000001473</c:v>
                </c:pt>
                <c:pt idx="9">
                  <c:v>-1.4999999999645299</c:v>
                </c:pt>
                <c:pt idx="10">
                  <c:v>-1.60000000005311</c:v>
                </c:pt>
                <c:pt idx="11">
                  <c:v>-1.8999999999778101</c:v>
                </c:pt>
                <c:pt idx="12">
                  <c:v>-2.1000000000412902</c:v>
                </c:pt>
                <c:pt idx="13">
                  <c:v>-2.2999999999910901</c:v>
                </c:pt>
                <c:pt idx="14">
                  <c:v>-2.6000000000294698</c:v>
                </c:pt>
                <c:pt idx="15">
                  <c:v>-2.70000000000437</c:v>
                </c:pt>
                <c:pt idx="16">
                  <c:v>-2.8999999999541601</c:v>
                </c:pt>
                <c:pt idx="17">
                  <c:v>-3.1000000000176402</c:v>
                </c:pt>
                <c:pt idx="18">
                  <c:v>-3.2999999999674401</c:v>
                </c:pt>
                <c:pt idx="19">
                  <c:v>-3.40000000005602</c:v>
                </c:pt>
                <c:pt idx="20">
                  <c:v>-3.69999999998072</c:v>
                </c:pt>
              </c:numCache>
            </c:numRef>
          </c:val>
        </c:ser>
        <c:dLbls/>
        <c:marker val="1"/>
        <c:axId val="331822976"/>
        <c:axId val="331825536"/>
      </c:lineChart>
      <c:lineChart>
        <c:grouping val="standard"/>
        <c:ser>
          <c:idx val="3"/>
          <c:order val="3"/>
          <c:tx>
            <c:strRef>
              <c:f>'K81+696'!$AG$3:$AG$5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'K81+696'!$A$6:$A$29</c:f>
              <c:numCache>
                <c:formatCode>m"月"d"日";@</c:formatCode>
                <c:ptCount val="24"/>
                <c:pt idx="0">
                  <c:v>44781</c:v>
                </c:pt>
                <c:pt idx="1">
                  <c:v>44782</c:v>
                </c:pt>
                <c:pt idx="2">
                  <c:v>44783</c:v>
                </c:pt>
                <c:pt idx="3">
                  <c:v>44784</c:v>
                </c:pt>
                <c:pt idx="4">
                  <c:v>44785</c:v>
                </c:pt>
                <c:pt idx="5">
                  <c:v>44786</c:v>
                </c:pt>
                <c:pt idx="6">
                  <c:v>44787</c:v>
                </c:pt>
                <c:pt idx="7">
                  <c:v>44788</c:v>
                </c:pt>
                <c:pt idx="8">
                  <c:v>44789</c:v>
                </c:pt>
                <c:pt idx="9">
                  <c:v>44790</c:v>
                </c:pt>
                <c:pt idx="10">
                  <c:v>44791</c:v>
                </c:pt>
                <c:pt idx="11">
                  <c:v>44792</c:v>
                </c:pt>
                <c:pt idx="12">
                  <c:v>44793</c:v>
                </c:pt>
                <c:pt idx="13">
                  <c:v>44794</c:v>
                </c:pt>
                <c:pt idx="14">
                  <c:v>44795</c:v>
                </c:pt>
                <c:pt idx="15">
                  <c:v>44797</c:v>
                </c:pt>
                <c:pt idx="16">
                  <c:v>44799</c:v>
                </c:pt>
                <c:pt idx="17">
                  <c:v>44801</c:v>
                </c:pt>
                <c:pt idx="18">
                  <c:v>44803</c:v>
                </c:pt>
                <c:pt idx="19">
                  <c:v>44806</c:v>
                </c:pt>
                <c:pt idx="20">
                  <c:v>44809</c:v>
                </c:pt>
              </c:numCache>
            </c:numRef>
          </c:cat>
          <c:val>
            <c:numRef>
              <c:f>'K81+696'!$AG$6:$AG$29</c:f>
              <c:numCache>
                <c:formatCode>0.0_ </c:formatCode>
                <c:ptCount val="24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43</c:v>
                </c:pt>
                <c:pt idx="13">
                  <c:v>46</c:v>
                </c:pt>
                <c:pt idx="14">
                  <c:v>49</c:v>
                </c:pt>
                <c:pt idx="15">
                  <c:v>52</c:v>
                </c:pt>
                <c:pt idx="16">
                  <c:v>55</c:v>
                </c:pt>
                <c:pt idx="17">
                  <c:v>58</c:v>
                </c:pt>
                <c:pt idx="18">
                  <c:v>61</c:v>
                </c:pt>
                <c:pt idx="19">
                  <c:v>64</c:v>
                </c:pt>
                <c:pt idx="20">
                  <c:v>67</c:v>
                </c:pt>
              </c:numCache>
            </c:numRef>
          </c:val>
        </c:ser>
        <c:dLbls/>
        <c:marker val="1"/>
        <c:axId val="331827456"/>
        <c:axId val="331841536"/>
      </c:lineChart>
      <c:dateAx>
        <c:axId val="33182297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1825536"/>
        <c:crossesAt val="-50"/>
        <c:auto val="1"/>
        <c:lblOffset val="100"/>
        <c:baseTimeUnit val="days"/>
        <c:majorUnit val="3"/>
        <c:majorTimeUnit val="days"/>
      </c:dateAx>
      <c:valAx>
        <c:axId val="331825536"/>
        <c:scaling>
          <c:orientation val="minMax"/>
          <c:max val="1"/>
          <c:min val="-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1822976"/>
        <c:crosses val="autoZero"/>
        <c:crossBetween val="midCat"/>
        <c:majorUnit val="1"/>
        <c:minorUnit val="0.2"/>
      </c:valAx>
      <c:dateAx>
        <c:axId val="331827456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1841536"/>
        <c:crosses val="autoZero"/>
        <c:auto val="1"/>
        <c:lblOffset val="100"/>
        <c:baseTimeUnit val="days"/>
      </c:dateAx>
      <c:valAx>
        <c:axId val="331841536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1827456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7318309909497183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K81+696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'K81+696'!$U$4:$W$4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'K81+696'!$A$6:$A$29</c:f>
              <c:numCache>
                <c:formatCode>m"月"d"日";@</c:formatCode>
                <c:ptCount val="24"/>
                <c:pt idx="0">
                  <c:v>44781</c:v>
                </c:pt>
                <c:pt idx="1">
                  <c:v>44782</c:v>
                </c:pt>
                <c:pt idx="2">
                  <c:v>44783</c:v>
                </c:pt>
                <c:pt idx="3">
                  <c:v>44784</c:v>
                </c:pt>
                <c:pt idx="4">
                  <c:v>44785</c:v>
                </c:pt>
                <c:pt idx="5">
                  <c:v>44786</c:v>
                </c:pt>
                <c:pt idx="6">
                  <c:v>44787</c:v>
                </c:pt>
                <c:pt idx="7">
                  <c:v>44788</c:v>
                </c:pt>
                <c:pt idx="8">
                  <c:v>44789</c:v>
                </c:pt>
                <c:pt idx="9">
                  <c:v>44790</c:v>
                </c:pt>
                <c:pt idx="10">
                  <c:v>44791</c:v>
                </c:pt>
                <c:pt idx="11">
                  <c:v>44792</c:v>
                </c:pt>
                <c:pt idx="12">
                  <c:v>44793</c:v>
                </c:pt>
                <c:pt idx="13">
                  <c:v>44794</c:v>
                </c:pt>
                <c:pt idx="14">
                  <c:v>44795</c:v>
                </c:pt>
                <c:pt idx="15">
                  <c:v>44797</c:v>
                </c:pt>
                <c:pt idx="16">
                  <c:v>44799</c:v>
                </c:pt>
                <c:pt idx="17">
                  <c:v>44801</c:v>
                </c:pt>
                <c:pt idx="18">
                  <c:v>44803</c:v>
                </c:pt>
                <c:pt idx="19">
                  <c:v>44806</c:v>
                </c:pt>
                <c:pt idx="20">
                  <c:v>44809</c:v>
                </c:pt>
              </c:numCache>
            </c:numRef>
          </c:cat>
          <c:val>
            <c:numRef>
              <c:f>'K81+696'!$V$6:$V$31</c:f>
              <c:numCache>
                <c:formatCode>0.00_ </c:formatCode>
                <c:ptCount val="26"/>
                <c:pt idx="0">
                  <c:v>0</c:v>
                </c:pt>
                <c:pt idx="1">
                  <c:v>-0.39999999999906799</c:v>
                </c:pt>
                <c:pt idx="2">
                  <c:v>-9.99999999997669E-2</c:v>
                </c:pt>
                <c:pt idx="3">
                  <c:v>-0.29999999999930099</c:v>
                </c:pt>
                <c:pt idx="4">
                  <c:v>-0.50000000000061096</c:v>
                </c:pt>
                <c:pt idx="5">
                  <c:v>-0.60000000000037801</c:v>
                </c:pt>
                <c:pt idx="6">
                  <c:v>-0.89999999999967895</c:v>
                </c:pt>
                <c:pt idx="7">
                  <c:v>-1.0999999999992101</c:v>
                </c:pt>
                <c:pt idx="8">
                  <c:v>-1.4000000000002899</c:v>
                </c:pt>
                <c:pt idx="9">
                  <c:v>-1.50000000000006</c:v>
                </c:pt>
                <c:pt idx="10">
                  <c:v>-1.6999999999995901</c:v>
                </c:pt>
                <c:pt idx="11">
                  <c:v>-1.8999999999991199</c:v>
                </c:pt>
                <c:pt idx="12">
                  <c:v>-2.10000000000043</c:v>
                </c:pt>
                <c:pt idx="13">
                  <c:v>-2.3999999999997401</c:v>
                </c:pt>
                <c:pt idx="14">
                  <c:v>-2.5000000000030602</c:v>
                </c:pt>
                <c:pt idx="15">
                  <c:v>-2.70000000000437</c:v>
                </c:pt>
                <c:pt idx="16">
                  <c:v>-2.8000000000005798</c:v>
                </c:pt>
                <c:pt idx="17">
                  <c:v>-3.1000000000069901</c:v>
                </c:pt>
                <c:pt idx="18">
                  <c:v>-3.3000000000082998</c:v>
                </c:pt>
                <c:pt idx="19">
                  <c:v>-3.3999999999991801</c:v>
                </c:pt>
                <c:pt idx="20">
                  <c:v>-3.5000000000007199</c:v>
                </c:pt>
                <c:pt idx="21">
                  <c:v>-0.60000000000038001</c:v>
                </c:pt>
              </c:numCache>
            </c:numRef>
          </c:val>
        </c:ser>
        <c:ser>
          <c:idx val="1"/>
          <c:order val="1"/>
          <c:tx>
            <c:strRef>
              <c:f>'K81+696'!$Y$4:$AA$4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'K81+696'!$A$6:$A$29</c:f>
              <c:numCache>
                <c:formatCode>m"月"d"日";@</c:formatCode>
                <c:ptCount val="24"/>
                <c:pt idx="0">
                  <c:v>44781</c:v>
                </c:pt>
                <c:pt idx="1">
                  <c:v>44782</c:v>
                </c:pt>
                <c:pt idx="2">
                  <c:v>44783</c:v>
                </c:pt>
                <c:pt idx="3">
                  <c:v>44784</c:v>
                </c:pt>
                <c:pt idx="4">
                  <c:v>44785</c:v>
                </c:pt>
                <c:pt idx="5">
                  <c:v>44786</c:v>
                </c:pt>
                <c:pt idx="6">
                  <c:v>44787</c:v>
                </c:pt>
                <c:pt idx="7">
                  <c:v>44788</c:v>
                </c:pt>
                <c:pt idx="8">
                  <c:v>44789</c:v>
                </c:pt>
                <c:pt idx="9">
                  <c:v>44790</c:v>
                </c:pt>
                <c:pt idx="10">
                  <c:v>44791</c:v>
                </c:pt>
                <c:pt idx="11">
                  <c:v>44792</c:v>
                </c:pt>
                <c:pt idx="12">
                  <c:v>44793</c:v>
                </c:pt>
                <c:pt idx="13">
                  <c:v>44794</c:v>
                </c:pt>
                <c:pt idx="14">
                  <c:v>44795</c:v>
                </c:pt>
                <c:pt idx="15">
                  <c:v>44797</c:v>
                </c:pt>
                <c:pt idx="16">
                  <c:v>44799</c:v>
                </c:pt>
                <c:pt idx="17">
                  <c:v>44801</c:v>
                </c:pt>
                <c:pt idx="18">
                  <c:v>44803</c:v>
                </c:pt>
                <c:pt idx="19">
                  <c:v>44806</c:v>
                </c:pt>
                <c:pt idx="20">
                  <c:v>44809</c:v>
                </c:pt>
              </c:numCache>
            </c:numRef>
          </c:cat>
          <c:val>
            <c:numRef>
              <c:f>'K81+696'!$Z$6:$Z$30</c:f>
              <c:numCache>
                <c:formatCode>0.00_ </c:formatCode>
                <c:ptCount val="25"/>
                <c:pt idx="0">
                  <c:v>0</c:v>
                </c:pt>
                <c:pt idx="1">
                  <c:v>-0.29999999999930099</c:v>
                </c:pt>
                <c:pt idx="2">
                  <c:v>-0.19999999999953399</c:v>
                </c:pt>
                <c:pt idx="3">
                  <c:v>-0.39999999999906799</c:v>
                </c:pt>
                <c:pt idx="4">
                  <c:v>-0.50000000000061096</c:v>
                </c:pt>
                <c:pt idx="5">
                  <c:v>-0.799999999999912</c:v>
                </c:pt>
                <c:pt idx="6">
                  <c:v>-0.999999999999446</c:v>
                </c:pt>
                <c:pt idx="7">
                  <c:v>-1.0999999999992101</c:v>
                </c:pt>
                <c:pt idx="8">
                  <c:v>-1.4000000000002899</c:v>
                </c:pt>
                <c:pt idx="9">
                  <c:v>-1.59999999999982</c:v>
                </c:pt>
                <c:pt idx="10">
                  <c:v>-1.50000000000006</c:v>
                </c:pt>
                <c:pt idx="11">
                  <c:v>-2.0000000000006701</c:v>
                </c:pt>
                <c:pt idx="12">
                  <c:v>-2.10000000000043</c:v>
                </c:pt>
                <c:pt idx="13">
                  <c:v>-2.2000000000002</c:v>
                </c:pt>
                <c:pt idx="14">
                  <c:v>-2.59999999999927</c:v>
                </c:pt>
                <c:pt idx="15">
                  <c:v>-2.3999999999997401</c:v>
                </c:pt>
                <c:pt idx="16">
                  <c:v>-2.9000000000003499</c:v>
                </c:pt>
                <c:pt idx="17">
                  <c:v>-2.59999999999927</c:v>
                </c:pt>
                <c:pt idx="18">
                  <c:v>-3.0999999999998802</c:v>
                </c:pt>
                <c:pt idx="19">
                  <c:v>-2.7999999999987999</c:v>
                </c:pt>
                <c:pt idx="20">
                  <c:v>-2.7000000000008102</c:v>
                </c:pt>
                <c:pt idx="21">
                  <c:v>-3.40000000000096</c:v>
                </c:pt>
              </c:numCache>
            </c:numRef>
          </c:val>
        </c:ser>
        <c:ser>
          <c:idx val="2"/>
          <c:order val="2"/>
          <c:tx>
            <c:strRef>
              <c:f>'K81+696'!$AC$4:$AE$4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'K81+696'!$A$6:$A$29</c:f>
              <c:numCache>
                <c:formatCode>m"月"d"日";@</c:formatCode>
                <c:ptCount val="24"/>
                <c:pt idx="0">
                  <c:v>44781</c:v>
                </c:pt>
                <c:pt idx="1">
                  <c:v>44782</c:v>
                </c:pt>
                <c:pt idx="2">
                  <c:v>44783</c:v>
                </c:pt>
                <c:pt idx="3">
                  <c:v>44784</c:v>
                </c:pt>
                <c:pt idx="4">
                  <c:v>44785</c:v>
                </c:pt>
                <c:pt idx="5">
                  <c:v>44786</c:v>
                </c:pt>
                <c:pt idx="6">
                  <c:v>44787</c:v>
                </c:pt>
                <c:pt idx="7">
                  <c:v>44788</c:v>
                </c:pt>
                <c:pt idx="8">
                  <c:v>44789</c:v>
                </c:pt>
                <c:pt idx="9">
                  <c:v>44790</c:v>
                </c:pt>
                <c:pt idx="10">
                  <c:v>44791</c:v>
                </c:pt>
                <c:pt idx="11">
                  <c:v>44792</c:v>
                </c:pt>
                <c:pt idx="12">
                  <c:v>44793</c:v>
                </c:pt>
                <c:pt idx="13">
                  <c:v>44794</c:v>
                </c:pt>
                <c:pt idx="14">
                  <c:v>44795</c:v>
                </c:pt>
                <c:pt idx="15">
                  <c:v>44797</c:v>
                </c:pt>
                <c:pt idx="16">
                  <c:v>44799</c:v>
                </c:pt>
                <c:pt idx="17">
                  <c:v>44801</c:v>
                </c:pt>
                <c:pt idx="18">
                  <c:v>44803</c:v>
                </c:pt>
                <c:pt idx="19">
                  <c:v>44806</c:v>
                </c:pt>
                <c:pt idx="20">
                  <c:v>44809</c:v>
                </c:pt>
              </c:numCache>
            </c:numRef>
          </c:cat>
          <c:val>
            <c:numRef>
              <c:f>'K81+696'!$AD$6:$AD$29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-0.29999999999930099</c:v>
                </c:pt>
                <c:pt idx="2">
                  <c:v>-0.40000000000084401</c:v>
                </c:pt>
                <c:pt idx="3">
                  <c:v>-0.70000000000014495</c:v>
                </c:pt>
                <c:pt idx="4">
                  <c:v>-0.89999999999967895</c:v>
                </c:pt>
                <c:pt idx="5">
                  <c:v>-0.999999999999446</c:v>
                </c:pt>
                <c:pt idx="6">
                  <c:v>-1.3000000000094001</c:v>
                </c:pt>
                <c:pt idx="7">
                  <c:v>-1.5000000000107101</c:v>
                </c:pt>
                <c:pt idx="8">
                  <c:v>-1.3000000000005201</c:v>
                </c:pt>
                <c:pt idx="9">
                  <c:v>-1.9000000000097801</c:v>
                </c:pt>
                <c:pt idx="10">
                  <c:v>-2.1000000000093202</c:v>
                </c:pt>
                <c:pt idx="11">
                  <c:v>-2.30000000001063</c:v>
                </c:pt>
                <c:pt idx="12">
                  <c:v>-2.3999999999997401</c:v>
                </c:pt>
                <c:pt idx="13">
                  <c:v>-2.49999999998884</c:v>
                </c:pt>
                <c:pt idx="14">
                  <c:v>-2.2999999999999701</c:v>
                </c:pt>
                <c:pt idx="15">
                  <c:v>-2.6999999999670599</c:v>
                </c:pt>
                <c:pt idx="16">
                  <c:v>-2.79999999995617</c:v>
                </c:pt>
                <c:pt idx="17">
                  <c:v>-3.0000000000001101</c:v>
                </c:pt>
                <c:pt idx="18">
                  <c:v>-2.9999999999343898</c:v>
                </c:pt>
                <c:pt idx="19">
                  <c:v>-3.0999999999234999</c:v>
                </c:pt>
                <c:pt idx="20">
                  <c:v>-3.40000000000096</c:v>
                </c:pt>
              </c:numCache>
            </c:numRef>
          </c:val>
        </c:ser>
        <c:dLbls/>
        <c:marker val="1"/>
        <c:axId val="332046720"/>
        <c:axId val="332049024"/>
      </c:lineChart>
      <c:lineChart>
        <c:grouping val="standard"/>
        <c:ser>
          <c:idx val="3"/>
          <c:order val="3"/>
          <c:tx>
            <c:strRef>
              <c:f>'K81+696'!$AG$3:$AG$5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'K81+696'!$A$6:$A$29</c:f>
              <c:numCache>
                <c:formatCode>m"月"d"日";@</c:formatCode>
                <c:ptCount val="24"/>
                <c:pt idx="0">
                  <c:v>44781</c:v>
                </c:pt>
                <c:pt idx="1">
                  <c:v>44782</c:v>
                </c:pt>
                <c:pt idx="2">
                  <c:v>44783</c:v>
                </c:pt>
                <c:pt idx="3">
                  <c:v>44784</c:v>
                </c:pt>
                <c:pt idx="4">
                  <c:v>44785</c:v>
                </c:pt>
                <c:pt idx="5">
                  <c:v>44786</c:v>
                </c:pt>
                <c:pt idx="6">
                  <c:v>44787</c:v>
                </c:pt>
                <c:pt idx="7">
                  <c:v>44788</c:v>
                </c:pt>
                <c:pt idx="8">
                  <c:v>44789</c:v>
                </c:pt>
                <c:pt idx="9">
                  <c:v>44790</c:v>
                </c:pt>
                <c:pt idx="10">
                  <c:v>44791</c:v>
                </c:pt>
                <c:pt idx="11">
                  <c:v>44792</c:v>
                </c:pt>
                <c:pt idx="12">
                  <c:v>44793</c:v>
                </c:pt>
                <c:pt idx="13">
                  <c:v>44794</c:v>
                </c:pt>
                <c:pt idx="14">
                  <c:v>44795</c:v>
                </c:pt>
                <c:pt idx="15">
                  <c:v>44797</c:v>
                </c:pt>
                <c:pt idx="16">
                  <c:v>44799</c:v>
                </c:pt>
                <c:pt idx="17">
                  <c:v>44801</c:v>
                </c:pt>
                <c:pt idx="18">
                  <c:v>44803</c:v>
                </c:pt>
                <c:pt idx="19">
                  <c:v>44806</c:v>
                </c:pt>
                <c:pt idx="20">
                  <c:v>44809</c:v>
                </c:pt>
              </c:numCache>
            </c:numRef>
          </c:cat>
          <c:val>
            <c:numRef>
              <c:f>'K81+696'!$AG$6:$AG$29</c:f>
              <c:numCache>
                <c:formatCode>0.0_ </c:formatCode>
                <c:ptCount val="24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43</c:v>
                </c:pt>
                <c:pt idx="13">
                  <c:v>46</c:v>
                </c:pt>
                <c:pt idx="14">
                  <c:v>49</c:v>
                </c:pt>
                <c:pt idx="15">
                  <c:v>52</c:v>
                </c:pt>
                <c:pt idx="16">
                  <c:v>55</c:v>
                </c:pt>
                <c:pt idx="17">
                  <c:v>58</c:v>
                </c:pt>
                <c:pt idx="18">
                  <c:v>61</c:v>
                </c:pt>
                <c:pt idx="19">
                  <c:v>64</c:v>
                </c:pt>
                <c:pt idx="20">
                  <c:v>67</c:v>
                </c:pt>
              </c:numCache>
            </c:numRef>
          </c:val>
        </c:ser>
        <c:dLbls/>
        <c:marker val="1"/>
        <c:axId val="332059392"/>
        <c:axId val="332060928"/>
      </c:lineChart>
      <c:dateAx>
        <c:axId val="33204672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2049024"/>
        <c:crossesAt val="-50"/>
        <c:auto val="1"/>
        <c:lblOffset val="100"/>
        <c:baseTimeUnit val="days"/>
      </c:dateAx>
      <c:valAx>
        <c:axId val="332049024"/>
        <c:scaling>
          <c:orientation val="minMax"/>
          <c:max val="1"/>
          <c:min val="-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2046720"/>
        <c:crosses val="autoZero"/>
        <c:crossBetween val="midCat"/>
        <c:majorUnit val="1"/>
      </c:valAx>
      <c:dateAx>
        <c:axId val="332059392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2060928"/>
        <c:crosses val="autoZero"/>
        <c:auto val="1"/>
        <c:lblOffset val="100"/>
        <c:baseTimeUnit val="days"/>
      </c:dateAx>
      <c:valAx>
        <c:axId val="332060928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2059392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K81+696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962260438709311"/>
          <c:y val="6.5359477124183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'K81+696'!$C$4:$G$4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'K81+696'!$A$6:$A$29</c:f>
              <c:numCache>
                <c:formatCode>m"月"d"日";@</c:formatCode>
                <c:ptCount val="24"/>
                <c:pt idx="0">
                  <c:v>44781</c:v>
                </c:pt>
                <c:pt idx="1">
                  <c:v>44782</c:v>
                </c:pt>
                <c:pt idx="2">
                  <c:v>44783</c:v>
                </c:pt>
                <c:pt idx="3">
                  <c:v>44784</c:v>
                </c:pt>
                <c:pt idx="4">
                  <c:v>44785</c:v>
                </c:pt>
                <c:pt idx="5">
                  <c:v>44786</c:v>
                </c:pt>
                <c:pt idx="6">
                  <c:v>44787</c:v>
                </c:pt>
                <c:pt idx="7">
                  <c:v>44788</c:v>
                </c:pt>
                <c:pt idx="8">
                  <c:v>44789</c:v>
                </c:pt>
                <c:pt idx="9">
                  <c:v>44790</c:v>
                </c:pt>
                <c:pt idx="10">
                  <c:v>44791</c:v>
                </c:pt>
                <c:pt idx="11">
                  <c:v>44792</c:v>
                </c:pt>
                <c:pt idx="12">
                  <c:v>44793</c:v>
                </c:pt>
                <c:pt idx="13">
                  <c:v>44794</c:v>
                </c:pt>
                <c:pt idx="14">
                  <c:v>44795</c:v>
                </c:pt>
                <c:pt idx="15">
                  <c:v>44797</c:v>
                </c:pt>
                <c:pt idx="16">
                  <c:v>44799</c:v>
                </c:pt>
                <c:pt idx="17">
                  <c:v>44801</c:v>
                </c:pt>
                <c:pt idx="18">
                  <c:v>44803</c:v>
                </c:pt>
                <c:pt idx="19">
                  <c:v>44806</c:v>
                </c:pt>
                <c:pt idx="20">
                  <c:v>44809</c:v>
                </c:pt>
              </c:numCache>
            </c:numRef>
          </c:cat>
          <c:val>
            <c:numRef>
              <c:f>'K81+696'!$G$6:$G$29</c:f>
              <c:numCache>
                <c:formatCode>0.00_ </c:formatCode>
                <c:ptCount val="24"/>
                <c:pt idx="0">
                  <c:v>0</c:v>
                </c:pt>
                <c:pt idx="1">
                  <c:v>-0.40000000001327901</c:v>
                </c:pt>
                <c:pt idx="2">
                  <c:v>0.199999999949796</c:v>
                </c:pt>
                <c:pt idx="3">
                  <c:v>-0.199999999949796</c:v>
                </c:pt>
                <c:pt idx="4">
                  <c:v>-0.20000000006348301</c:v>
                </c:pt>
                <c:pt idx="5">
                  <c:v>0.20000000006348301</c:v>
                </c:pt>
                <c:pt idx="6">
                  <c:v>-0.60000000007676102</c:v>
                </c:pt>
                <c:pt idx="7">
                  <c:v>-0.199999999949796</c:v>
                </c:pt>
                <c:pt idx="8">
                  <c:v>9.9999999974897905E-2</c:v>
                </c:pt>
                <c:pt idx="9">
                  <c:v>-0.49999999998817701</c:v>
                </c:pt>
                <c:pt idx="10">
                  <c:v>-0.199999999949796</c:v>
                </c:pt>
                <c:pt idx="11">
                  <c:v>0.39999999989959201</c:v>
                </c:pt>
                <c:pt idx="12">
                  <c:v>-0.199999999949796</c:v>
                </c:pt>
                <c:pt idx="13">
                  <c:v>-0.199999999949796</c:v>
                </c:pt>
                <c:pt idx="14">
                  <c:v>-0.20000000006348301</c:v>
                </c:pt>
                <c:pt idx="15">
                  <c:v>-0.15000000001919001</c:v>
                </c:pt>
                <c:pt idx="16">
                  <c:v>-4.9999999987449001E-2</c:v>
                </c:pt>
                <c:pt idx="17">
                  <c:v>-9.9999999974897905E-2</c:v>
                </c:pt>
                <c:pt idx="18">
                  <c:v>9.9999999974897905E-2</c:v>
                </c:pt>
                <c:pt idx="19">
                  <c:v>-0.199999999987691</c:v>
                </c:pt>
                <c:pt idx="20">
                  <c:v>3.3333333324965998E-2</c:v>
                </c:pt>
                <c:pt idx="21">
                  <c:v>-1.5999999999394301</c:v>
                </c:pt>
              </c:numCache>
            </c:numRef>
          </c:val>
        </c:ser>
        <c:ser>
          <c:idx val="1"/>
          <c:order val="1"/>
          <c:tx>
            <c:strRef>
              <c:f>'K81+696'!$H$4:$L$4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'K81+696'!$A$6:$A$29</c:f>
              <c:numCache>
                <c:formatCode>m"月"d"日";@</c:formatCode>
                <c:ptCount val="24"/>
                <c:pt idx="0">
                  <c:v>44781</c:v>
                </c:pt>
                <c:pt idx="1">
                  <c:v>44782</c:v>
                </c:pt>
                <c:pt idx="2">
                  <c:v>44783</c:v>
                </c:pt>
                <c:pt idx="3">
                  <c:v>44784</c:v>
                </c:pt>
                <c:pt idx="4">
                  <c:v>44785</c:v>
                </c:pt>
                <c:pt idx="5">
                  <c:v>44786</c:v>
                </c:pt>
                <c:pt idx="6">
                  <c:v>44787</c:v>
                </c:pt>
                <c:pt idx="7">
                  <c:v>44788</c:v>
                </c:pt>
                <c:pt idx="8">
                  <c:v>44789</c:v>
                </c:pt>
                <c:pt idx="9">
                  <c:v>44790</c:v>
                </c:pt>
                <c:pt idx="10">
                  <c:v>44791</c:v>
                </c:pt>
                <c:pt idx="11">
                  <c:v>44792</c:v>
                </c:pt>
                <c:pt idx="12">
                  <c:v>44793</c:v>
                </c:pt>
                <c:pt idx="13">
                  <c:v>44794</c:v>
                </c:pt>
                <c:pt idx="14">
                  <c:v>44795</c:v>
                </c:pt>
                <c:pt idx="15">
                  <c:v>44797</c:v>
                </c:pt>
                <c:pt idx="16">
                  <c:v>44799</c:v>
                </c:pt>
                <c:pt idx="17">
                  <c:v>44801</c:v>
                </c:pt>
                <c:pt idx="18">
                  <c:v>44803</c:v>
                </c:pt>
                <c:pt idx="19">
                  <c:v>44806</c:v>
                </c:pt>
                <c:pt idx="20">
                  <c:v>44809</c:v>
                </c:pt>
              </c:numCache>
            </c:numRef>
          </c:cat>
          <c:val>
            <c:numRef>
              <c:f>'K81+696'!$L$6:$L$29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-9.9999999974897905E-2</c:v>
                </c:pt>
                <c:pt idx="3">
                  <c:v>-0.30000000003838101</c:v>
                </c:pt>
                <c:pt idx="4">
                  <c:v>-9.9999999974897905E-2</c:v>
                </c:pt>
                <c:pt idx="5">
                  <c:v>-0.30000000003838101</c:v>
                </c:pt>
                <c:pt idx="6">
                  <c:v>0.10000000008858501</c:v>
                </c:pt>
                <c:pt idx="7">
                  <c:v>-0.50000000010186296</c:v>
                </c:pt>
                <c:pt idx="8">
                  <c:v>-0.199999999949796</c:v>
                </c:pt>
                <c:pt idx="9">
                  <c:v>0.199999999949796</c:v>
                </c:pt>
                <c:pt idx="10">
                  <c:v>-0.59999999996307496</c:v>
                </c:pt>
                <c:pt idx="11">
                  <c:v>-0.199999999949796</c:v>
                </c:pt>
                <c:pt idx="12">
                  <c:v>-0.10000000008858501</c:v>
                </c:pt>
                <c:pt idx="13">
                  <c:v>-9.9999999974897905E-2</c:v>
                </c:pt>
                <c:pt idx="14">
                  <c:v>-0.199999999949796</c:v>
                </c:pt>
                <c:pt idx="15">
                  <c:v>0</c:v>
                </c:pt>
                <c:pt idx="16">
                  <c:v>-4.9999999987449001E-2</c:v>
                </c:pt>
                <c:pt idx="17">
                  <c:v>-0.25000000005093198</c:v>
                </c:pt>
                <c:pt idx="18">
                  <c:v>0.15000000001919001</c:v>
                </c:pt>
                <c:pt idx="19">
                  <c:v>-3.3333333324965998E-2</c:v>
                </c:pt>
                <c:pt idx="20">
                  <c:v>-6.66666666878276E-2</c:v>
                </c:pt>
              </c:numCache>
            </c:numRef>
          </c:val>
        </c:ser>
        <c:ser>
          <c:idx val="2"/>
          <c:order val="2"/>
          <c:tx>
            <c:strRef>
              <c:f>'K81+696'!$M$4:$Q$4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'K81+696'!$A$6:$A$29</c:f>
              <c:numCache>
                <c:formatCode>m"月"d"日";@</c:formatCode>
                <c:ptCount val="24"/>
                <c:pt idx="0">
                  <c:v>44781</c:v>
                </c:pt>
                <c:pt idx="1">
                  <c:v>44782</c:v>
                </c:pt>
                <c:pt idx="2">
                  <c:v>44783</c:v>
                </c:pt>
                <c:pt idx="3">
                  <c:v>44784</c:v>
                </c:pt>
                <c:pt idx="4">
                  <c:v>44785</c:v>
                </c:pt>
                <c:pt idx="5">
                  <c:v>44786</c:v>
                </c:pt>
                <c:pt idx="6">
                  <c:v>44787</c:v>
                </c:pt>
                <c:pt idx="7">
                  <c:v>44788</c:v>
                </c:pt>
                <c:pt idx="8">
                  <c:v>44789</c:v>
                </c:pt>
                <c:pt idx="9">
                  <c:v>44790</c:v>
                </c:pt>
                <c:pt idx="10">
                  <c:v>44791</c:v>
                </c:pt>
                <c:pt idx="11">
                  <c:v>44792</c:v>
                </c:pt>
                <c:pt idx="12">
                  <c:v>44793</c:v>
                </c:pt>
                <c:pt idx="13">
                  <c:v>44794</c:v>
                </c:pt>
                <c:pt idx="14">
                  <c:v>44795</c:v>
                </c:pt>
                <c:pt idx="15">
                  <c:v>44797</c:v>
                </c:pt>
                <c:pt idx="16">
                  <c:v>44799</c:v>
                </c:pt>
                <c:pt idx="17">
                  <c:v>44801</c:v>
                </c:pt>
                <c:pt idx="18">
                  <c:v>44803</c:v>
                </c:pt>
                <c:pt idx="19">
                  <c:v>44806</c:v>
                </c:pt>
                <c:pt idx="20">
                  <c:v>44809</c:v>
                </c:pt>
              </c:numCache>
            </c:numRef>
          </c:cat>
          <c:val>
            <c:numRef>
              <c:f>'K81+696'!$Q$6:$Q$29</c:f>
              <c:numCache>
                <c:formatCode>0.00_ </c:formatCode>
                <c:ptCount val="24"/>
                <c:pt idx="0">
                  <c:v>0</c:v>
                </c:pt>
                <c:pt idx="1">
                  <c:v>9.9999999974897905E-2</c:v>
                </c:pt>
                <c:pt idx="2">
                  <c:v>-0.199999999949796</c:v>
                </c:pt>
                <c:pt idx="3">
                  <c:v>-0.20000000006348301</c:v>
                </c:pt>
                <c:pt idx="4">
                  <c:v>0.10000000008858501</c:v>
                </c:pt>
                <c:pt idx="5">
                  <c:v>-0.50000000010186296</c:v>
                </c:pt>
                <c:pt idx="6">
                  <c:v>-0.199999999949796</c:v>
                </c:pt>
                <c:pt idx="7">
                  <c:v>-0.199999999949796</c:v>
                </c:pt>
                <c:pt idx="8">
                  <c:v>-0.20000000006348301</c:v>
                </c:pt>
                <c:pt idx="9">
                  <c:v>-0.199999999949796</c:v>
                </c:pt>
                <c:pt idx="10">
                  <c:v>-0.10000000008858501</c:v>
                </c:pt>
                <c:pt idx="11">
                  <c:v>-0.29999999992469401</c:v>
                </c:pt>
                <c:pt idx="12">
                  <c:v>-0.20000000006348301</c:v>
                </c:pt>
                <c:pt idx="13">
                  <c:v>-0.199999999949796</c:v>
                </c:pt>
                <c:pt idx="14">
                  <c:v>-0.30000000003838101</c:v>
                </c:pt>
                <c:pt idx="15">
                  <c:v>-4.9999999987449001E-2</c:v>
                </c:pt>
                <c:pt idx="16">
                  <c:v>-9.9999999974897905E-2</c:v>
                </c:pt>
                <c:pt idx="17">
                  <c:v>-0.100000000031741</c:v>
                </c:pt>
                <c:pt idx="18">
                  <c:v>-9.9999999974897905E-2</c:v>
                </c:pt>
                <c:pt idx="19">
                  <c:v>-3.3333333362861602E-2</c:v>
                </c:pt>
                <c:pt idx="20">
                  <c:v>-9.9999999974897905E-2</c:v>
                </c:pt>
              </c:numCache>
            </c:numRef>
          </c:val>
        </c:ser>
        <c:dLbls/>
        <c:marker val="1"/>
        <c:axId val="328774016"/>
        <c:axId val="328776320"/>
      </c:lineChart>
      <c:dateAx>
        <c:axId val="32877401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8776320"/>
        <c:crossesAt val="-50"/>
        <c:auto val="1"/>
        <c:lblOffset val="100"/>
        <c:baseTimeUnit val="days"/>
      </c:dateAx>
      <c:valAx>
        <c:axId val="328776320"/>
        <c:scaling>
          <c:orientation val="minMax"/>
          <c:max val="1"/>
          <c:min val="-1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8774016"/>
        <c:crosses val="autoZero"/>
        <c:crossBetween val="midCat"/>
        <c:majorUnit val="0.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K81+696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612085062513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'K81+696'!$U$4:$W$4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'K81+696'!$A$6:$A$29</c:f>
              <c:numCache>
                <c:formatCode>m"月"d"日";@</c:formatCode>
                <c:ptCount val="24"/>
                <c:pt idx="0">
                  <c:v>44781</c:v>
                </c:pt>
                <c:pt idx="1">
                  <c:v>44782</c:v>
                </c:pt>
                <c:pt idx="2">
                  <c:v>44783</c:v>
                </c:pt>
                <c:pt idx="3">
                  <c:v>44784</c:v>
                </c:pt>
                <c:pt idx="4">
                  <c:v>44785</c:v>
                </c:pt>
                <c:pt idx="5">
                  <c:v>44786</c:v>
                </c:pt>
                <c:pt idx="6">
                  <c:v>44787</c:v>
                </c:pt>
                <c:pt idx="7">
                  <c:v>44788</c:v>
                </c:pt>
                <c:pt idx="8">
                  <c:v>44789</c:v>
                </c:pt>
                <c:pt idx="9">
                  <c:v>44790</c:v>
                </c:pt>
                <c:pt idx="10">
                  <c:v>44791</c:v>
                </c:pt>
                <c:pt idx="11">
                  <c:v>44792</c:v>
                </c:pt>
                <c:pt idx="12">
                  <c:v>44793</c:v>
                </c:pt>
                <c:pt idx="13">
                  <c:v>44794</c:v>
                </c:pt>
                <c:pt idx="14">
                  <c:v>44795</c:v>
                </c:pt>
                <c:pt idx="15">
                  <c:v>44797</c:v>
                </c:pt>
                <c:pt idx="16">
                  <c:v>44799</c:v>
                </c:pt>
                <c:pt idx="17">
                  <c:v>44801</c:v>
                </c:pt>
                <c:pt idx="18">
                  <c:v>44803</c:v>
                </c:pt>
                <c:pt idx="19">
                  <c:v>44806</c:v>
                </c:pt>
                <c:pt idx="20">
                  <c:v>44809</c:v>
                </c:pt>
              </c:numCache>
            </c:numRef>
          </c:cat>
          <c:val>
            <c:numRef>
              <c:f>'K81+696'!$W$6:$W$29</c:f>
              <c:numCache>
                <c:formatCode>0.00_ </c:formatCode>
                <c:ptCount val="24"/>
                <c:pt idx="0">
                  <c:v>0</c:v>
                </c:pt>
                <c:pt idx="1">
                  <c:v>-0.39999999999906799</c:v>
                </c:pt>
                <c:pt idx="2">
                  <c:v>0.29999999999930099</c:v>
                </c:pt>
                <c:pt idx="3">
                  <c:v>-0.19999999999953399</c:v>
                </c:pt>
                <c:pt idx="4">
                  <c:v>-0.20000000000130999</c:v>
                </c:pt>
                <c:pt idx="5">
                  <c:v>-9.99999999997669E-2</c:v>
                </c:pt>
                <c:pt idx="6">
                  <c:v>-0.29999999999930099</c:v>
                </c:pt>
                <c:pt idx="7">
                  <c:v>-0.19999999999953399</c:v>
                </c:pt>
                <c:pt idx="8">
                  <c:v>-0.30000000000107702</c:v>
                </c:pt>
                <c:pt idx="9">
                  <c:v>-9.99999999997669E-2</c:v>
                </c:pt>
                <c:pt idx="10">
                  <c:v>-0.19999999999953399</c:v>
                </c:pt>
                <c:pt idx="11">
                  <c:v>-0.19999999999953399</c:v>
                </c:pt>
                <c:pt idx="12">
                  <c:v>-0.20000000000130999</c:v>
                </c:pt>
                <c:pt idx="13">
                  <c:v>-0.29999999999930099</c:v>
                </c:pt>
                <c:pt idx="14">
                  <c:v>-0.10000000000332</c:v>
                </c:pt>
                <c:pt idx="15">
                  <c:v>-0.100000000000655</c:v>
                </c:pt>
                <c:pt idx="16">
                  <c:v>-4.99999999981071E-2</c:v>
                </c:pt>
                <c:pt idx="17">
                  <c:v>-0.15000000000320299</c:v>
                </c:pt>
                <c:pt idx="18">
                  <c:v>-0.100000000000655</c:v>
                </c:pt>
                <c:pt idx="19">
                  <c:v>-3.3333333330295097E-2</c:v>
                </c:pt>
                <c:pt idx="20">
                  <c:v>-3.3333333333847803E-2</c:v>
                </c:pt>
                <c:pt idx="21">
                  <c:v>-1.0000000000012199</c:v>
                </c:pt>
              </c:numCache>
            </c:numRef>
          </c:val>
        </c:ser>
        <c:ser>
          <c:idx val="1"/>
          <c:order val="1"/>
          <c:tx>
            <c:strRef>
              <c:f>'K81+696'!$Y$4:$AA$4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'K81+696'!$A$6:$A$29</c:f>
              <c:numCache>
                <c:formatCode>m"月"d"日";@</c:formatCode>
                <c:ptCount val="24"/>
                <c:pt idx="0">
                  <c:v>44781</c:v>
                </c:pt>
                <c:pt idx="1">
                  <c:v>44782</c:v>
                </c:pt>
                <c:pt idx="2">
                  <c:v>44783</c:v>
                </c:pt>
                <c:pt idx="3">
                  <c:v>44784</c:v>
                </c:pt>
                <c:pt idx="4">
                  <c:v>44785</c:v>
                </c:pt>
                <c:pt idx="5">
                  <c:v>44786</c:v>
                </c:pt>
                <c:pt idx="6">
                  <c:v>44787</c:v>
                </c:pt>
                <c:pt idx="7">
                  <c:v>44788</c:v>
                </c:pt>
                <c:pt idx="8">
                  <c:v>44789</c:v>
                </c:pt>
                <c:pt idx="9">
                  <c:v>44790</c:v>
                </c:pt>
                <c:pt idx="10">
                  <c:v>44791</c:v>
                </c:pt>
                <c:pt idx="11">
                  <c:v>44792</c:v>
                </c:pt>
                <c:pt idx="12">
                  <c:v>44793</c:v>
                </c:pt>
                <c:pt idx="13">
                  <c:v>44794</c:v>
                </c:pt>
                <c:pt idx="14">
                  <c:v>44795</c:v>
                </c:pt>
                <c:pt idx="15">
                  <c:v>44797</c:v>
                </c:pt>
                <c:pt idx="16">
                  <c:v>44799</c:v>
                </c:pt>
                <c:pt idx="17">
                  <c:v>44801</c:v>
                </c:pt>
                <c:pt idx="18">
                  <c:v>44803</c:v>
                </c:pt>
                <c:pt idx="19">
                  <c:v>44806</c:v>
                </c:pt>
                <c:pt idx="20">
                  <c:v>44809</c:v>
                </c:pt>
              </c:numCache>
            </c:numRef>
          </c:cat>
          <c:val>
            <c:numRef>
              <c:f>'K81+696'!$AA$6:$AA$29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-0.29999999999930099</c:v>
                </c:pt>
                <c:pt idx="2">
                  <c:v>9.99999999997669E-2</c:v>
                </c:pt>
                <c:pt idx="3">
                  <c:v>-0.19999999999953399</c:v>
                </c:pt>
                <c:pt idx="4">
                  <c:v>-0.10000000000154299</c:v>
                </c:pt>
                <c:pt idx="5">
                  <c:v>-0.29999999999930099</c:v>
                </c:pt>
                <c:pt idx="6">
                  <c:v>-0.19999999999953399</c:v>
                </c:pt>
                <c:pt idx="7">
                  <c:v>-9.99999999997669E-2</c:v>
                </c:pt>
                <c:pt idx="8">
                  <c:v>-0.30000000000107702</c:v>
                </c:pt>
                <c:pt idx="9">
                  <c:v>-0.19999999999953399</c:v>
                </c:pt>
                <c:pt idx="10">
                  <c:v>9.99999999997669E-2</c:v>
                </c:pt>
                <c:pt idx="11">
                  <c:v>-0.50000000000061096</c:v>
                </c:pt>
                <c:pt idx="12">
                  <c:v>-9.99999999997669E-2</c:v>
                </c:pt>
                <c:pt idx="13">
                  <c:v>-9.99999999997669E-2</c:v>
                </c:pt>
                <c:pt idx="14">
                  <c:v>-0.39999999999906799</c:v>
                </c:pt>
                <c:pt idx="15">
                  <c:v>9.99999999997669E-2</c:v>
                </c:pt>
                <c:pt idx="16">
                  <c:v>-0.25000000000030598</c:v>
                </c:pt>
                <c:pt idx="17">
                  <c:v>0.15000000000053901</c:v>
                </c:pt>
                <c:pt idx="18">
                  <c:v>-0.25000000000030598</c:v>
                </c:pt>
                <c:pt idx="19">
                  <c:v>0.100000000000359</c:v>
                </c:pt>
                <c:pt idx="20">
                  <c:v>3.3333333332663501E-2</c:v>
                </c:pt>
                <c:pt idx="21">
                  <c:v>-8.7500000000018105E-2</c:v>
                </c:pt>
              </c:numCache>
            </c:numRef>
          </c:val>
        </c:ser>
        <c:ser>
          <c:idx val="2"/>
          <c:order val="2"/>
          <c:tx>
            <c:strRef>
              <c:f>'K81+696'!$AC$4:$AE$4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'K81+696'!$A$6:$A$29</c:f>
              <c:numCache>
                <c:formatCode>m"月"d"日";@</c:formatCode>
                <c:ptCount val="24"/>
                <c:pt idx="0">
                  <c:v>44781</c:v>
                </c:pt>
                <c:pt idx="1">
                  <c:v>44782</c:v>
                </c:pt>
                <c:pt idx="2">
                  <c:v>44783</c:v>
                </c:pt>
                <c:pt idx="3">
                  <c:v>44784</c:v>
                </c:pt>
                <c:pt idx="4">
                  <c:v>44785</c:v>
                </c:pt>
                <c:pt idx="5">
                  <c:v>44786</c:v>
                </c:pt>
                <c:pt idx="6">
                  <c:v>44787</c:v>
                </c:pt>
                <c:pt idx="7">
                  <c:v>44788</c:v>
                </c:pt>
                <c:pt idx="8">
                  <c:v>44789</c:v>
                </c:pt>
                <c:pt idx="9">
                  <c:v>44790</c:v>
                </c:pt>
                <c:pt idx="10">
                  <c:v>44791</c:v>
                </c:pt>
                <c:pt idx="11">
                  <c:v>44792</c:v>
                </c:pt>
                <c:pt idx="12">
                  <c:v>44793</c:v>
                </c:pt>
                <c:pt idx="13">
                  <c:v>44794</c:v>
                </c:pt>
                <c:pt idx="14">
                  <c:v>44795</c:v>
                </c:pt>
                <c:pt idx="15">
                  <c:v>44797</c:v>
                </c:pt>
                <c:pt idx="16">
                  <c:v>44799</c:v>
                </c:pt>
                <c:pt idx="17">
                  <c:v>44801</c:v>
                </c:pt>
                <c:pt idx="18">
                  <c:v>44803</c:v>
                </c:pt>
                <c:pt idx="19">
                  <c:v>44806</c:v>
                </c:pt>
                <c:pt idx="20">
                  <c:v>44809</c:v>
                </c:pt>
              </c:numCache>
            </c:numRef>
          </c:cat>
          <c:val>
            <c:numRef>
              <c:f>'K81+696'!$AE$6:$AE$29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-0.29999999999930099</c:v>
                </c:pt>
                <c:pt idx="2">
                  <c:v>-0.10000000000154299</c:v>
                </c:pt>
                <c:pt idx="3">
                  <c:v>-0.29999999999930099</c:v>
                </c:pt>
                <c:pt idx="4">
                  <c:v>-0.19999999999953399</c:v>
                </c:pt>
                <c:pt idx="5">
                  <c:v>-9.99999999997669E-2</c:v>
                </c:pt>
                <c:pt idx="6">
                  <c:v>-0.30000000000995902</c:v>
                </c:pt>
                <c:pt idx="7">
                  <c:v>-0.20000000000130999</c:v>
                </c:pt>
                <c:pt idx="8">
                  <c:v>0.200000000010192</c:v>
                </c:pt>
                <c:pt idx="9">
                  <c:v>-0.60000000000926001</c:v>
                </c:pt>
                <c:pt idx="10">
                  <c:v>-0.19999999999953399</c:v>
                </c:pt>
                <c:pt idx="11">
                  <c:v>-0.20000000000130999</c:v>
                </c:pt>
                <c:pt idx="12">
                  <c:v>-9.9999999989108801E-2</c:v>
                </c:pt>
                <c:pt idx="13">
                  <c:v>-9.9999999989108801E-2</c:v>
                </c:pt>
                <c:pt idx="14">
                  <c:v>0.19999999998887599</c:v>
                </c:pt>
                <c:pt idx="15">
                  <c:v>-0.19999999998354701</c:v>
                </c:pt>
                <c:pt idx="16">
                  <c:v>-4.99999999945544E-2</c:v>
                </c:pt>
                <c:pt idx="17">
                  <c:v>-0.100000000021971</c:v>
                </c:pt>
                <c:pt idx="18">
                  <c:v>3.2862601528904601E-11</c:v>
                </c:pt>
                <c:pt idx="19">
                  <c:v>-3.3333333329702897E-2</c:v>
                </c:pt>
                <c:pt idx="20">
                  <c:v>-0.10000000002582</c:v>
                </c:pt>
              </c:numCache>
            </c:numRef>
          </c:val>
        </c:ser>
        <c:dLbls/>
        <c:marker val="1"/>
        <c:axId val="332170368"/>
        <c:axId val="332172672"/>
      </c:lineChart>
      <c:dateAx>
        <c:axId val="33217036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2172672"/>
        <c:crossesAt val="-50"/>
        <c:auto val="1"/>
        <c:lblOffset val="100"/>
        <c:baseTimeUnit val="days"/>
      </c:dateAx>
      <c:valAx>
        <c:axId val="332172672"/>
        <c:scaling>
          <c:orientation val="minMax"/>
          <c:min val="-0.9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2170368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K81+656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1.055722814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'K81+670(656)'!$C$4:$G$4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'K81+670(656)'!$A$6:$A$29</c:f>
              <c:numCache>
                <c:formatCode>m"月"d"日";@</c:formatCode>
                <c:ptCount val="24"/>
                <c:pt idx="0">
                  <c:v>44790</c:v>
                </c:pt>
                <c:pt idx="1">
                  <c:v>44791</c:v>
                </c:pt>
                <c:pt idx="2">
                  <c:v>44792</c:v>
                </c:pt>
                <c:pt idx="3">
                  <c:v>44793</c:v>
                </c:pt>
                <c:pt idx="4">
                  <c:v>44794</c:v>
                </c:pt>
                <c:pt idx="5">
                  <c:v>44795</c:v>
                </c:pt>
                <c:pt idx="6">
                  <c:v>44796</c:v>
                </c:pt>
                <c:pt idx="7">
                  <c:v>44797</c:v>
                </c:pt>
                <c:pt idx="8">
                  <c:v>44798</c:v>
                </c:pt>
                <c:pt idx="9">
                  <c:v>44799</c:v>
                </c:pt>
                <c:pt idx="10">
                  <c:v>44800</c:v>
                </c:pt>
                <c:pt idx="11">
                  <c:v>44801</c:v>
                </c:pt>
                <c:pt idx="12">
                  <c:v>44802</c:v>
                </c:pt>
                <c:pt idx="13">
                  <c:v>44803</c:v>
                </c:pt>
                <c:pt idx="14">
                  <c:v>44804</c:v>
                </c:pt>
                <c:pt idx="15">
                  <c:v>44806</c:v>
                </c:pt>
                <c:pt idx="16">
                  <c:v>44808</c:v>
                </c:pt>
                <c:pt idx="17">
                  <c:v>44810</c:v>
                </c:pt>
                <c:pt idx="18">
                  <c:v>44812</c:v>
                </c:pt>
                <c:pt idx="19">
                  <c:v>44814</c:v>
                </c:pt>
                <c:pt idx="20">
                  <c:v>44819</c:v>
                </c:pt>
                <c:pt idx="21">
                  <c:v>44824</c:v>
                </c:pt>
              </c:numCache>
            </c:numRef>
          </c:cat>
          <c:val>
            <c:numRef>
              <c:f>'K81+670(656)'!$F$6:$F$29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-0.69999999993797302</c:v>
                </c:pt>
                <c:pt idx="3">
                  <c:v>-0.90000000000145497</c:v>
                </c:pt>
                <c:pt idx="4">
                  <c:v>-1.09999999995125</c:v>
                </c:pt>
                <c:pt idx="5">
                  <c:v>-1.39999999998963</c:v>
                </c:pt>
                <c:pt idx="6">
                  <c:v>-1.4999999999645299</c:v>
                </c:pt>
                <c:pt idx="7">
                  <c:v>-1.70000000002801</c:v>
                </c:pt>
                <c:pt idx="8">
                  <c:v>-1.5999999999394301</c:v>
                </c:pt>
                <c:pt idx="9">
                  <c:v>-2.0999999999275998</c:v>
                </c:pt>
                <c:pt idx="10">
                  <c:v>-2.2999999999910901</c:v>
                </c:pt>
                <c:pt idx="11">
                  <c:v>-2.2000000000161899</c:v>
                </c:pt>
                <c:pt idx="12">
                  <c:v>-2.70000000000437</c:v>
                </c:pt>
                <c:pt idx="13">
                  <c:v>-2.8999999999541601</c:v>
                </c:pt>
                <c:pt idx="14">
                  <c:v>-2.4999999999408802</c:v>
                </c:pt>
                <c:pt idx="15">
                  <c:v>-2.9999999999290599</c:v>
                </c:pt>
                <c:pt idx="16">
                  <c:v>-3.1999999999925399</c:v>
                </c:pt>
                <c:pt idx="17">
                  <c:v>-3.3999999999423398</c:v>
                </c:pt>
                <c:pt idx="18">
                  <c:v>-3.5000000000309202</c:v>
                </c:pt>
                <c:pt idx="19">
                  <c:v>-3.69999999998072</c:v>
                </c:pt>
                <c:pt idx="20">
                  <c:v>-3.79999999995561</c:v>
                </c:pt>
                <c:pt idx="21">
                  <c:v>-3.8999999999305102</c:v>
                </c:pt>
                <c:pt idx="22">
                  <c:v>-4.4000000000323798</c:v>
                </c:pt>
              </c:numCache>
            </c:numRef>
          </c:val>
        </c:ser>
        <c:ser>
          <c:idx val="1"/>
          <c:order val="1"/>
          <c:tx>
            <c:strRef>
              <c:f>'K81+670(656)'!$H$4:$L$4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'K81+670(656)'!$A$6:$A$29</c:f>
              <c:numCache>
                <c:formatCode>m"月"d"日";@</c:formatCode>
                <c:ptCount val="24"/>
                <c:pt idx="0">
                  <c:v>44790</c:v>
                </c:pt>
                <c:pt idx="1">
                  <c:v>44791</c:v>
                </c:pt>
                <c:pt idx="2">
                  <c:v>44792</c:v>
                </c:pt>
                <c:pt idx="3">
                  <c:v>44793</c:v>
                </c:pt>
                <c:pt idx="4">
                  <c:v>44794</c:v>
                </c:pt>
                <c:pt idx="5">
                  <c:v>44795</c:v>
                </c:pt>
                <c:pt idx="6">
                  <c:v>44796</c:v>
                </c:pt>
                <c:pt idx="7">
                  <c:v>44797</c:v>
                </c:pt>
                <c:pt idx="8">
                  <c:v>44798</c:v>
                </c:pt>
                <c:pt idx="9">
                  <c:v>44799</c:v>
                </c:pt>
                <c:pt idx="10">
                  <c:v>44800</c:v>
                </c:pt>
                <c:pt idx="11">
                  <c:v>44801</c:v>
                </c:pt>
                <c:pt idx="12">
                  <c:v>44802</c:v>
                </c:pt>
                <c:pt idx="13">
                  <c:v>44803</c:v>
                </c:pt>
                <c:pt idx="14">
                  <c:v>44804</c:v>
                </c:pt>
                <c:pt idx="15">
                  <c:v>44806</c:v>
                </c:pt>
                <c:pt idx="16">
                  <c:v>44808</c:v>
                </c:pt>
                <c:pt idx="17">
                  <c:v>44810</c:v>
                </c:pt>
                <c:pt idx="18">
                  <c:v>44812</c:v>
                </c:pt>
                <c:pt idx="19">
                  <c:v>44814</c:v>
                </c:pt>
                <c:pt idx="20">
                  <c:v>44819</c:v>
                </c:pt>
                <c:pt idx="21">
                  <c:v>44824</c:v>
                </c:pt>
              </c:numCache>
            </c:numRef>
          </c:cat>
          <c:val>
            <c:numRef>
              <c:f>'K81+670(656)'!$K$6:$K$29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-0.40000000001327901</c:v>
                </c:pt>
                <c:pt idx="3">
                  <c:v>-0.69999999993797302</c:v>
                </c:pt>
                <c:pt idx="4">
                  <c:v>-0.99999999997635303</c:v>
                </c:pt>
                <c:pt idx="5">
                  <c:v>-1.30000000001473</c:v>
                </c:pt>
                <c:pt idx="6">
                  <c:v>-1.1999999999261499</c:v>
                </c:pt>
                <c:pt idx="7">
                  <c:v>-1.8999999999778101</c:v>
                </c:pt>
                <c:pt idx="8">
                  <c:v>-2.2000000000161899</c:v>
                </c:pt>
                <c:pt idx="9">
                  <c:v>-2.0999999999275998</c:v>
                </c:pt>
                <c:pt idx="10">
                  <c:v>-2.79999999997926</c:v>
                </c:pt>
                <c:pt idx="11">
                  <c:v>-2.70000000000437</c:v>
                </c:pt>
                <c:pt idx="12">
                  <c:v>-3.3999999999423398</c:v>
                </c:pt>
                <c:pt idx="13">
                  <c:v>-3.69999999998072</c:v>
                </c:pt>
                <c:pt idx="14">
                  <c:v>-3.6000000000058199</c:v>
                </c:pt>
                <c:pt idx="15">
                  <c:v>-4.2999999999437897</c:v>
                </c:pt>
                <c:pt idx="16">
                  <c:v>-4.5999999999821704</c:v>
                </c:pt>
                <c:pt idx="17">
                  <c:v>-4.5000000000072804</c:v>
                </c:pt>
                <c:pt idx="18">
                  <c:v>-4.6999999999570701</c:v>
                </c:pt>
                <c:pt idx="19">
                  <c:v>-4.9000000000205501</c:v>
                </c:pt>
                <c:pt idx="20">
                  <c:v>-5.0999999999703496</c:v>
                </c:pt>
                <c:pt idx="21">
                  <c:v>-5.0999999999703496</c:v>
                </c:pt>
                <c:pt idx="22">
                  <c:v>-0.14193548387201199</c:v>
                </c:pt>
              </c:numCache>
            </c:numRef>
          </c:val>
        </c:ser>
        <c:ser>
          <c:idx val="2"/>
          <c:order val="2"/>
          <c:tx>
            <c:strRef>
              <c:f>'K81+670(656)'!$M$4:$Q$4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'K81+670(656)'!$A$6:$A$32</c:f>
              <c:numCache>
                <c:formatCode>m"月"d"日";@</c:formatCode>
                <c:ptCount val="27"/>
                <c:pt idx="0">
                  <c:v>44790</c:v>
                </c:pt>
                <c:pt idx="1">
                  <c:v>44791</c:v>
                </c:pt>
                <c:pt idx="2">
                  <c:v>44792</c:v>
                </c:pt>
                <c:pt idx="3">
                  <c:v>44793</c:v>
                </c:pt>
                <c:pt idx="4">
                  <c:v>44794</c:v>
                </c:pt>
                <c:pt idx="5">
                  <c:v>44795</c:v>
                </c:pt>
                <c:pt idx="6">
                  <c:v>44796</c:v>
                </c:pt>
                <c:pt idx="7">
                  <c:v>44797</c:v>
                </c:pt>
                <c:pt idx="8">
                  <c:v>44798</c:v>
                </c:pt>
                <c:pt idx="9">
                  <c:v>44799</c:v>
                </c:pt>
                <c:pt idx="10">
                  <c:v>44800</c:v>
                </c:pt>
                <c:pt idx="11">
                  <c:v>44801</c:v>
                </c:pt>
                <c:pt idx="12">
                  <c:v>44802</c:v>
                </c:pt>
                <c:pt idx="13">
                  <c:v>44803</c:v>
                </c:pt>
                <c:pt idx="14">
                  <c:v>44804</c:v>
                </c:pt>
                <c:pt idx="15">
                  <c:v>44806</c:v>
                </c:pt>
                <c:pt idx="16">
                  <c:v>44808</c:v>
                </c:pt>
                <c:pt idx="17">
                  <c:v>44810</c:v>
                </c:pt>
                <c:pt idx="18">
                  <c:v>44812</c:v>
                </c:pt>
                <c:pt idx="19">
                  <c:v>44814</c:v>
                </c:pt>
                <c:pt idx="20">
                  <c:v>44819</c:v>
                </c:pt>
                <c:pt idx="21">
                  <c:v>44824</c:v>
                </c:pt>
              </c:numCache>
            </c:numRef>
          </c:cat>
          <c:val>
            <c:numRef>
              <c:f>'K81+670(656)'!$P$6:$P$32</c:f>
              <c:numCache>
                <c:formatCode>0.00_ </c:formatCode>
                <c:ptCount val="27"/>
                <c:pt idx="0">
                  <c:v>0</c:v>
                </c:pt>
                <c:pt idx="1">
                  <c:v>-0.199999999949796</c:v>
                </c:pt>
                <c:pt idx="2">
                  <c:v>-0.49999999998817701</c:v>
                </c:pt>
                <c:pt idx="3">
                  <c:v>-0.69999999993797302</c:v>
                </c:pt>
                <c:pt idx="4">
                  <c:v>-0.59999999996307496</c:v>
                </c:pt>
                <c:pt idx="5">
                  <c:v>-1.09999999995125</c:v>
                </c:pt>
                <c:pt idx="6">
                  <c:v>-1.39999999998963</c:v>
                </c:pt>
                <c:pt idx="7">
                  <c:v>-1.4999999999645299</c:v>
                </c:pt>
                <c:pt idx="8">
                  <c:v>-1.5999999999394301</c:v>
                </c:pt>
                <c:pt idx="9">
                  <c:v>-1.8999999999778101</c:v>
                </c:pt>
                <c:pt idx="10">
                  <c:v>-2.0999999999275998</c:v>
                </c:pt>
                <c:pt idx="11">
                  <c:v>-2.0999999999275998</c:v>
                </c:pt>
                <c:pt idx="12">
                  <c:v>-2.4999999999408802</c:v>
                </c:pt>
                <c:pt idx="13">
                  <c:v>-2.70000000000437</c:v>
                </c:pt>
                <c:pt idx="14">
                  <c:v>-2.5999999999157799</c:v>
                </c:pt>
                <c:pt idx="15">
                  <c:v>-3.1000000000176402</c:v>
                </c:pt>
                <c:pt idx="16">
                  <c:v>-3.2999999999674401</c:v>
                </c:pt>
                <c:pt idx="17">
                  <c:v>-3.1999999999925399</c:v>
                </c:pt>
                <c:pt idx="18">
                  <c:v>-3.69999999998072</c:v>
                </c:pt>
                <c:pt idx="19">
                  <c:v>-3.8999999999305102</c:v>
                </c:pt>
                <c:pt idx="20">
                  <c:v>-4.099999999994</c:v>
                </c:pt>
                <c:pt idx="21">
                  <c:v>-3.9999999999054099</c:v>
                </c:pt>
              </c:numCache>
            </c:numRef>
          </c:val>
        </c:ser>
        <c:dLbls/>
        <c:marker val="1"/>
        <c:axId val="332274304"/>
        <c:axId val="332289152"/>
      </c:lineChart>
      <c:lineChart>
        <c:grouping val="standard"/>
        <c:ser>
          <c:idx val="3"/>
          <c:order val="3"/>
          <c:tx>
            <c:strRef>
              <c:f>'K81+670(656)'!$AG$3:$AG$5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'K81+670(656)'!$A$6:$A$29</c:f>
              <c:numCache>
                <c:formatCode>m"月"d"日";@</c:formatCode>
                <c:ptCount val="24"/>
                <c:pt idx="0">
                  <c:v>44790</c:v>
                </c:pt>
                <c:pt idx="1">
                  <c:v>44791</c:v>
                </c:pt>
                <c:pt idx="2">
                  <c:v>44792</c:v>
                </c:pt>
                <c:pt idx="3">
                  <c:v>44793</c:v>
                </c:pt>
                <c:pt idx="4">
                  <c:v>44794</c:v>
                </c:pt>
                <c:pt idx="5">
                  <c:v>44795</c:v>
                </c:pt>
                <c:pt idx="6">
                  <c:v>44796</c:v>
                </c:pt>
                <c:pt idx="7">
                  <c:v>44797</c:v>
                </c:pt>
                <c:pt idx="8">
                  <c:v>44798</c:v>
                </c:pt>
                <c:pt idx="9">
                  <c:v>44799</c:v>
                </c:pt>
                <c:pt idx="10">
                  <c:v>44800</c:v>
                </c:pt>
                <c:pt idx="11">
                  <c:v>44801</c:v>
                </c:pt>
                <c:pt idx="12">
                  <c:v>44802</c:v>
                </c:pt>
                <c:pt idx="13">
                  <c:v>44803</c:v>
                </c:pt>
                <c:pt idx="14">
                  <c:v>44804</c:v>
                </c:pt>
                <c:pt idx="15">
                  <c:v>44806</c:v>
                </c:pt>
                <c:pt idx="16">
                  <c:v>44808</c:v>
                </c:pt>
                <c:pt idx="17">
                  <c:v>44810</c:v>
                </c:pt>
                <c:pt idx="18">
                  <c:v>44812</c:v>
                </c:pt>
                <c:pt idx="19">
                  <c:v>44814</c:v>
                </c:pt>
                <c:pt idx="20">
                  <c:v>44819</c:v>
                </c:pt>
                <c:pt idx="21">
                  <c:v>44824</c:v>
                </c:pt>
              </c:numCache>
            </c:numRef>
          </c:cat>
          <c:val>
            <c:numRef>
              <c:f>'K81+670(656)'!$AG$6:$AG$29</c:f>
              <c:numCache>
                <c:formatCode>0.0_ </c:formatCode>
                <c:ptCount val="2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</c:numCache>
            </c:numRef>
          </c:val>
        </c:ser>
        <c:dLbls/>
        <c:marker val="1"/>
        <c:axId val="332291072"/>
        <c:axId val="332292864"/>
      </c:lineChart>
      <c:dateAx>
        <c:axId val="33227430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2289152"/>
        <c:crossesAt val="-50"/>
        <c:auto val="1"/>
        <c:lblOffset val="100"/>
        <c:baseTimeUnit val="days"/>
      </c:dateAx>
      <c:valAx>
        <c:axId val="332289152"/>
        <c:scaling>
          <c:orientation val="minMax"/>
          <c:max val="1"/>
          <c:min val="-6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2274304"/>
        <c:crosses val="autoZero"/>
        <c:crossBetween val="midCat"/>
        <c:majorUnit val="1.4"/>
        <c:minorUnit val="0.2"/>
      </c:valAx>
      <c:dateAx>
        <c:axId val="332291072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2292864"/>
        <c:crosses val="autoZero"/>
        <c:auto val="1"/>
        <c:lblOffset val="100"/>
        <c:baseTimeUnit val="days"/>
      </c:dateAx>
      <c:valAx>
        <c:axId val="332292864"/>
        <c:scaling>
          <c:orientation val="minMax"/>
          <c:max val="14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2291072"/>
        <c:crosses val="max"/>
        <c:crossBetween val="midCat"/>
        <c:majorUnit val="28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7318309909497183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K81+670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'K81+670(656)'!$U$4:$W$4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'K81+670(656)'!$A$6:$A$29</c:f>
              <c:numCache>
                <c:formatCode>m"月"d"日";@</c:formatCode>
                <c:ptCount val="24"/>
                <c:pt idx="0">
                  <c:v>44790</c:v>
                </c:pt>
                <c:pt idx="1">
                  <c:v>44791</c:v>
                </c:pt>
                <c:pt idx="2">
                  <c:v>44792</c:v>
                </c:pt>
                <c:pt idx="3">
                  <c:v>44793</c:v>
                </c:pt>
                <c:pt idx="4">
                  <c:v>44794</c:v>
                </c:pt>
                <c:pt idx="5">
                  <c:v>44795</c:v>
                </c:pt>
                <c:pt idx="6">
                  <c:v>44796</c:v>
                </c:pt>
                <c:pt idx="7">
                  <c:v>44797</c:v>
                </c:pt>
                <c:pt idx="8">
                  <c:v>44798</c:v>
                </c:pt>
                <c:pt idx="9">
                  <c:v>44799</c:v>
                </c:pt>
                <c:pt idx="10">
                  <c:v>44800</c:v>
                </c:pt>
                <c:pt idx="11">
                  <c:v>44801</c:v>
                </c:pt>
                <c:pt idx="12">
                  <c:v>44802</c:v>
                </c:pt>
                <c:pt idx="13">
                  <c:v>44803</c:v>
                </c:pt>
                <c:pt idx="14">
                  <c:v>44804</c:v>
                </c:pt>
                <c:pt idx="15">
                  <c:v>44806</c:v>
                </c:pt>
                <c:pt idx="16">
                  <c:v>44808</c:v>
                </c:pt>
                <c:pt idx="17">
                  <c:v>44810</c:v>
                </c:pt>
                <c:pt idx="18">
                  <c:v>44812</c:v>
                </c:pt>
                <c:pt idx="19">
                  <c:v>44814</c:v>
                </c:pt>
                <c:pt idx="20">
                  <c:v>44819</c:v>
                </c:pt>
                <c:pt idx="21">
                  <c:v>44824</c:v>
                </c:pt>
              </c:numCache>
            </c:numRef>
          </c:cat>
          <c:val>
            <c:numRef>
              <c:f>'K81+670(656)'!$V$6:$V$31</c:f>
              <c:numCache>
                <c:formatCode>0.00_ </c:formatCode>
                <c:ptCount val="26"/>
                <c:pt idx="0">
                  <c:v>0</c:v>
                </c:pt>
                <c:pt idx="1">
                  <c:v>-0.19999999999953399</c:v>
                </c:pt>
                <c:pt idx="2">
                  <c:v>-0.39999999999906799</c:v>
                </c:pt>
                <c:pt idx="3">
                  <c:v>-0.39999999999906799</c:v>
                </c:pt>
                <c:pt idx="4">
                  <c:v>-0.799999999999912</c:v>
                </c:pt>
                <c:pt idx="5">
                  <c:v>-0.999999999999446</c:v>
                </c:pt>
                <c:pt idx="6">
                  <c:v>-1.39999999999851</c:v>
                </c:pt>
                <c:pt idx="7">
                  <c:v>-1.39999999999851</c:v>
                </c:pt>
                <c:pt idx="8">
                  <c:v>-1.50000000000006</c:v>
                </c:pt>
                <c:pt idx="9">
                  <c:v>-1.59999999999982</c:v>
                </c:pt>
                <c:pt idx="10">
                  <c:v>-1.99999999999889</c:v>
                </c:pt>
                <c:pt idx="11">
                  <c:v>-2.1999999999984299</c:v>
                </c:pt>
                <c:pt idx="12">
                  <c:v>-1.8999999999991199</c:v>
                </c:pt>
                <c:pt idx="13">
                  <c:v>-2.5999999999886101</c:v>
                </c:pt>
                <c:pt idx="14">
                  <c:v>-2.7999999999899199</c:v>
                </c:pt>
                <c:pt idx="15">
                  <c:v>-2.8999999999985699</c:v>
                </c:pt>
                <c:pt idx="16">
                  <c:v>-3.1999999999889899</c:v>
                </c:pt>
                <c:pt idx="17">
                  <c:v>-3.3999999999885202</c:v>
                </c:pt>
                <c:pt idx="18">
                  <c:v>-3.5999999999880599</c:v>
                </c:pt>
                <c:pt idx="19">
                  <c:v>-3.8999999999997899</c:v>
                </c:pt>
                <c:pt idx="20">
                  <c:v>-3.9999999999871201</c:v>
                </c:pt>
                <c:pt idx="21">
                  <c:v>-4.1999999999866597</c:v>
                </c:pt>
                <c:pt idx="22">
                  <c:v>-3.3000000000029601</c:v>
                </c:pt>
              </c:numCache>
            </c:numRef>
          </c:val>
        </c:ser>
        <c:ser>
          <c:idx val="1"/>
          <c:order val="1"/>
          <c:tx>
            <c:strRef>
              <c:f>'K81+670(656)'!$Y$4:$AA$4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'K81+670(656)'!$A$6:$A$29</c:f>
              <c:numCache>
                <c:formatCode>m"月"d"日";@</c:formatCode>
                <c:ptCount val="24"/>
                <c:pt idx="0">
                  <c:v>44790</c:v>
                </c:pt>
                <c:pt idx="1">
                  <c:v>44791</c:v>
                </c:pt>
                <c:pt idx="2">
                  <c:v>44792</c:v>
                </c:pt>
                <c:pt idx="3">
                  <c:v>44793</c:v>
                </c:pt>
                <c:pt idx="4">
                  <c:v>44794</c:v>
                </c:pt>
                <c:pt idx="5">
                  <c:v>44795</c:v>
                </c:pt>
                <c:pt idx="6">
                  <c:v>44796</c:v>
                </c:pt>
                <c:pt idx="7">
                  <c:v>44797</c:v>
                </c:pt>
                <c:pt idx="8">
                  <c:v>44798</c:v>
                </c:pt>
                <c:pt idx="9">
                  <c:v>44799</c:v>
                </c:pt>
                <c:pt idx="10">
                  <c:v>44800</c:v>
                </c:pt>
                <c:pt idx="11">
                  <c:v>44801</c:v>
                </c:pt>
                <c:pt idx="12">
                  <c:v>44802</c:v>
                </c:pt>
                <c:pt idx="13">
                  <c:v>44803</c:v>
                </c:pt>
                <c:pt idx="14">
                  <c:v>44804</c:v>
                </c:pt>
                <c:pt idx="15">
                  <c:v>44806</c:v>
                </c:pt>
                <c:pt idx="16">
                  <c:v>44808</c:v>
                </c:pt>
                <c:pt idx="17">
                  <c:v>44810</c:v>
                </c:pt>
                <c:pt idx="18">
                  <c:v>44812</c:v>
                </c:pt>
                <c:pt idx="19">
                  <c:v>44814</c:v>
                </c:pt>
                <c:pt idx="20">
                  <c:v>44819</c:v>
                </c:pt>
                <c:pt idx="21">
                  <c:v>44824</c:v>
                </c:pt>
              </c:numCache>
            </c:numRef>
          </c:cat>
          <c:val>
            <c:numRef>
              <c:f>'K81+670(656)'!$Z$6:$Z$30</c:f>
              <c:numCache>
                <c:formatCode>0.00_ </c:formatCode>
                <c:ptCount val="25"/>
                <c:pt idx="0">
                  <c:v>0</c:v>
                </c:pt>
                <c:pt idx="1">
                  <c:v>-0.39999999999906799</c:v>
                </c:pt>
                <c:pt idx="2">
                  <c:v>-0.89999999999967895</c:v>
                </c:pt>
                <c:pt idx="3">
                  <c:v>-0.39999999999906799</c:v>
                </c:pt>
                <c:pt idx="4">
                  <c:v>-0.60000000000037801</c:v>
                </c:pt>
                <c:pt idx="5">
                  <c:v>-0.799999999999912</c:v>
                </c:pt>
                <c:pt idx="6">
                  <c:v>-0.999999999999446</c:v>
                </c:pt>
                <c:pt idx="7">
                  <c:v>-1.0999999999992101</c:v>
                </c:pt>
                <c:pt idx="8">
                  <c:v>-1.4000000000002899</c:v>
                </c:pt>
                <c:pt idx="9">
                  <c:v>-1.59999999999982</c:v>
                </c:pt>
                <c:pt idx="10">
                  <c:v>-1.4000000000002899</c:v>
                </c:pt>
                <c:pt idx="11">
                  <c:v>-2.0000000000006701</c:v>
                </c:pt>
                <c:pt idx="12">
                  <c:v>-2.2000000000002</c:v>
                </c:pt>
                <c:pt idx="13">
                  <c:v>-2.10000000000043</c:v>
                </c:pt>
                <c:pt idx="14">
                  <c:v>-2.59999999999927</c:v>
                </c:pt>
                <c:pt idx="15">
                  <c:v>-2.8000000000005798</c:v>
                </c:pt>
                <c:pt idx="16">
                  <c:v>-2.6999999999990401</c:v>
                </c:pt>
                <c:pt idx="17">
                  <c:v>-2.9000000000003499</c:v>
                </c:pt>
                <c:pt idx="18">
                  <c:v>-3.1000000000016601</c:v>
                </c:pt>
                <c:pt idx="19">
                  <c:v>-3.5000000000007199</c:v>
                </c:pt>
                <c:pt idx="20">
                  <c:v>-3.5000000000007199</c:v>
                </c:pt>
                <c:pt idx="21">
                  <c:v>-3.7000000000020301</c:v>
                </c:pt>
                <c:pt idx="22">
                  <c:v>-3.5000000000007199</c:v>
                </c:pt>
              </c:numCache>
            </c:numRef>
          </c:val>
        </c:ser>
        <c:ser>
          <c:idx val="2"/>
          <c:order val="2"/>
          <c:tx>
            <c:strRef>
              <c:f>'K81+670(656)'!$AC$4:$AE$4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'K81+670(656)'!$A$6:$A$29</c:f>
              <c:numCache>
                <c:formatCode>m"月"d"日";@</c:formatCode>
                <c:ptCount val="24"/>
                <c:pt idx="0">
                  <c:v>44790</c:v>
                </c:pt>
                <c:pt idx="1">
                  <c:v>44791</c:v>
                </c:pt>
                <c:pt idx="2">
                  <c:v>44792</c:v>
                </c:pt>
                <c:pt idx="3">
                  <c:v>44793</c:v>
                </c:pt>
                <c:pt idx="4">
                  <c:v>44794</c:v>
                </c:pt>
                <c:pt idx="5">
                  <c:v>44795</c:v>
                </c:pt>
                <c:pt idx="6">
                  <c:v>44796</c:v>
                </c:pt>
                <c:pt idx="7">
                  <c:v>44797</c:v>
                </c:pt>
                <c:pt idx="8">
                  <c:v>44798</c:v>
                </c:pt>
                <c:pt idx="9">
                  <c:v>44799</c:v>
                </c:pt>
                <c:pt idx="10">
                  <c:v>44800</c:v>
                </c:pt>
                <c:pt idx="11">
                  <c:v>44801</c:v>
                </c:pt>
                <c:pt idx="12">
                  <c:v>44802</c:v>
                </c:pt>
                <c:pt idx="13">
                  <c:v>44803</c:v>
                </c:pt>
                <c:pt idx="14">
                  <c:v>44804</c:v>
                </c:pt>
                <c:pt idx="15">
                  <c:v>44806</c:v>
                </c:pt>
                <c:pt idx="16">
                  <c:v>44808</c:v>
                </c:pt>
                <c:pt idx="17">
                  <c:v>44810</c:v>
                </c:pt>
                <c:pt idx="18">
                  <c:v>44812</c:v>
                </c:pt>
                <c:pt idx="19">
                  <c:v>44814</c:v>
                </c:pt>
                <c:pt idx="20">
                  <c:v>44819</c:v>
                </c:pt>
                <c:pt idx="21">
                  <c:v>44824</c:v>
                </c:pt>
              </c:numCache>
            </c:numRef>
          </c:cat>
          <c:val>
            <c:numRef>
              <c:f>'K81+670(656)'!$AD$6:$AD$29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-0.29999999999930099</c:v>
                </c:pt>
                <c:pt idx="2">
                  <c:v>-0.40000000000084401</c:v>
                </c:pt>
                <c:pt idx="3">
                  <c:v>-0.70000000000014495</c:v>
                </c:pt>
                <c:pt idx="4">
                  <c:v>-0.89999999999967895</c:v>
                </c:pt>
                <c:pt idx="5">
                  <c:v>-0.999999999999446</c:v>
                </c:pt>
                <c:pt idx="6">
                  <c:v>-1.3000000000094001</c:v>
                </c:pt>
                <c:pt idx="7">
                  <c:v>-1.5000000000107101</c:v>
                </c:pt>
                <c:pt idx="8">
                  <c:v>-1.3000000000005201</c:v>
                </c:pt>
                <c:pt idx="9">
                  <c:v>-1.9000000000097801</c:v>
                </c:pt>
                <c:pt idx="10">
                  <c:v>-2.1000000000093202</c:v>
                </c:pt>
                <c:pt idx="11">
                  <c:v>-2.30000000001063</c:v>
                </c:pt>
                <c:pt idx="12">
                  <c:v>-2.3999999999997401</c:v>
                </c:pt>
                <c:pt idx="13">
                  <c:v>-2.4999999999906199</c:v>
                </c:pt>
                <c:pt idx="14">
                  <c:v>-2.2999999999999701</c:v>
                </c:pt>
                <c:pt idx="15">
                  <c:v>-2.6999999999706099</c:v>
                </c:pt>
                <c:pt idx="16">
                  <c:v>-2.79999999995972</c:v>
                </c:pt>
                <c:pt idx="17">
                  <c:v>-3.0000000000001101</c:v>
                </c:pt>
                <c:pt idx="18">
                  <c:v>-2.9999999999308402</c:v>
                </c:pt>
                <c:pt idx="19">
                  <c:v>-3.0999999999199401</c:v>
                </c:pt>
                <c:pt idx="20">
                  <c:v>-3.40000000000096</c:v>
                </c:pt>
                <c:pt idx="21">
                  <c:v>-3.5000000000007199</c:v>
                </c:pt>
              </c:numCache>
            </c:numRef>
          </c:val>
        </c:ser>
        <c:dLbls/>
        <c:marker val="1"/>
        <c:axId val="332428416"/>
        <c:axId val="332430720"/>
      </c:lineChart>
      <c:lineChart>
        <c:grouping val="standard"/>
        <c:ser>
          <c:idx val="3"/>
          <c:order val="3"/>
          <c:tx>
            <c:strRef>
              <c:f>'K81+670(656)'!$AG$3:$AG$5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'K81+670(656)'!$A$6:$A$29</c:f>
              <c:numCache>
                <c:formatCode>m"月"d"日";@</c:formatCode>
                <c:ptCount val="24"/>
                <c:pt idx="0">
                  <c:v>44790</c:v>
                </c:pt>
                <c:pt idx="1">
                  <c:v>44791</c:v>
                </c:pt>
                <c:pt idx="2">
                  <c:v>44792</c:v>
                </c:pt>
                <c:pt idx="3">
                  <c:v>44793</c:v>
                </c:pt>
                <c:pt idx="4">
                  <c:v>44794</c:v>
                </c:pt>
                <c:pt idx="5">
                  <c:v>44795</c:v>
                </c:pt>
                <c:pt idx="6">
                  <c:v>44796</c:v>
                </c:pt>
                <c:pt idx="7">
                  <c:v>44797</c:v>
                </c:pt>
                <c:pt idx="8">
                  <c:v>44798</c:v>
                </c:pt>
                <c:pt idx="9">
                  <c:v>44799</c:v>
                </c:pt>
                <c:pt idx="10">
                  <c:v>44800</c:v>
                </c:pt>
                <c:pt idx="11">
                  <c:v>44801</c:v>
                </c:pt>
                <c:pt idx="12">
                  <c:v>44802</c:v>
                </c:pt>
                <c:pt idx="13">
                  <c:v>44803</c:v>
                </c:pt>
                <c:pt idx="14">
                  <c:v>44804</c:v>
                </c:pt>
                <c:pt idx="15">
                  <c:v>44806</c:v>
                </c:pt>
                <c:pt idx="16">
                  <c:v>44808</c:v>
                </c:pt>
                <c:pt idx="17">
                  <c:v>44810</c:v>
                </c:pt>
                <c:pt idx="18">
                  <c:v>44812</c:v>
                </c:pt>
                <c:pt idx="19">
                  <c:v>44814</c:v>
                </c:pt>
                <c:pt idx="20">
                  <c:v>44819</c:v>
                </c:pt>
                <c:pt idx="21">
                  <c:v>44824</c:v>
                </c:pt>
              </c:numCache>
            </c:numRef>
          </c:cat>
          <c:val>
            <c:numRef>
              <c:f>'K81+670(656)'!$AG$6:$AG$29</c:f>
              <c:numCache>
                <c:formatCode>0.0_ </c:formatCode>
                <c:ptCount val="2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</c:numCache>
            </c:numRef>
          </c:val>
        </c:ser>
        <c:dLbls/>
        <c:marker val="1"/>
        <c:axId val="332441088"/>
        <c:axId val="332442624"/>
      </c:lineChart>
      <c:dateAx>
        <c:axId val="33242841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2430720"/>
        <c:crossesAt val="-50"/>
        <c:auto val="1"/>
        <c:lblOffset val="100"/>
        <c:baseTimeUnit val="days"/>
        <c:majorUnit val="3"/>
        <c:majorTimeUnit val="days"/>
      </c:dateAx>
      <c:valAx>
        <c:axId val="332430720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2428416"/>
        <c:crosses val="autoZero"/>
        <c:crossBetween val="midCat"/>
        <c:majorUnit val="1.2"/>
      </c:valAx>
      <c:dateAx>
        <c:axId val="332441088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2442624"/>
        <c:crosses val="autoZero"/>
        <c:auto val="1"/>
        <c:lblOffset val="100"/>
        <c:baseTimeUnit val="days"/>
      </c:dateAx>
      <c:valAx>
        <c:axId val="332442624"/>
        <c:scaling>
          <c:orientation val="minMax"/>
          <c:max val="14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2441088"/>
        <c:crosses val="max"/>
        <c:crossBetween val="midCat"/>
        <c:majorUnit val="28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K81+670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962260438709311"/>
          <c:y val="6.5359477124183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'K81+670(656)'!$C$4:$G$4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'K81+670(656)'!$A$6:$A$29</c:f>
              <c:numCache>
                <c:formatCode>m"月"d"日";@</c:formatCode>
                <c:ptCount val="24"/>
                <c:pt idx="0">
                  <c:v>44790</c:v>
                </c:pt>
                <c:pt idx="1">
                  <c:v>44791</c:v>
                </c:pt>
                <c:pt idx="2">
                  <c:v>44792</c:v>
                </c:pt>
                <c:pt idx="3">
                  <c:v>44793</c:v>
                </c:pt>
                <c:pt idx="4">
                  <c:v>44794</c:v>
                </c:pt>
                <c:pt idx="5">
                  <c:v>44795</c:v>
                </c:pt>
                <c:pt idx="6">
                  <c:v>44796</c:v>
                </c:pt>
                <c:pt idx="7">
                  <c:v>44797</c:v>
                </c:pt>
                <c:pt idx="8">
                  <c:v>44798</c:v>
                </c:pt>
                <c:pt idx="9">
                  <c:v>44799</c:v>
                </c:pt>
                <c:pt idx="10">
                  <c:v>44800</c:v>
                </c:pt>
                <c:pt idx="11">
                  <c:v>44801</c:v>
                </c:pt>
                <c:pt idx="12">
                  <c:v>44802</c:v>
                </c:pt>
                <c:pt idx="13">
                  <c:v>44803</c:v>
                </c:pt>
                <c:pt idx="14">
                  <c:v>44804</c:v>
                </c:pt>
                <c:pt idx="15">
                  <c:v>44806</c:v>
                </c:pt>
                <c:pt idx="16">
                  <c:v>44808</c:v>
                </c:pt>
                <c:pt idx="17">
                  <c:v>44810</c:v>
                </c:pt>
                <c:pt idx="18">
                  <c:v>44812</c:v>
                </c:pt>
                <c:pt idx="19">
                  <c:v>44814</c:v>
                </c:pt>
                <c:pt idx="20">
                  <c:v>44819</c:v>
                </c:pt>
                <c:pt idx="21">
                  <c:v>44824</c:v>
                </c:pt>
              </c:numCache>
            </c:numRef>
          </c:cat>
          <c:val>
            <c:numRef>
              <c:f>'K81+670(656)'!$G$6:$G$29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-0.49999999998817701</c:v>
                </c:pt>
                <c:pt idx="3">
                  <c:v>-0.20000000006348301</c:v>
                </c:pt>
                <c:pt idx="4">
                  <c:v>-0.199999999949796</c:v>
                </c:pt>
                <c:pt idx="5">
                  <c:v>-0.30000000003838101</c:v>
                </c:pt>
                <c:pt idx="6">
                  <c:v>-9.9999999974897905E-2</c:v>
                </c:pt>
                <c:pt idx="7">
                  <c:v>-0.20000000006348301</c:v>
                </c:pt>
                <c:pt idx="8">
                  <c:v>0.10000000008858501</c:v>
                </c:pt>
                <c:pt idx="9">
                  <c:v>-0.49999999998817701</c:v>
                </c:pt>
                <c:pt idx="10">
                  <c:v>-0.20000000006348301</c:v>
                </c:pt>
                <c:pt idx="11">
                  <c:v>9.9999999974897905E-2</c:v>
                </c:pt>
                <c:pt idx="12">
                  <c:v>-0.49999999998817701</c:v>
                </c:pt>
                <c:pt idx="13">
                  <c:v>-0.199999999949796</c:v>
                </c:pt>
                <c:pt idx="14">
                  <c:v>0.40000000001327901</c:v>
                </c:pt>
                <c:pt idx="15">
                  <c:v>-0.24999999999408801</c:v>
                </c:pt>
                <c:pt idx="16">
                  <c:v>-0.100000000031741</c:v>
                </c:pt>
                <c:pt idx="17">
                  <c:v>-9.9999999974897905E-2</c:v>
                </c:pt>
                <c:pt idx="18">
                  <c:v>-5.0000000044292399E-2</c:v>
                </c:pt>
                <c:pt idx="19">
                  <c:v>-9.9999999974897905E-2</c:v>
                </c:pt>
                <c:pt idx="20">
                  <c:v>-1.99999999949796E-2</c:v>
                </c:pt>
                <c:pt idx="21">
                  <c:v>-1.99999999949796E-2</c:v>
                </c:pt>
                <c:pt idx="22">
                  <c:v>-3.2999999999674401</c:v>
                </c:pt>
              </c:numCache>
            </c:numRef>
          </c:val>
        </c:ser>
        <c:ser>
          <c:idx val="1"/>
          <c:order val="1"/>
          <c:tx>
            <c:strRef>
              <c:f>'K81+670(656)'!$H$4:$L$4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'K81+670(656)'!$A$6:$A$29</c:f>
              <c:numCache>
                <c:formatCode>m"月"d"日";@</c:formatCode>
                <c:ptCount val="24"/>
                <c:pt idx="0">
                  <c:v>44790</c:v>
                </c:pt>
                <c:pt idx="1">
                  <c:v>44791</c:v>
                </c:pt>
                <c:pt idx="2">
                  <c:v>44792</c:v>
                </c:pt>
                <c:pt idx="3">
                  <c:v>44793</c:v>
                </c:pt>
                <c:pt idx="4">
                  <c:v>44794</c:v>
                </c:pt>
                <c:pt idx="5">
                  <c:v>44795</c:v>
                </c:pt>
                <c:pt idx="6">
                  <c:v>44796</c:v>
                </c:pt>
                <c:pt idx="7">
                  <c:v>44797</c:v>
                </c:pt>
                <c:pt idx="8">
                  <c:v>44798</c:v>
                </c:pt>
                <c:pt idx="9">
                  <c:v>44799</c:v>
                </c:pt>
                <c:pt idx="10">
                  <c:v>44800</c:v>
                </c:pt>
                <c:pt idx="11">
                  <c:v>44801</c:v>
                </c:pt>
                <c:pt idx="12">
                  <c:v>44802</c:v>
                </c:pt>
                <c:pt idx="13">
                  <c:v>44803</c:v>
                </c:pt>
                <c:pt idx="14">
                  <c:v>44804</c:v>
                </c:pt>
                <c:pt idx="15">
                  <c:v>44806</c:v>
                </c:pt>
                <c:pt idx="16">
                  <c:v>44808</c:v>
                </c:pt>
                <c:pt idx="17">
                  <c:v>44810</c:v>
                </c:pt>
                <c:pt idx="18">
                  <c:v>44812</c:v>
                </c:pt>
                <c:pt idx="19">
                  <c:v>44814</c:v>
                </c:pt>
                <c:pt idx="20">
                  <c:v>44819</c:v>
                </c:pt>
                <c:pt idx="21">
                  <c:v>44824</c:v>
                </c:pt>
              </c:numCache>
            </c:numRef>
          </c:cat>
          <c:val>
            <c:numRef>
              <c:f>'K81+670(656)'!$L$6:$L$29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-0.20000000006348301</c:v>
                </c:pt>
                <c:pt idx="3">
                  <c:v>-0.29999999992469401</c:v>
                </c:pt>
                <c:pt idx="4">
                  <c:v>-0.30000000003838101</c:v>
                </c:pt>
                <c:pt idx="5">
                  <c:v>-0.30000000003838101</c:v>
                </c:pt>
                <c:pt idx="6">
                  <c:v>0.10000000008858501</c:v>
                </c:pt>
                <c:pt idx="7">
                  <c:v>-0.70000000005165897</c:v>
                </c:pt>
                <c:pt idx="8">
                  <c:v>-0.30000000003838101</c:v>
                </c:pt>
                <c:pt idx="9">
                  <c:v>0.10000000008858501</c:v>
                </c:pt>
                <c:pt idx="10">
                  <c:v>-0.70000000005165897</c:v>
                </c:pt>
                <c:pt idx="11">
                  <c:v>9.9999999974897905E-2</c:v>
                </c:pt>
                <c:pt idx="12">
                  <c:v>-0.69999999993797202</c:v>
                </c:pt>
                <c:pt idx="13">
                  <c:v>-0.30000000003838101</c:v>
                </c:pt>
                <c:pt idx="14">
                  <c:v>9.9999999974897905E-2</c:v>
                </c:pt>
                <c:pt idx="15">
                  <c:v>-0.34999999996898601</c:v>
                </c:pt>
                <c:pt idx="16">
                  <c:v>-0.15000000001919001</c:v>
                </c:pt>
                <c:pt idx="17">
                  <c:v>4.9999999987449001E-2</c:v>
                </c:pt>
                <c:pt idx="18">
                  <c:v>-9.9999999974897905E-2</c:v>
                </c:pt>
                <c:pt idx="19">
                  <c:v>-0.100000000031741</c:v>
                </c:pt>
                <c:pt idx="20">
                  <c:v>-3.9999999989959199E-2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strRef>
              <c:f>'K81+670(656)'!$M$4:$Q$4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'K81+670(656)'!$A$6:$A$29</c:f>
              <c:numCache>
                <c:formatCode>m"月"d"日";@</c:formatCode>
                <c:ptCount val="24"/>
                <c:pt idx="0">
                  <c:v>44790</c:v>
                </c:pt>
                <c:pt idx="1">
                  <c:v>44791</c:v>
                </c:pt>
                <c:pt idx="2">
                  <c:v>44792</c:v>
                </c:pt>
                <c:pt idx="3">
                  <c:v>44793</c:v>
                </c:pt>
                <c:pt idx="4">
                  <c:v>44794</c:v>
                </c:pt>
                <c:pt idx="5">
                  <c:v>44795</c:v>
                </c:pt>
                <c:pt idx="6">
                  <c:v>44796</c:v>
                </c:pt>
                <c:pt idx="7">
                  <c:v>44797</c:v>
                </c:pt>
                <c:pt idx="8">
                  <c:v>44798</c:v>
                </c:pt>
                <c:pt idx="9">
                  <c:v>44799</c:v>
                </c:pt>
                <c:pt idx="10">
                  <c:v>44800</c:v>
                </c:pt>
                <c:pt idx="11">
                  <c:v>44801</c:v>
                </c:pt>
                <c:pt idx="12">
                  <c:v>44802</c:v>
                </c:pt>
                <c:pt idx="13">
                  <c:v>44803</c:v>
                </c:pt>
                <c:pt idx="14">
                  <c:v>44804</c:v>
                </c:pt>
                <c:pt idx="15">
                  <c:v>44806</c:v>
                </c:pt>
                <c:pt idx="16">
                  <c:v>44808</c:v>
                </c:pt>
                <c:pt idx="17">
                  <c:v>44810</c:v>
                </c:pt>
                <c:pt idx="18">
                  <c:v>44812</c:v>
                </c:pt>
                <c:pt idx="19">
                  <c:v>44814</c:v>
                </c:pt>
                <c:pt idx="20">
                  <c:v>44819</c:v>
                </c:pt>
                <c:pt idx="21">
                  <c:v>44824</c:v>
                </c:pt>
              </c:numCache>
            </c:numRef>
          </c:cat>
          <c:val>
            <c:numRef>
              <c:f>'K81+670(656)'!$Q$6:$Q$29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-0.30000000003838101</c:v>
                </c:pt>
                <c:pt idx="3">
                  <c:v>-0.199999999949796</c:v>
                </c:pt>
                <c:pt idx="4">
                  <c:v>9.9999999974897905E-2</c:v>
                </c:pt>
                <c:pt idx="5">
                  <c:v>-0.49999999998817701</c:v>
                </c:pt>
                <c:pt idx="6">
                  <c:v>-0.30000000003838101</c:v>
                </c:pt>
                <c:pt idx="7">
                  <c:v>-9.9999999974897905E-2</c:v>
                </c:pt>
                <c:pt idx="8">
                  <c:v>-9.9999999974897905E-2</c:v>
                </c:pt>
                <c:pt idx="9">
                  <c:v>-0.30000000003838101</c:v>
                </c:pt>
                <c:pt idx="10">
                  <c:v>-0.199999999949796</c:v>
                </c:pt>
                <c:pt idx="11">
                  <c:v>0</c:v>
                </c:pt>
                <c:pt idx="12">
                  <c:v>-0.40000000001327901</c:v>
                </c:pt>
                <c:pt idx="13">
                  <c:v>-0.20000000006348301</c:v>
                </c:pt>
                <c:pt idx="14">
                  <c:v>0.10000000008858501</c:v>
                </c:pt>
                <c:pt idx="15">
                  <c:v>-0.25000000005093198</c:v>
                </c:pt>
                <c:pt idx="16">
                  <c:v>-9.9999999974897905E-2</c:v>
                </c:pt>
                <c:pt idx="17">
                  <c:v>4.9999999987449001E-2</c:v>
                </c:pt>
                <c:pt idx="18">
                  <c:v>-0.24999999999408801</c:v>
                </c:pt>
                <c:pt idx="19">
                  <c:v>-9.9999999974897905E-2</c:v>
                </c:pt>
                <c:pt idx="20">
                  <c:v>-4.0000000012696497E-2</c:v>
                </c:pt>
                <c:pt idx="21">
                  <c:v>2.0000000017716998E-2</c:v>
                </c:pt>
              </c:numCache>
            </c:numRef>
          </c:val>
        </c:ser>
        <c:dLbls/>
        <c:marker val="1"/>
        <c:axId val="332383360"/>
        <c:axId val="332385664"/>
      </c:lineChart>
      <c:dateAx>
        <c:axId val="33238336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2385664"/>
        <c:crossesAt val="-50"/>
        <c:auto val="1"/>
        <c:lblOffset val="100"/>
        <c:baseTimeUnit val="days"/>
      </c:dateAx>
      <c:valAx>
        <c:axId val="332385664"/>
        <c:scaling>
          <c:orientation val="minMax"/>
          <c:max val="0.5"/>
          <c:min val="-1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2383360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K82+831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879286131317802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4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'K82+831'!$U$4:$W$4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'K82+831'!$A$6:$A$44</c:f>
              <c:numCache>
                <c:formatCode>m"月"d"日";@</c:formatCode>
                <c:ptCount val="39"/>
                <c:pt idx="0">
                  <c:v>44533</c:v>
                </c:pt>
                <c:pt idx="1">
                  <c:v>44534</c:v>
                </c:pt>
                <c:pt idx="2">
                  <c:v>44535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44541</c:v>
                </c:pt>
                <c:pt idx="9">
                  <c:v>44542</c:v>
                </c:pt>
                <c:pt idx="10">
                  <c:v>44543</c:v>
                </c:pt>
                <c:pt idx="11">
                  <c:v>44544</c:v>
                </c:pt>
                <c:pt idx="12">
                  <c:v>44545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44550</c:v>
                </c:pt>
                <c:pt idx="17">
                  <c:v>44552</c:v>
                </c:pt>
                <c:pt idx="18">
                  <c:v>44554</c:v>
                </c:pt>
                <c:pt idx="19">
                  <c:v>44556</c:v>
                </c:pt>
                <c:pt idx="20">
                  <c:v>44558</c:v>
                </c:pt>
                <c:pt idx="21">
                  <c:v>44560</c:v>
                </c:pt>
                <c:pt idx="22">
                  <c:v>44562</c:v>
                </c:pt>
                <c:pt idx="23">
                  <c:v>44564</c:v>
                </c:pt>
                <c:pt idx="24">
                  <c:v>44571</c:v>
                </c:pt>
              </c:numCache>
            </c:numRef>
          </c:cat>
          <c:val>
            <c:numRef>
              <c:f>'K82+831'!$W$6:$W$50</c:f>
              <c:numCache>
                <c:formatCode>0.00_ </c:formatCode>
                <c:ptCount val="45"/>
                <c:pt idx="0">
                  <c:v>0</c:v>
                </c:pt>
                <c:pt idx="1">
                  <c:v>0.100000000000655</c:v>
                </c:pt>
                <c:pt idx="2">
                  <c:v>-0.20000000000042201</c:v>
                </c:pt>
                <c:pt idx="3">
                  <c:v>9.99999999997669E-2</c:v>
                </c:pt>
                <c:pt idx="4">
                  <c:v>-0.399999999999956</c:v>
                </c:pt>
                <c:pt idx="5">
                  <c:v>-0.29999999999930099</c:v>
                </c:pt>
                <c:pt idx="6">
                  <c:v>-0.300000000000189</c:v>
                </c:pt>
                <c:pt idx="7">
                  <c:v>-0.499999999999723</c:v>
                </c:pt>
                <c:pt idx="8">
                  <c:v>-0.50000000000061096</c:v>
                </c:pt>
                <c:pt idx="9">
                  <c:v>9.99999999997669E-2</c:v>
                </c:pt>
                <c:pt idx="10">
                  <c:v>-0.29999999999930099</c:v>
                </c:pt>
                <c:pt idx="11">
                  <c:v>9.99999999997669E-2</c:v>
                </c:pt>
                <c:pt idx="12">
                  <c:v>-0.300000000000189</c:v>
                </c:pt>
                <c:pt idx="13">
                  <c:v>-0.300000000000189</c:v>
                </c:pt>
                <c:pt idx="14">
                  <c:v>-0.399999999999956</c:v>
                </c:pt>
                <c:pt idx="15">
                  <c:v>0.100000000000655</c:v>
                </c:pt>
                <c:pt idx="16">
                  <c:v>-0.150000000000095</c:v>
                </c:pt>
                <c:pt idx="17">
                  <c:v>9.99999999997669E-2</c:v>
                </c:pt>
                <c:pt idx="18">
                  <c:v>5.0000000000327602E-2</c:v>
                </c:pt>
                <c:pt idx="19">
                  <c:v>-5.0000000000327602E-2</c:v>
                </c:pt>
                <c:pt idx="20">
                  <c:v>5.0000000000327602E-2</c:v>
                </c:pt>
                <c:pt idx="21">
                  <c:v>9.99999999997669E-2</c:v>
                </c:pt>
                <c:pt idx="22">
                  <c:v>-0.150000000000095</c:v>
                </c:pt>
                <c:pt idx="23">
                  <c:v>-9.99999999997669E-2</c:v>
                </c:pt>
                <c:pt idx="24">
                  <c:v>-2.8571428571488901E-2</c:v>
                </c:pt>
                <c:pt idx="25">
                  <c:v>0.20000000000042201</c:v>
                </c:pt>
              </c:numCache>
            </c:numRef>
          </c:val>
        </c:ser>
        <c:ser>
          <c:idx val="1"/>
          <c:order val="1"/>
          <c:tx>
            <c:strRef>
              <c:f>'K82+831'!$Y$4:$AA$4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'K82+831'!$A$6:$A$44</c:f>
              <c:numCache>
                <c:formatCode>m"月"d"日";@</c:formatCode>
                <c:ptCount val="39"/>
                <c:pt idx="0">
                  <c:v>44533</c:v>
                </c:pt>
                <c:pt idx="1">
                  <c:v>44534</c:v>
                </c:pt>
                <c:pt idx="2">
                  <c:v>44535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44541</c:v>
                </c:pt>
                <c:pt idx="9">
                  <c:v>44542</c:v>
                </c:pt>
                <c:pt idx="10">
                  <c:v>44543</c:v>
                </c:pt>
                <c:pt idx="11">
                  <c:v>44544</c:v>
                </c:pt>
                <c:pt idx="12">
                  <c:v>44545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44550</c:v>
                </c:pt>
                <c:pt idx="17">
                  <c:v>44552</c:v>
                </c:pt>
                <c:pt idx="18">
                  <c:v>44554</c:v>
                </c:pt>
                <c:pt idx="19">
                  <c:v>44556</c:v>
                </c:pt>
                <c:pt idx="20">
                  <c:v>44558</c:v>
                </c:pt>
                <c:pt idx="21">
                  <c:v>44560</c:v>
                </c:pt>
                <c:pt idx="22">
                  <c:v>44562</c:v>
                </c:pt>
                <c:pt idx="23">
                  <c:v>44564</c:v>
                </c:pt>
                <c:pt idx="24">
                  <c:v>44571</c:v>
                </c:pt>
              </c:numCache>
            </c:numRef>
          </c:cat>
          <c:val>
            <c:numRef>
              <c:f>'K82+831'!$AA$6:$AA$46</c:f>
              <c:numCache>
                <c:formatCode>0.00_ </c:formatCode>
                <c:ptCount val="41"/>
                <c:pt idx="0">
                  <c:v>0</c:v>
                </c:pt>
                <c:pt idx="1">
                  <c:v>-9.99999999997669E-2</c:v>
                </c:pt>
                <c:pt idx="2">
                  <c:v>0.30000000000107702</c:v>
                </c:pt>
                <c:pt idx="3">
                  <c:v>-0.20000000000130999</c:v>
                </c:pt>
                <c:pt idx="4">
                  <c:v>-0.19999999999953399</c:v>
                </c:pt>
                <c:pt idx="5">
                  <c:v>-0.40000000000084401</c:v>
                </c:pt>
                <c:pt idx="6">
                  <c:v>0.10000000000154299</c:v>
                </c:pt>
                <c:pt idx="7">
                  <c:v>-0.40000000000084401</c:v>
                </c:pt>
                <c:pt idx="8">
                  <c:v>-0.29999999999930099</c:v>
                </c:pt>
                <c:pt idx="9">
                  <c:v>9.99999999997669E-2</c:v>
                </c:pt>
                <c:pt idx="10">
                  <c:v>0.19999999999953399</c:v>
                </c:pt>
                <c:pt idx="11">
                  <c:v>0.19999999999953399</c:v>
                </c:pt>
                <c:pt idx="12">
                  <c:v>-0.39999999999906799</c:v>
                </c:pt>
                <c:pt idx="13">
                  <c:v>-0.19999999999953399</c:v>
                </c:pt>
                <c:pt idx="14">
                  <c:v>0.29999999999930099</c:v>
                </c:pt>
                <c:pt idx="15">
                  <c:v>-9.99999999997669E-2</c:v>
                </c:pt>
                <c:pt idx="16">
                  <c:v>9.99999999997669E-2</c:v>
                </c:pt>
                <c:pt idx="17">
                  <c:v>-0.14999999999965</c:v>
                </c:pt>
                <c:pt idx="18">
                  <c:v>-0.20000000000042201</c:v>
                </c:pt>
                <c:pt idx="19">
                  <c:v>-9.99999999997669E-2</c:v>
                </c:pt>
                <c:pt idx="20">
                  <c:v>9.9999999996214194E-3</c:v>
                </c:pt>
                <c:pt idx="21">
                  <c:v>-0.21000000000004301</c:v>
                </c:pt>
                <c:pt idx="22">
                  <c:v>0.100000000000655</c:v>
                </c:pt>
                <c:pt idx="23">
                  <c:v>-4.9999999999883499E-2</c:v>
                </c:pt>
                <c:pt idx="24">
                  <c:v>-1.42857142859348E-2</c:v>
                </c:pt>
                <c:pt idx="25">
                  <c:v>-4.2857142857169898E-2</c:v>
                </c:pt>
              </c:numCache>
            </c:numRef>
          </c:val>
        </c:ser>
        <c:ser>
          <c:idx val="2"/>
          <c:order val="2"/>
          <c:tx>
            <c:strRef>
              <c:f>'K82+831'!$AC$4:$AE$4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'K82+831'!$A$6:$A$44</c:f>
              <c:numCache>
                <c:formatCode>m"月"d"日";@</c:formatCode>
                <c:ptCount val="39"/>
                <c:pt idx="0">
                  <c:v>44533</c:v>
                </c:pt>
                <c:pt idx="1">
                  <c:v>44534</c:v>
                </c:pt>
                <c:pt idx="2">
                  <c:v>44535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44541</c:v>
                </c:pt>
                <c:pt idx="9">
                  <c:v>44542</c:v>
                </c:pt>
                <c:pt idx="10">
                  <c:v>44543</c:v>
                </c:pt>
                <c:pt idx="11">
                  <c:v>44544</c:v>
                </c:pt>
                <c:pt idx="12">
                  <c:v>44545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44550</c:v>
                </c:pt>
                <c:pt idx="17">
                  <c:v>44552</c:v>
                </c:pt>
                <c:pt idx="18">
                  <c:v>44554</c:v>
                </c:pt>
                <c:pt idx="19">
                  <c:v>44556</c:v>
                </c:pt>
                <c:pt idx="20">
                  <c:v>44558</c:v>
                </c:pt>
                <c:pt idx="21">
                  <c:v>44560</c:v>
                </c:pt>
                <c:pt idx="22">
                  <c:v>44562</c:v>
                </c:pt>
                <c:pt idx="23">
                  <c:v>44564</c:v>
                </c:pt>
                <c:pt idx="24">
                  <c:v>44571</c:v>
                </c:pt>
              </c:numCache>
            </c:numRef>
          </c:cat>
          <c:val>
            <c:numRef>
              <c:f>'K82+831'!$AE$6:$AE$48</c:f>
              <c:numCache>
                <c:formatCode>0.00_ </c:formatCode>
                <c:ptCount val="43"/>
                <c:pt idx="0">
                  <c:v>0</c:v>
                </c:pt>
                <c:pt idx="1">
                  <c:v>-9.99999999997669E-2</c:v>
                </c:pt>
                <c:pt idx="2">
                  <c:v>0.19999999999953399</c:v>
                </c:pt>
                <c:pt idx="3">
                  <c:v>-9.99999999997669E-2</c:v>
                </c:pt>
                <c:pt idx="4">
                  <c:v>-0.399999999999956</c:v>
                </c:pt>
                <c:pt idx="5">
                  <c:v>-0.70000000000014495</c:v>
                </c:pt>
                <c:pt idx="6">
                  <c:v>0.20000000000042201</c:v>
                </c:pt>
                <c:pt idx="7">
                  <c:v>-0.100000000000655</c:v>
                </c:pt>
                <c:pt idx="8">
                  <c:v>-0.300000000000189</c:v>
                </c:pt>
                <c:pt idx="9">
                  <c:v>-0.29999999999930099</c:v>
                </c:pt>
                <c:pt idx="10">
                  <c:v>-0.399999999999956</c:v>
                </c:pt>
                <c:pt idx="11">
                  <c:v>-0.300000000000189</c:v>
                </c:pt>
                <c:pt idx="12">
                  <c:v>0.399999999999956</c:v>
                </c:pt>
                <c:pt idx="13">
                  <c:v>0.19999999999953399</c:v>
                </c:pt>
                <c:pt idx="14">
                  <c:v>0.100000000000655</c:v>
                </c:pt>
                <c:pt idx="15">
                  <c:v>-0.20000000000042201</c:v>
                </c:pt>
                <c:pt idx="16">
                  <c:v>-0.150000000000095</c:v>
                </c:pt>
                <c:pt idx="17">
                  <c:v>5.0000000000327602E-2</c:v>
                </c:pt>
                <c:pt idx="18">
                  <c:v>-0.150000000000095</c:v>
                </c:pt>
                <c:pt idx="19">
                  <c:v>-4.9999999999883499E-2</c:v>
                </c:pt>
                <c:pt idx="20">
                  <c:v>0.199999999999978</c:v>
                </c:pt>
                <c:pt idx="21">
                  <c:v>-0.150000000000095</c:v>
                </c:pt>
                <c:pt idx="22">
                  <c:v>-0.100000000000211</c:v>
                </c:pt>
                <c:pt idx="23">
                  <c:v>0.150000000000095</c:v>
                </c:pt>
                <c:pt idx="24">
                  <c:v>4.2857142857169898E-2</c:v>
                </c:pt>
              </c:numCache>
            </c:numRef>
          </c:val>
        </c:ser>
        <c:dLbls/>
        <c:marker val="1"/>
        <c:axId val="317597952"/>
        <c:axId val="317604992"/>
      </c:lineChart>
      <c:dateAx>
        <c:axId val="317597952"/>
        <c:scaling>
          <c:orientation val="minMax"/>
          <c:min val="44532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7604992"/>
        <c:crossesAt val="-50"/>
        <c:auto val="1"/>
        <c:lblOffset val="100"/>
        <c:baseTimeUnit val="days"/>
        <c:majorUnit val="3"/>
        <c:majorTimeUnit val="days"/>
      </c:dateAx>
      <c:valAx>
        <c:axId val="317604992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015E-3"/>
              <c:y val="0.332268938080854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7597952"/>
        <c:crosses val="autoZero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K81+670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612085062513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'K81+670(656)'!$U$4:$W$4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'K81+670(656)'!$A$6:$A$29</c:f>
              <c:numCache>
                <c:formatCode>m"月"d"日";@</c:formatCode>
                <c:ptCount val="24"/>
                <c:pt idx="0">
                  <c:v>44790</c:v>
                </c:pt>
                <c:pt idx="1">
                  <c:v>44791</c:v>
                </c:pt>
                <c:pt idx="2">
                  <c:v>44792</c:v>
                </c:pt>
                <c:pt idx="3">
                  <c:v>44793</c:v>
                </c:pt>
                <c:pt idx="4">
                  <c:v>44794</c:v>
                </c:pt>
                <c:pt idx="5">
                  <c:v>44795</c:v>
                </c:pt>
                <c:pt idx="6">
                  <c:v>44796</c:v>
                </c:pt>
                <c:pt idx="7">
                  <c:v>44797</c:v>
                </c:pt>
                <c:pt idx="8">
                  <c:v>44798</c:v>
                </c:pt>
                <c:pt idx="9">
                  <c:v>44799</c:v>
                </c:pt>
                <c:pt idx="10">
                  <c:v>44800</c:v>
                </c:pt>
                <c:pt idx="11">
                  <c:v>44801</c:v>
                </c:pt>
                <c:pt idx="12">
                  <c:v>44802</c:v>
                </c:pt>
                <c:pt idx="13">
                  <c:v>44803</c:v>
                </c:pt>
                <c:pt idx="14">
                  <c:v>44804</c:v>
                </c:pt>
                <c:pt idx="15">
                  <c:v>44806</c:v>
                </c:pt>
                <c:pt idx="16">
                  <c:v>44808</c:v>
                </c:pt>
                <c:pt idx="17">
                  <c:v>44810</c:v>
                </c:pt>
                <c:pt idx="18">
                  <c:v>44812</c:v>
                </c:pt>
                <c:pt idx="19">
                  <c:v>44814</c:v>
                </c:pt>
                <c:pt idx="20">
                  <c:v>44819</c:v>
                </c:pt>
                <c:pt idx="21">
                  <c:v>44824</c:v>
                </c:pt>
              </c:numCache>
            </c:numRef>
          </c:cat>
          <c:val>
            <c:numRef>
              <c:f>'K81+670(656)'!$W$6:$W$29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-0.19999999999953399</c:v>
                </c:pt>
                <c:pt idx="3">
                  <c:v>0</c:v>
                </c:pt>
                <c:pt idx="4">
                  <c:v>-0.40000000000084401</c:v>
                </c:pt>
                <c:pt idx="5">
                  <c:v>-0.19999999999953399</c:v>
                </c:pt>
                <c:pt idx="6">
                  <c:v>-0.39999999999906799</c:v>
                </c:pt>
                <c:pt idx="7">
                  <c:v>0</c:v>
                </c:pt>
                <c:pt idx="8">
                  <c:v>-0.10000000000154299</c:v>
                </c:pt>
                <c:pt idx="9">
                  <c:v>-9.99999999997669E-2</c:v>
                </c:pt>
                <c:pt idx="10">
                  <c:v>-0.39999999999906799</c:v>
                </c:pt>
                <c:pt idx="11">
                  <c:v>-0.19999999999953399</c:v>
                </c:pt>
                <c:pt idx="12">
                  <c:v>0.29999999999930099</c:v>
                </c:pt>
                <c:pt idx="13">
                  <c:v>-0.69999999998948703</c:v>
                </c:pt>
                <c:pt idx="14">
                  <c:v>-0.20000000000130999</c:v>
                </c:pt>
                <c:pt idx="15">
                  <c:v>-5.0000000004324398E-2</c:v>
                </c:pt>
                <c:pt idx="16">
                  <c:v>-0.14999999999520999</c:v>
                </c:pt>
                <c:pt idx="17">
                  <c:v>-9.99999999997669E-2</c:v>
                </c:pt>
                <c:pt idx="18">
                  <c:v>-9.99999999997669E-2</c:v>
                </c:pt>
                <c:pt idx="19">
                  <c:v>-0.15000000000586799</c:v>
                </c:pt>
                <c:pt idx="20">
                  <c:v>-1.9999999997466499E-2</c:v>
                </c:pt>
                <c:pt idx="21">
                  <c:v>-3.9999999999906798E-2</c:v>
                </c:pt>
                <c:pt idx="22">
                  <c:v>-2.8000000000005798</c:v>
                </c:pt>
              </c:numCache>
            </c:numRef>
          </c:val>
        </c:ser>
        <c:ser>
          <c:idx val="1"/>
          <c:order val="1"/>
          <c:tx>
            <c:strRef>
              <c:f>'K81+670(656)'!$Y$4:$AA$4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'K81+670(656)'!$A$6:$A$29</c:f>
              <c:numCache>
                <c:formatCode>m"月"d"日";@</c:formatCode>
                <c:ptCount val="24"/>
                <c:pt idx="0">
                  <c:v>44790</c:v>
                </c:pt>
                <c:pt idx="1">
                  <c:v>44791</c:v>
                </c:pt>
                <c:pt idx="2">
                  <c:v>44792</c:v>
                </c:pt>
                <c:pt idx="3">
                  <c:v>44793</c:v>
                </c:pt>
                <c:pt idx="4">
                  <c:v>44794</c:v>
                </c:pt>
                <c:pt idx="5">
                  <c:v>44795</c:v>
                </c:pt>
                <c:pt idx="6">
                  <c:v>44796</c:v>
                </c:pt>
                <c:pt idx="7">
                  <c:v>44797</c:v>
                </c:pt>
                <c:pt idx="8">
                  <c:v>44798</c:v>
                </c:pt>
                <c:pt idx="9">
                  <c:v>44799</c:v>
                </c:pt>
                <c:pt idx="10">
                  <c:v>44800</c:v>
                </c:pt>
                <c:pt idx="11">
                  <c:v>44801</c:v>
                </c:pt>
                <c:pt idx="12">
                  <c:v>44802</c:v>
                </c:pt>
                <c:pt idx="13">
                  <c:v>44803</c:v>
                </c:pt>
                <c:pt idx="14">
                  <c:v>44804</c:v>
                </c:pt>
                <c:pt idx="15">
                  <c:v>44806</c:v>
                </c:pt>
                <c:pt idx="16">
                  <c:v>44808</c:v>
                </c:pt>
                <c:pt idx="17">
                  <c:v>44810</c:v>
                </c:pt>
                <c:pt idx="18">
                  <c:v>44812</c:v>
                </c:pt>
                <c:pt idx="19">
                  <c:v>44814</c:v>
                </c:pt>
                <c:pt idx="20">
                  <c:v>44819</c:v>
                </c:pt>
                <c:pt idx="21">
                  <c:v>44824</c:v>
                </c:pt>
              </c:numCache>
            </c:numRef>
          </c:cat>
          <c:val>
            <c:numRef>
              <c:f>'K81+670(656)'!$AA$6:$AA$29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-0.39999999999906799</c:v>
                </c:pt>
                <c:pt idx="2">
                  <c:v>-0.50000000000061096</c:v>
                </c:pt>
                <c:pt idx="3">
                  <c:v>0.50000000000061096</c:v>
                </c:pt>
                <c:pt idx="4">
                  <c:v>-0.20000000000130999</c:v>
                </c:pt>
                <c:pt idx="5">
                  <c:v>-0.19999999999953399</c:v>
                </c:pt>
                <c:pt idx="6">
                  <c:v>-0.19999999999953399</c:v>
                </c:pt>
                <c:pt idx="7">
                  <c:v>-9.99999999997669E-2</c:v>
                </c:pt>
                <c:pt idx="8">
                  <c:v>-0.30000000000107702</c:v>
                </c:pt>
                <c:pt idx="9">
                  <c:v>-0.19999999999953399</c:v>
                </c:pt>
                <c:pt idx="10">
                  <c:v>0.19999999999953399</c:v>
                </c:pt>
                <c:pt idx="11">
                  <c:v>-0.60000000000037801</c:v>
                </c:pt>
                <c:pt idx="12">
                  <c:v>-0.19999999999953399</c:v>
                </c:pt>
                <c:pt idx="13">
                  <c:v>9.99999999997669E-2</c:v>
                </c:pt>
                <c:pt idx="14">
                  <c:v>-0.49999999999883499</c:v>
                </c:pt>
                <c:pt idx="15">
                  <c:v>-0.100000000000655</c:v>
                </c:pt>
                <c:pt idx="16">
                  <c:v>5.0000000000771601E-2</c:v>
                </c:pt>
                <c:pt idx="17">
                  <c:v>-0.100000000000655</c:v>
                </c:pt>
                <c:pt idx="18">
                  <c:v>-0.100000000000655</c:v>
                </c:pt>
                <c:pt idx="19">
                  <c:v>-0.19999999999953399</c:v>
                </c:pt>
                <c:pt idx="20">
                  <c:v>0</c:v>
                </c:pt>
                <c:pt idx="21">
                  <c:v>-4.0000000000262E-2</c:v>
                </c:pt>
                <c:pt idx="22">
                  <c:v>-9.0322580645180006E-2</c:v>
                </c:pt>
              </c:numCache>
            </c:numRef>
          </c:val>
        </c:ser>
        <c:ser>
          <c:idx val="2"/>
          <c:order val="2"/>
          <c:tx>
            <c:strRef>
              <c:f>'K81+670(656)'!$AC$4:$AE$4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'K81+670(656)'!$A$6:$A$29</c:f>
              <c:numCache>
                <c:formatCode>m"月"d"日";@</c:formatCode>
                <c:ptCount val="24"/>
                <c:pt idx="0">
                  <c:v>44790</c:v>
                </c:pt>
                <c:pt idx="1">
                  <c:v>44791</c:v>
                </c:pt>
                <c:pt idx="2">
                  <c:v>44792</c:v>
                </c:pt>
                <c:pt idx="3">
                  <c:v>44793</c:v>
                </c:pt>
                <c:pt idx="4">
                  <c:v>44794</c:v>
                </c:pt>
                <c:pt idx="5">
                  <c:v>44795</c:v>
                </c:pt>
                <c:pt idx="6">
                  <c:v>44796</c:v>
                </c:pt>
                <c:pt idx="7">
                  <c:v>44797</c:v>
                </c:pt>
                <c:pt idx="8">
                  <c:v>44798</c:v>
                </c:pt>
                <c:pt idx="9">
                  <c:v>44799</c:v>
                </c:pt>
                <c:pt idx="10">
                  <c:v>44800</c:v>
                </c:pt>
                <c:pt idx="11">
                  <c:v>44801</c:v>
                </c:pt>
                <c:pt idx="12">
                  <c:v>44802</c:v>
                </c:pt>
                <c:pt idx="13">
                  <c:v>44803</c:v>
                </c:pt>
                <c:pt idx="14">
                  <c:v>44804</c:v>
                </c:pt>
                <c:pt idx="15">
                  <c:v>44806</c:v>
                </c:pt>
                <c:pt idx="16">
                  <c:v>44808</c:v>
                </c:pt>
                <c:pt idx="17">
                  <c:v>44810</c:v>
                </c:pt>
                <c:pt idx="18">
                  <c:v>44812</c:v>
                </c:pt>
                <c:pt idx="19">
                  <c:v>44814</c:v>
                </c:pt>
                <c:pt idx="20">
                  <c:v>44819</c:v>
                </c:pt>
                <c:pt idx="21">
                  <c:v>44824</c:v>
                </c:pt>
              </c:numCache>
            </c:numRef>
          </c:cat>
          <c:val>
            <c:numRef>
              <c:f>'K81+670(656)'!$AE$6:$AE$29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-0.29999999999930099</c:v>
                </c:pt>
                <c:pt idx="2">
                  <c:v>-0.10000000000154299</c:v>
                </c:pt>
                <c:pt idx="3">
                  <c:v>-0.29999999999930099</c:v>
                </c:pt>
                <c:pt idx="4">
                  <c:v>-0.19999999999953399</c:v>
                </c:pt>
                <c:pt idx="5">
                  <c:v>-9.99999999997669E-2</c:v>
                </c:pt>
                <c:pt idx="6">
                  <c:v>-0.30000000000995902</c:v>
                </c:pt>
                <c:pt idx="7">
                  <c:v>-0.20000000000130999</c:v>
                </c:pt>
                <c:pt idx="8">
                  <c:v>0.200000000010192</c:v>
                </c:pt>
                <c:pt idx="9">
                  <c:v>-0.60000000000926001</c:v>
                </c:pt>
                <c:pt idx="10">
                  <c:v>-0.19999999999953399</c:v>
                </c:pt>
                <c:pt idx="11">
                  <c:v>-0.20000000000130999</c:v>
                </c:pt>
                <c:pt idx="12">
                  <c:v>-9.9999999989108801E-2</c:v>
                </c:pt>
                <c:pt idx="13">
                  <c:v>-9.9999999990885199E-2</c:v>
                </c:pt>
                <c:pt idx="14">
                  <c:v>0.19999999999065199</c:v>
                </c:pt>
                <c:pt idx="15">
                  <c:v>-0.199999999985323</c:v>
                </c:pt>
                <c:pt idx="16">
                  <c:v>-4.99999999945544E-2</c:v>
                </c:pt>
                <c:pt idx="17">
                  <c:v>-0.100000000020195</c:v>
                </c:pt>
                <c:pt idx="18">
                  <c:v>3.4638958368304897E-11</c:v>
                </c:pt>
                <c:pt idx="19">
                  <c:v>-4.99999999945544E-2</c:v>
                </c:pt>
                <c:pt idx="20">
                  <c:v>-6.00000000162026E-2</c:v>
                </c:pt>
                <c:pt idx="21">
                  <c:v>-1.9999999999953399E-2</c:v>
                </c:pt>
              </c:numCache>
            </c:numRef>
          </c:val>
        </c:ser>
        <c:dLbls/>
        <c:marker val="1"/>
        <c:axId val="332498816"/>
        <c:axId val="332509568"/>
      </c:lineChart>
      <c:dateAx>
        <c:axId val="33249881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2509568"/>
        <c:crossesAt val="-50"/>
        <c:auto val="1"/>
        <c:lblOffset val="100"/>
        <c:baseTimeUnit val="days"/>
        <c:majorUnit val="3"/>
        <c:majorTimeUnit val="days"/>
      </c:dateAx>
      <c:valAx>
        <c:axId val="332509568"/>
        <c:scaling>
          <c:orientation val="minMax"/>
          <c:max val="1"/>
          <c:min val="-1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2498816"/>
        <c:crosses val="autoZero"/>
        <c:crossBetween val="midCat"/>
        <c:majorUnit val="0.5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K81+614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7.3209821859074398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'K81+614'!$C$4:$G$4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'K81+614'!$A$6:$A$29</c:f>
              <c:numCache>
                <c:formatCode>m"月"d"日";@</c:formatCode>
                <c:ptCount val="24"/>
                <c:pt idx="0">
                  <c:v>44803</c:v>
                </c:pt>
                <c:pt idx="1">
                  <c:v>44804</c:v>
                </c:pt>
                <c:pt idx="2">
                  <c:v>44805</c:v>
                </c:pt>
                <c:pt idx="3">
                  <c:v>44806</c:v>
                </c:pt>
                <c:pt idx="4">
                  <c:v>44807</c:v>
                </c:pt>
                <c:pt idx="5">
                  <c:v>44808</c:v>
                </c:pt>
                <c:pt idx="6">
                  <c:v>44809</c:v>
                </c:pt>
                <c:pt idx="7">
                  <c:v>44810</c:v>
                </c:pt>
                <c:pt idx="8">
                  <c:v>44811</c:v>
                </c:pt>
                <c:pt idx="9">
                  <c:v>44812</c:v>
                </c:pt>
                <c:pt idx="10">
                  <c:v>44813</c:v>
                </c:pt>
                <c:pt idx="11">
                  <c:v>44814</c:v>
                </c:pt>
                <c:pt idx="12">
                  <c:v>44815</c:v>
                </c:pt>
                <c:pt idx="13">
                  <c:v>44816</c:v>
                </c:pt>
                <c:pt idx="14">
                  <c:v>44817</c:v>
                </c:pt>
                <c:pt idx="15">
                  <c:v>44819</c:v>
                </c:pt>
                <c:pt idx="16">
                  <c:v>44821</c:v>
                </c:pt>
                <c:pt idx="17">
                  <c:v>44823</c:v>
                </c:pt>
                <c:pt idx="18">
                  <c:v>44825</c:v>
                </c:pt>
                <c:pt idx="19">
                  <c:v>44827</c:v>
                </c:pt>
                <c:pt idx="20">
                  <c:v>44829</c:v>
                </c:pt>
              </c:numCache>
            </c:numRef>
          </c:cat>
          <c:val>
            <c:numRef>
              <c:f>'K81+614'!$F$6:$F$29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-0.40000000001327901</c:v>
                </c:pt>
                <c:pt idx="3">
                  <c:v>-0.29999999992469401</c:v>
                </c:pt>
                <c:pt idx="4">
                  <c:v>-0.79999999991286996</c:v>
                </c:pt>
                <c:pt idx="5">
                  <c:v>-0.99999999997635303</c:v>
                </c:pt>
                <c:pt idx="6">
                  <c:v>-1.09999999995125</c:v>
                </c:pt>
                <c:pt idx="7">
                  <c:v>-1.39999999998963</c:v>
                </c:pt>
                <c:pt idx="8">
                  <c:v>-1.5999999999394301</c:v>
                </c:pt>
                <c:pt idx="9">
                  <c:v>-1.69999999991433</c:v>
                </c:pt>
                <c:pt idx="10">
                  <c:v>-1.9999999999527101</c:v>
                </c:pt>
                <c:pt idx="11">
                  <c:v>-2.2000000000161899</c:v>
                </c:pt>
                <c:pt idx="12">
                  <c:v>-2.0999999999275998</c:v>
                </c:pt>
                <c:pt idx="13">
                  <c:v>-2.5999999999157799</c:v>
                </c:pt>
                <c:pt idx="14">
                  <c:v>-2.79999999997926</c:v>
                </c:pt>
                <c:pt idx="15">
                  <c:v>-2.2999999999910901</c:v>
                </c:pt>
                <c:pt idx="16">
                  <c:v>-3.1999999999925399</c:v>
                </c:pt>
                <c:pt idx="17">
                  <c:v>-3.49999999991724</c:v>
                </c:pt>
                <c:pt idx="18">
                  <c:v>-3.7999999999556202</c:v>
                </c:pt>
                <c:pt idx="19">
                  <c:v>-4.099999999994</c:v>
                </c:pt>
                <c:pt idx="20">
                  <c:v>-4.3999999999186903</c:v>
                </c:pt>
                <c:pt idx="21">
                  <c:v>-0.40000000001327901</c:v>
                </c:pt>
              </c:numCache>
            </c:numRef>
          </c:val>
        </c:ser>
        <c:ser>
          <c:idx val="1"/>
          <c:order val="1"/>
          <c:tx>
            <c:strRef>
              <c:f>'K81+614'!$H$4:$L$4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'K81+614'!$A$6:$A$29</c:f>
              <c:numCache>
                <c:formatCode>m"月"d"日";@</c:formatCode>
                <c:ptCount val="24"/>
                <c:pt idx="0">
                  <c:v>44803</c:v>
                </c:pt>
                <c:pt idx="1">
                  <c:v>44804</c:v>
                </c:pt>
                <c:pt idx="2">
                  <c:v>44805</c:v>
                </c:pt>
                <c:pt idx="3">
                  <c:v>44806</c:v>
                </c:pt>
                <c:pt idx="4">
                  <c:v>44807</c:v>
                </c:pt>
                <c:pt idx="5">
                  <c:v>44808</c:v>
                </c:pt>
                <c:pt idx="6">
                  <c:v>44809</c:v>
                </c:pt>
                <c:pt idx="7">
                  <c:v>44810</c:v>
                </c:pt>
                <c:pt idx="8">
                  <c:v>44811</c:v>
                </c:pt>
                <c:pt idx="9">
                  <c:v>44812</c:v>
                </c:pt>
                <c:pt idx="10">
                  <c:v>44813</c:v>
                </c:pt>
                <c:pt idx="11">
                  <c:v>44814</c:v>
                </c:pt>
                <c:pt idx="12">
                  <c:v>44815</c:v>
                </c:pt>
                <c:pt idx="13">
                  <c:v>44816</c:v>
                </c:pt>
                <c:pt idx="14">
                  <c:v>44817</c:v>
                </c:pt>
                <c:pt idx="15">
                  <c:v>44819</c:v>
                </c:pt>
                <c:pt idx="16">
                  <c:v>44821</c:v>
                </c:pt>
                <c:pt idx="17">
                  <c:v>44823</c:v>
                </c:pt>
                <c:pt idx="18">
                  <c:v>44825</c:v>
                </c:pt>
                <c:pt idx="19">
                  <c:v>44827</c:v>
                </c:pt>
                <c:pt idx="20">
                  <c:v>44829</c:v>
                </c:pt>
              </c:numCache>
            </c:numRef>
          </c:cat>
          <c:val>
            <c:numRef>
              <c:f>'K81+614'!$K$6:$K$29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-0.29999999992469401</c:v>
                </c:pt>
                <c:pt idx="3">
                  <c:v>-0.49999999998817701</c:v>
                </c:pt>
                <c:pt idx="4">
                  <c:v>-0.69999999993797202</c:v>
                </c:pt>
                <c:pt idx="5">
                  <c:v>-0.99999999997635303</c:v>
                </c:pt>
                <c:pt idx="6">
                  <c:v>-1.09999999995125</c:v>
                </c:pt>
                <c:pt idx="7">
                  <c:v>-1.30000000001473</c:v>
                </c:pt>
                <c:pt idx="8">
                  <c:v>-1.1999999999261499</c:v>
                </c:pt>
                <c:pt idx="9">
                  <c:v>-1.70000000002801</c:v>
                </c:pt>
                <c:pt idx="10">
                  <c:v>-1.8999999999778101</c:v>
                </c:pt>
                <c:pt idx="11">
                  <c:v>-1.8999999999778101</c:v>
                </c:pt>
                <c:pt idx="12">
                  <c:v>-2.2999999999910901</c:v>
                </c:pt>
                <c:pt idx="13">
                  <c:v>-2.4999999999408802</c:v>
                </c:pt>
                <c:pt idx="14">
                  <c:v>-2.2000000000161899</c:v>
                </c:pt>
                <c:pt idx="15">
                  <c:v>-2.8999999999541601</c:v>
                </c:pt>
                <c:pt idx="16">
                  <c:v>-3.1000000000176402</c:v>
                </c:pt>
                <c:pt idx="17">
                  <c:v>-3.2999999999674401</c:v>
                </c:pt>
                <c:pt idx="18">
                  <c:v>-3.49999999991724</c:v>
                </c:pt>
                <c:pt idx="19">
                  <c:v>-3.69999999998072</c:v>
                </c:pt>
                <c:pt idx="20">
                  <c:v>-3.8999999999305102</c:v>
                </c:pt>
                <c:pt idx="21">
                  <c:v>-0.119999999992615</c:v>
                </c:pt>
              </c:numCache>
            </c:numRef>
          </c:val>
        </c:ser>
        <c:ser>
          <c:idx val="2"/>
          <c:order val="2"/>
          <c:tx>
            <c:strRef>
              <c:f>'K81+614'!$M$4:$Q$4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'K81+614'!$A$6:$A$32</c:f>
              <c:numCache>
                <c:formatCode>m"月"d"日";@</c:formatCode>
                <c:ptCount val="27"/>
                <c:pt idx="0">
                  <c:v>44803</c:v>
                </c:pt>
                <c:pt idx="1">
                  <c:v>44804</c:v>
                </c:pt>
                <c:pt idx="2">
                  <c:v>44805</c:v>
                </c:pt>
                <c:pt idx="3">
                  <c:v>44806</c:v>
                </c:pt>
                <c:pt idx="4">
                  <c:v>44807</c:v>
                </c:pt>
                <c:pt idx="5">
                  <c:v>44808</c:v>
                </c:pt>
                <c:pt idx="6">
                  <c:v>44809</c:v>
                </c:pt>
                <c:pt idx="7">
                  <c:v>44810</c:v>
                </c:pt>
                <c:pt idx="8">
                  <c:v>44811</c:v>
                </c:pt>
                <c:pt idx="9">
                  <c:v>44812</c:v>
                </c:pt>
                <c:pt idx="10">
                  <c:v>44813</c:v>
                </c:pt>
                <c:pt idx="11">
                  <c:v>44814</c:v>
                </c:pt>
                <c:pt idx="12">
                  <c:v>44815</c:v>
                </c:pt>
                <c:pt idx="13">
                  <c:v>44816</c:v>
                </c:pt>
                <c:pt idx="14">
                  <c:v>44817</c:v>
                </c:pt>
                <c:pt idx="15">
                  <c:v>44819</c:v>
                </c:pt>
                <c:pt idx="16">
                  <c:v>44821</c:v>
                </c:pt>
                <c:pt idx="17">
                  <c:v>44823</c:v>
                </c:pt>
                <c:pt idx="18">
                  <c:v>44825</c:v>
                </c:pt>
                <c:pt idx="19">
                  <c:v>44827</c:v>
                </c:pt>
                <c:pt idx="20">
                  <c:v>44829</c:v>
                </c:pt>
              </c:numCache>
            </c:numRef>
          </c:cat>
          <c:val>
            <c:numRef>
              <c:f>'K81+614'!$P$6:$P$32</c:f>
              <c:numCache>
                <c:formatCode>0.00_ </c:formatCode>
                <c:ptCount val="27"/>
                <c:pt idx="0">
                  <c:v>0</c:v>
                </c:pt>
                <c:pt idx="1">
                  <c:v>-0.10000000008858501</c:v>
                </c:pt>
                <c:pt idx="2">
                  <c:v>0.199999999949796</c:v>
                </c:pt>
                <c:pt idx="3">
                  <c:v>-0.30000000003838101</c:v>
                </c:pt>
                <c:pt idx="4">
                  <c:v>0</c:v>
                </c:pt>
                <c:pt idx="5">
                  <c:v>-0.49999999998817701</c:v>
                </c:pt>
                <c:pt idx="6">
                  <c:v>-0.60000000007676102</c:v>
                </c:pt>
                <c:pt idx="7">
                  <c:v>-0.30000000003838101</c:v>
                </c:pt>
                <c:pt idx="8">
                  <c:v>-0.80000000002655702</c:v>
                </c:pt>
                <c:pt idx="9">
                  <c:v>-0.90000000000145497</c:v>
                </c:pt>
                <c:pt idx="10">
                  <c:v>-0.80000000002655702</c:v>
                </c:pt>
                <c:pt idx="11">
                  <c:v>-1.1000000000649399</c:v>
                </c:pt>
                <c:pt idx="12">
                  <c:v>-1.2000000000398401</c:v>
                </c:pt>
                <c:pt idx="13">
                  <c:v>-1.00000000009004</c:v>
                </c:pt>
                <c:pt idx="14">
                  <c:v>-1.39999999998963</c:v>
                </c:pt>
                <c:pt idx="15">
                  <c:v>-1.5000000000782201</c:v>
                </c:pt>
                <c:pt idx="16">
                  <c:v>-1.60000000005311</c:v>
                </c:pt>
                <c:pt idx="17">
                  <c:v>-1.70000000002801</c:v>
                </c:pt>
                <c:pt idx="18">
                  <c:v>-1.8000000000029099</c:v>
                </c:pt>
                <c:pt idx="19">
                  <c:v>-1.9000000000915001</c:v>
                </c:pt>
                <c:pt idx="20">
                  <c:v>-2.00000000006639</c:v>
                </c:pt>
              </c:numCache>
            </c:numRef>
          </c:val>
        </c:ser>
        <c:dLbls/>
        <c:marker val="1"/>
        <c:axId val="332684288"/>
        <c:axId val="332695040"/>
      </c:lineChart>
      <c:lineChart>
        <c:grouping val="standard"/>
        <c:ser>
          <c:idx val="3"/>
          <c:order val="3"/>
          <c:tx>
            <c:strRef>
              <c:f>'K81+614'!$AG$3:$AG$5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'K81+614'!$A$6:$A$29</c:f>
              <c:numCache>
                <c:formatCode>m"月"d"日";@</c:formatCode>
                <c:ptCount val="24"/>
                <c:pt idx="0">
                  <c:v>44803</c:v>
                </c:pt>
                <c:pt idx="1">
                  <c:v>44804</c:v>
                </c:pt>
                <c:pt idx="2">
                  <c:v>44805</c:v>
                </c:pt>
                <c:pt idx="3">
                  <c:v>44806</c:v>
                </c:pt>
                <c:pt idx="4">
                  <c:v>44807</c:v>
                </c:pt>
                <c:pt idx="5">
                  <c:v>44808</c:v>
                </c:pt>
                <c:pt idx="6">
                  <c:v>44809</c:v>
                </c:pt>
                <c:pt idx="7">
                  <c:v>44810</c:v>
                </c:pt>
                <c:pt idx="8">
                  <c:v>44811</c:v>
                </c:pt>
                <c:pt idx="9">
                  <c:v>44812</c:v>
                </c:pt>
                <c:pt idx="10">
                  <c:v>44813</c:v>
                </c:pt>
                <c:pt idx="11">
                  <c:v>44814</c:v>
                </c:pt>
                <c:pt idx="12">
                  <c:v>44815</c:v>
                </c:pt>
                <c:pt idx="13">
                  <c:v>44816</c:v>
                </c:pt>
                <c:pt idx="14">
                  <c:v>44817</c:v>
                </c:pt>
                <c:pt idx="15">
                  <c:v>44819</c:v>
                </c:pt>
                <c:pt idx="16">
                  <c:v>44821</c:v>
                </c:pt>
                <c:pt idx="17">
                  <c:v>44823</c:v>
                </c:pt>
                <c:pt idx="18">
                  <c:v>44825</c:v>
                </c:pt>
                <c:pt idx="19">
                  <c:v>44827</c:v>
                </c:pt>
                <c:pt idx="20">
                  <c:v>44829</c:v>
                </c:pt>
              </c:numCache>
            </c:numRef>
          </c:cat>
          <c:val>
            <c:numRef>
              <c:f>'K81+614'!$AG$6:$AG$29</c:f>
              <c:numCache>
                <c:formatCode>0.0_ </c:formatCode>
                <c:ptCount val="24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58</c:v>
                </c:pt>
                <c:pt idx="17">
                  <c:v>61</c:v>
                </c:pt>
                <c:pt idx="18">
                  <c:v>64</c:v>
                </c:pt>
                <c:pt idx="19">
                  <c:v>67</c:v>
                </c:pt>
                <c:pt idx="20">
                  <c:v>70</c:v>
                </c:pt>
              </c:numCache>
            </c:numRef>
          </c:val>
        </c:ser>
        <c:dLbls/>
        <c:marker val="1"/>
        <c:axId val="332696960"/>
        <c:axId val="332711040"/>
      </c:lineChart>
      <c:dateAx>
        <c:axId val="33268428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2695040"/>
        <c:crossesAt val="-50"/>
        <c:auto val="1"/>
        <c:lblOffset val="100"/>
        <c:baseTimeUnit val="days"/>
      </c:dateAx>
      <c:valAx>
        <c:axId val="332695040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2684288"/>
        <c:crosses val="autoZero"/>
        <c:crossBetween val="midCat"/>
        <c:majorUnit val="1.2"/>
        <c:minorUnit val="0.2"/>
      </c:valAx>
      <c:dateAx>
        <c:axId val="332696960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2711040"/>
        <c:crosses val="autoZero"/>
        <c:auto val="1"/>
        <c:lblOffset val="100"/>
        <c:baseTimeUnit val="days"/>
      </c:dateAx>
      <c:valAx>
        <c:axId val="332711040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2696960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7318309909497183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K81+614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'K81+614'!$U$4:$W$4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'K81+614'!$A$6:$A$29</c:f>
              <c:numCache>
                <c:formatCode>m"月"d"日";@</c:formatCode>
                <c:ptCount val="24"/>
                <c:pt idx="0">
                  <c:v>44803</c:v>
                </c:pt>
                <c:pt idx="1">
                  <c:v>44804</c:v>
                </c:pt>
                <c:pt idx="2">
                  <c:v>44805</c:v>
                </c:pt>
                <c:pt idx="3">
                  <c:v>44806</c:v>
                </c:pt>
                <c:pt idx="4">
                  <c:v>44807</c:v>
                </c:pt>
                <c:pt idx="5">
                  <c:v>44808</c:v>
                </c:pt>
                <c:pt idx="6">
                  <c:v>44809</c:v>
                </c:pt>
                <c:pt idx="7">
                  <c:v>44810</c:v>
                </c:pt>
                <c:pt idx="8">
                  <c:v>44811</c:v>
                </c:pt>
                <c:pt idx="9">
                  <c:v>44812</c:v>
                </c:pt>
                <c:pt idx="10">
                  <c:v>44813</c:v>
                </c:pt>
                <c:pt idx="11">
                  <c:v>44814</c:v>
                </c:pt>
                <c:pt idx="12">
                  <c:v>44815</c:v>
                </c:pt>
                <c:pt idx="13">
                  <c:v>44816</c:v>
                </c:pt>
                <c:pt idx="14">
                  <c:v>44817</c:v>
                </c:pt>
                <c:pt idx="15">
                  <c:v>44819</c:v>
                </c:pt>
                <c:pt idx="16">
                  <c:v>44821</c:v>
                </c:pt>
                <c:pt idx="17">
                  <c:v>44823</c:v>
                </c:pt>
                <c:pt idx="18">
                  <c:v>44825</c:v>
                </c:pt>
                <c:pt idx="19">
                  <c:v>44827</c:v>
                </c:pt>
                <c:pt idx="20">
                  <c:v>44829</c:v>
                </c:pt>
              </c:numCache>
            </c:numRef>
          </c:cat>
          <c:val>
            <c:numRef>
              <c:f>'K81+614'!$V$6:$V$31</c:f>
              <c:numCache>
                <c:formatCode>0.00_ </c:formatCode>
                <c:ptCount val="26"/>
                <c:pt idx="0">
                  <c:v>0</c:v>
                </c:pt>
                <c:pt idx="1">
                  <c:v>-0.20000000000130999</c:v>
                </c:pt>
                <c:pt idx="2">
                  <c:v>-0.40000000000084401</c:v>
                </c:pt>
                <c:pt idx="3">
                  <c:v>-0.30000000000107702</c:v>
                </c:pt>
                <c:pt idx="4">
                  <c:v>-0.799999999999912</c:v>
                </c:pt>
                <c:pt idx="5">
                  <c:v>-1.0000000000100999</c:v>
                </c:pt>
                <c:pt idx="6">
                  <c:v>-0.89999999999967895</c:v>
                </c:pt>
                <c:pt idx="7">
                  <c:v>-1.40000000001095</c:v>
                </c:pt>
                <c:pt idx="8">
                  <c:v>-1.6000000000104799</c:v>
                </c:pt>
                <c:pt idx="9">
                  <c:v>-1.3000000000005201</c:v>
                </c:pt>
                <c:pt idx="10">
                  <c:v>-2.0000000000095501</c:v>
                </c:pt>
                <c:pt idx="11">
                  <c:v>-2.2000000000108599</c:v>
                </c:pt>
                <c:pt idx="12">
                  <c:v>-2.10000000000043</c:v>
                </c:pt>
                <c:pt idx="13">
                  <c:v>-2.6000000000205898</c:v>
                </c:pt>
                <c:pt idx="14">
                  <c:v>-2.8000000000201202</c:v>
                </c:pt>
                <c:pt idx="15">
                  <c:v>-2.9000000000003499</c:v>
                </c:pt>
                <c:pt idx="16">
                  <c:v>-3.2000000000209599</c:v>
                </c:pt>
                <c:pt idx="17">
                  <c:v>-3.4000000000205</c:v>
                </c:pt>
                <c:pt idx="18">
                  <c:v>-3.6000000000200298</c:v>
                </c:pt>
                <c:pt idx="19">
                  <c:v>-3.8000000000195699</c:v>
                </c:pt>
                <c:pt idx="20">
                  <c:v>-4.0000000000208802</c:v>
                </c:pt>
                <c:pt idx="21">
                  <c:v>-0.39999999999906799</c:v>
                </c:pt>
              </c:numCache>
            </c:numRef>
          </c:val>
        </c:ser>
        <c:ser>
          <c:idx val="1"/>
          <c:order val="1"/>
          <c:tx>
            <c:strRef>
              <c:f>'K81+614'!$Y$4:$AA$4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'K81+614'!$A$6:$A$29</c:f>
              <c:numCache>
                <c:formatCode>m"月"d"日";@</c:formatCode>
                <c:ptCount val="24"/>
                <c:pt idx="0">
                  <c:v>44803</c:v>
                </c:pt>
                <c:pt idx="1">
                  <c:v>44804</c:v>
                </c:pt>
                <c:pt idx="2">
                  <c:v>44805</c:v>
                </c:pt>
                <c:pt idx="3">
                  <c:v>44806</c:v>
                </c:pt>
                <c:pt idx="4">
                  <c:v>44807</c:v>
                </c:pt>
                <c:pt idx="5">
                  <c:v>44808</c:v>
                </c:pt>
                <c:pt idx="6">
                  <c:v>44809</c:v>
                </c:pt>
                <c:pt idx="7">
                  <c:v>44810</c:v>
                </c:pt>
                <c:pt idx="8">
                  <c:v>44811</c:v>
                </c:pt>
                <c:pt idx="9">
                  <c:v>44812</c:v>
                </c:pt>
                <c:pt idx="10">
                  <c:v>44813</c:v>
                </c:pt>
                <c:pt idx="11">
                  <c:v>44814</c:v>
                </c:pt>
                <c:pt idx="12">
                  <c:v>44815</c:v>
                </c:pt>
                <c:pt idx="13">
                  <c:v>44816</c:v>
                </c:pt>
                <c:pt idx="14">
                  <c:v>44817</c:v>
                </c:pt>
                <c:pt idx="15">
                  <c:v>44819</c:v>
                </c:pt>
                <c:pt idx="16">
                  <c:v>44821</c:v>
                </c:pt>
                <c:pt idx="17">
                  <c:v>44823</c:v>
                </c:pt>
                <c:pt idx="18">
                  <c:v>44825</c:v>
                </c:pt>
                <c:pt idx="19">
                  <c:v>44827</c:v>
                </c:pt>
                <c:pt idx="20">
                  <c:v>44829</c:v>
                </c:pt>
              </c:numCache>
            </c:numRef>
          </c:cat>
          <c:val>
            <c:numRef>
              <c:f>'K81+614'!$Z$6:$Z$30</c:f>
              <c:numCache>
                <c:formatCode>0.00_ </c:formatCode>
                <c:ptCount val="25"/>
                <c:pt idx="0">
                  <c:v>0</c:v>
                </c:pt>
                <c:pt idx="1">
                  <c:v>-0.39999999999906799</c:v>
                </c:pt>
                <c:pt idx="2">
                  <c:v>-0.49999999999883499</c:v>
                </c:pt>
                <c:pt idx="3">
                  <c:v>-0.69999999999836904</c:v>
                </c:pt>
                <c:pt idx="4">
                  <c:v>-0.799999999999912</c:v>
                </c:pt>
                <c:pt idx="5">
                  <c:v>-1.0999999999992101</c:v>
                </c:pt>
                <c:pt idx="6">
                  <c:v>-1.2999999999987499</c:v>
                </c:pt>
                <c:pt idx="7">
                  <c:v>-1.39999999999851</c:v>
                </c:pt>
                <c:pt idx="8">
                  <c:v>-1.6999999999995901</c:v>
                </c:pt>
                <c:pt idx="9">
                  <c:v>-1.8999999999991199</c:v>
                </c:pt>
                <c:pt idx="10">
                  <c:v>-1.7999999999993599</c:v>
                </c:pt>
                <c:pt idx="11">
                  <c:v>-2.2999999999999701</c:v>
                </c:pt>
                <c:pt idx="12">
                  <c:v>-2.4999999999995</c:v>
                </c:pt>
                <c:pt idx="13">
                  <c:v>-2.2999999999999701</c:v>
                </c:pt>
                <c:pt idx="14">
                  <c:v>-2.8999999999985699</c:v>
                </c:pt>
                <c:pt idx="15">
                  <c:v>-3.0999999999998802</c:v>
                </c:pt>
                <c:pt idx="16">
                  <c:v>-2.99999999999834</c:v>
                </c:pt>
                <c:pt idx="17">
                  <c:v>-3.1999999999996498</c:v>
                </c:pt>
                <c:pt idx="18">
                  <c:v>-3.3999999999991801</c:v>
                </c:pt>
                <c:pt idx="19">
                  <c:v>-3.5999999999987198</c:v>
                </c:pt>
                <c:pt idx="20">
                  <c:v>-3.7999999999982501</c:v>
                </c:pt>
                <c:pt idx="21">
                  <c:v>-4.1999999999902098</c:v>
                </c:pt>
              </c:numCache>
            </c:numRef>
          </c:val>
        </c:ser>
        <c:ser>
          <c:idx val="2"/>
          <c:order val="2"/>
          <c:tx>
            <c:strRef>
              <c:f>'K81+614'!$AC$4:$AE$4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'K81+614'!$A$6:$A$29</c:f>
              <c:numCache>
                <c:formatCode>m"月"d"日";@</c:formatCode>
                <c:ptCount val="24"/>
                <c:pt idx="0">
                  <c:v>44803</c:v>
                </c:pt>
                <c:pt idx="1">
                  <c:v>44804</c:v>
                </c:pt>
                <c:pt idx="2">
                  <c:v>44805</c:v>
                </c:pt>
                <c:pt idx="3">
                  <c:v>44806</c:v>
                </c:pt>
                <c:pt idx="4">
                  <c:v>44807</c:v>
                </c:pt>
                <c:pt idx="5">
                  <c:v>44808</c:v>
                </c:pt>
                <c:pt idx="6">
                  <c:v>44809</c:v>
                </c:pt>
                <c:pt idx="7">
                  <c:v>44810</c:v>
                </c:pt>
                <c:pt idx="8">
                  <c:v>44811</c:v>
                </c:pt>
                <c:pt idx="9">
                  <c:v>44812</c:v>
                </c:pt>
                <c:pt idx="10">
                  <c:v>44813</c:v>
                </c:pt>
                <c:pt idx="11">
                  <c:v>44814</c:v>
                </c:pt>
                <c:pt idx="12">
                  <c:v>44815</c:v>
                </c:pt>
                <c:pt idx="13">
                  <c:v>44816</c:v>
                </c:pt>
                <c:pt idx="14">
                  <c:v>44817</c:v>
                </c:pt>
                <c:pt idx="15">
                  <c:v>44819</c:v>
                </c:pt>
                <c:pt idx="16">
                  <c:v>44821</c:v>
                </c:pt>
                <c:pt idx="17">
                  <c:v>44823</c:v>
                </c:pt>
                <c:pt idx="18">
                  <c:v>44825</c:v>
                </c:pt>
                <c:pt idx="19">
                  <c:v>44827</c:v>
                </c:pt>
                <c:pt idx="20">
                  <c:v>44829</c:v>
                </c:pt>
              </c:numCache>
            </c:numRef>
          </c:cat>
          <c:val>
            <c:numRef>
              <c:f>'K81+614'!$AD$6:$AD$29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-0.29999999999930099</c:v>
                </c:pt>
                <c:pt idx="2">
                  <c:v>-0.60000000000037801</c:v>
                </c:pt>
                <c:pt idx="3">
                  <c:v>-0.70000000000014495</c:v>
                </c:pt>
                <c:pt idx="4">
                  <c:v>-0.999999999999446</c:v>
                </c:pt>
                <c:pt idx="5">
                  <c:v>-1.1999999999989801</c:v>
                </c:pt>
                <c:pt idx="6">
                  <c:v>-1.1999999999989801</c:v>
                </c:pt>
                <c:pt idx="7">
                  <c:v>-1.59999999999982</c:v>
                </c:pt>
                <c:pt idx="8">
                  <c:v>-1.7999999999993599</c:v>
                </c:pt>
                <c:pt idx="9">
                  <c:v>-1.6999999999995901</c:v>
                </c:pt>
                <c:pt idx="10">
                  <c:v>-2.2000000000002</c:v>
                </c:pt>
                <c:pt idx="11">
                  <c:v>-2.3999999999997401</c:v>
                </c:pt>
                <c:pt idx="12">
                  <c:v>-2.3999999999997401</c:v>
                </c:pt>
                <c:pt idx="13">
                  <c:v>-2.7999999999987999</c:v>
                </c:pt>
                <c:pt idx="14">
                  <c:v>-3.0000000000001101</c:v>
                </c:pt>
                <c:pt idx="15">
                  <c:v>-2.7999999999987999</c:v>
                </c:pt>
                <c:pt idx="16">
                  <c:v>-3.3999999999903001</c:v>
                </c:pt>
                <c:pt idx="17">
                  <c:v>-3.59999999998983</c:v>
                </c:pt>
                <c:pt idx="18">
                  <c:v>-3.7999999999893701</c:v>
                </c:pt>
                <c:pt idx="19">
                  <c:v>-3.9999999999889</c:v>
                </c:pt>
                <c:pt idx="20">
                  <c:v>-4.1999999999902098</c:v>
                </c:pt>
              </c:numCache>
            </c:numRef>
          </c:val>
        </c:ser>
        <c:dLbls/>
        <c:marker val="1"/>
        <c:axId val="332658176"/>
        <c:axId val="332734464"/>
      </c:lineChart>
      <c:lineChart>
        <c:grouping val="standard"/>
        <c:ser>
          <c:idx val="3"/>
          <c:order val="3"/>
          <c:tx>
            <c:strRef>
              <c:f>'K81+614'!$AG$3:$AG$5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'K81+614'!$A$6:$A$29</c:f>
              <c:numCache>
                <c:formatCode>m"月"d"日";@</c:formatCode>
                <c:ptCount val="24"/>
                <c:pt idx="0">
                  <c:v>44803</c:v>
                </c:pt>
                <c:pt idx="1">
                  <c:v>44804</c:v>
                </c:pt>
                <c:pt idx="2">
                  <c:v>44805</c:v>
                </c:pt>
                <c:pt idx="3">
                  <c:v>44806</c:v>
                </c:pt>
                <c:pt idx="4">
                  <c:v>44807</c:v>
                </c:pt>
                <c:pt idx="5">
                  <c:v>44808</c:v>
                </c:pt>
                <c:pt idx="6">
                  <c:v>44809</c:v>
                </c:pt>
                <c:pt idx="7">
                  <c:v>44810</c:v>
                </c:pt>
                <c:pt idx="8">
                  <c:v>44811</c:v>
                </c:pt>
                <c:pt idx="9">
                  <c:v>44812</c:v>
                </c:pt>
                <c:pt idx="10">
                  <c:v>44813</c:v>
                </c:pt>
                <c:pt idx="11">
                  <c:v>44814</c:v>
                </c:pt>
                <c:pt idx="12">
                  <c:v>44815</c:v>
                </c:pt>
                <c:pt idx="13">
                  <c:v>44816</c:v>
                </c:pt>
                <c:pt idx="14">
                  <c:v>44817</c:v>
                </c:pt>
                <c:pt idx="15">
                  <c:v>44819</c:v>
                </c:pt>
                <c:pt idx="16">
                  <c:v>44821</c:v>
                </c:pt>
                <c:pt idx="17">
                  <c:v>44823</c:v>
                </c:pt>
                <c:pt idx="18">
                  <c:v>44825</c:v>
                </c:pt>
                <c:pt idx="19">
                  <c:v>44827</c:v>
                </c:pt>
                <c:pt idx="20">
                  <c:v>44829</c:v>
                </c:pt>
              </c:numCache>
            </c:numRef>
          </c:cat>
          <c:val>
            <c:numRef>
              <c:f>'K81+614'!$AG$6:$AG$29</c:f>
              <c:numCache>
                <c:formatCode>0.0_ </c:formatCode>
                <c:ptCount val="24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58</c:v>
                </c:pt>
                <c:pt idx="17">
                  <c:v>61</c:v>
                </c:pt>
                <c:pt idx="18">
                  <c:v>64</c:v>
                </c:pt>
                <c:pt idx="19">
                  <c:v>67</c:v>
                </c:pt>
                <c:pt idx="20">
                  <c:v>70</c:v>
                </c:pt>
              </c:numCache>
            </c:numRef>
          </c:val>
        </c:ser>
        <c:dLbls/>
        <c:marker val="1"/>
        <c:axId val="332736384"/>
        <c:axId val="332737920"/>
      </c:lineChart>
      <c:dateAx>
        <c:axId val="33265817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2734464"/>
        <c:crossesAt val="-50"/>
        <c:auto val="1"/>
        <c:lblOffset val="100"/>
        <c:baseTimeUnit val="days"/>
      </c:dateAx>
      <c:valAx>
        <c:axId val="332734464"/>
        <c:scaling>
          <c:orientation val="minMax"/>
          <c:max val="0.5"/>
          <c:min val="-4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2658176"/>
        <c:crosses val="autoZero"/>
        <c:crossBetween val="midCat"/>
        <c:majorUnit val="1"/>
      </c:valAx>
      <c:dateAx>
        <c:axId val="332736384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2737920"/>
        <c:crosses val="autoZero"/>
        <c:auto val="1"/>
        <c:lblOffset val="100"/>
        <c:baseTimeUnit val="days"/>
      </c:dateAx>
      <c:valAx>
        <c:axId val="332737920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2736384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K81+614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2107820846278406"/>
          <c:y val="6.5359477124183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'K81+614'!$C$4:$G$4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'K81+614'!$A$6:$A$29</c:f>
              <c:numCache>
                <c:formatCode>m"月"d"日";@</c:formatCode>
                <c:ptCount val="24"/>
                <c:pt idx="0">
                  <c:v>44803</c:v>
                </c:pt>
                <c:pt idx="1">
                  <c:v>44804</c:v>
                </c:pt>
                <c:pt idx="2">
                  <c:v>44805</c:v>
                </c:pt>
                <c:pt idx="3">
                  <c:v>44806</c:v>
                </c:pt>
                <c:pt idx="4">
                  <c:v>44807</c:v>
                </c:pt>
                <c:pt idx="5">
                  <c:v>44808</c:v>
                </c:pt>
                <c:pt idx="6">
                  <c:v>44809</c:v>
                </c:pt>
                <c:pt idx="7">
                  <c:v>44810</c:v>
                </c:pt>
                <c:pt idx="8">
                  <c:v>44811</c:v>
                </c:pt>
                <c:pt idx="9">
                  <c:v>44812</c:v>
                </c:pt>
                <c:pt idx="10">
                  <c:v>44813</c:v>
                </c:pt>
                <c:pt idx="11">
                  <c:v>44814</c:v>
                </c:pt>
                <c:pt idx="12">
                  <c:v>44815</c:v>
                </c:pt>
                <c:pt idx="13">
                  <c:v>44816</c:v>
                </c:pt>
                <c:pt idx="14">
                  <c:v>44817</c:v>
                </c:pt>
                <c:pt idx="15">
                  <c:v>44819</c:v>
                </c:pt>
                <c:pt idx="16">
                  <c:v>44821</c:v>
                </c:pt>
                <c:pt idx="17">
                  <c:v>44823</c:v>
                </c:pt>
                <c:pt idx="18">
                  <c:v>44825</c:v>
                </c:pt>
                <c:pt idx="19">
                  <c:v>44827</c:v>
                </c:pt>
                <c:pt idx="20">
                  <c:v>44829</c:v>
                </c:pt>
              </c:numCache>
            </c:numRef>
          </c:cat>
          <c:val>
            <c:numRef>
              <c:f>'K81+614'!$G$6:$G$29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-0.20000000006348301</c:v>
                </c:pt>
                <c:pt idx="3">
                  <c:v>0.10000000008858501</c:v>
                </c:pt>
                <c:pt idx="4">
                  <c:v>-0.49999999998817701</c:v>
                </c:pt>
                <c:pt idx="5">
                  <c:v>-0.20000000006348301</c:v>
                </c:pt>
                <c:pt idx="6">
                  <c:v>-9.9999999974897905E-2</c:v>
                </c:pt>
                <c:pt idx="7">
                  <c:v>-0.30000000003838101</c:v>
                </c:pt>
                <c:pt idx="8">
                  <c:v>-0.199999999949796</c:v>
                </c:pt>
                <c:pt idx="9">
                  <c:v>-9.9999999974897905E-2</c:v>
                </c:pt>
                <c:pt idx="10">
                  <c:v>-0.30000000003838101</c:v>
                </c:pt>
                <c:pt idx="11">
                  <c:v>-0.20000000006348301</c:v>
                </c:pt>
                <c:pt idx="12">
                  <c:v>0.10000000008858501</c:v>
                </c:pt>
                <c:pt idx="13">
                  <c:v>-0.49999999998817701</c:v>
                </c:pt>
                <c:pt idx="14">
                  <c:v>-0.20000000006348301</c:v>
                </c:pt>
                <c:pt idx="15">
                  <c:v>0.24999999999408801</c:v>
                </c:pt>
                <c:pt idx="16">
                  <c:v>-0.45000000000072798</c:v>
                </c:pt>
                <c:pt idx="17">
                  <c:v>-0.149999999962347</c:v>
                </c:pt>
                <c:pt idx="18">
                  <c:v>-0.15000000001919001</c:v>
                </c:pt>
                <c:pt idx="19">
                  <c:v>-0.15000000001919001</c:v>
                </c:pt>
                <c:pt idx="20">
                  <c:v>-0.149999999962347</c:v>
                </c:pt>
                <c:pt idx="21">
                  <c:v>-0.20000000006348301</c:v>
                </c:pt>
              </c:numCache>
            </c:numRef>
          </c:val>
        </c:ser>
        <c:ser>
          <c:idx val="1"/>
          <c:order val="1"/>
          <c:tx>
            <c:strRef>
              <c:f>'K81+614'!$H$4:$L$4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'K81+614'!$A$6:$A$29</c:f>
              <c:numCache>
                <c:formatCode>m"月"d"日";@</c:formatCode>
                <c:ptCount val="24"/>
                <c:pt idx="0">
                  <c:v>44803</c:v>
                </c:pt>
                <c:pt idx="1">
                  <c:v>44804</c:v>
                </c:pt>
                <c:pt idx="2">
                  <c:v>44805</c:v>
                </c:pt>
                <c:pt idx="3">
                  <c:v>44806</c:v>
                </c:pt>
                <c:pt idx="4">
                  <c:v>44807</c:v>
                </c:pt>
                <c:pt idx="5">
                  <c:v>44808</c:v>
                </c:pt>
                <c:pt idx="6">
                  <c:v>44809</c:v>
                </c:pt>
                <c:pt idx="7">
                  <c:v>44810</c:v>
                </c:pt>
                <c:pt idx="8">
                  <c:v>44811</c:v>
                </c:pt>
                <c:pt idx="9">
                  <c:v>44812</c:v>
                </c:pt>
                <c:pt idx="10">
                  <c:v>44813</c:v>
                </c:pt>
                <c:pt idx="11">
                  <c:v>44814</c:v>
                </c:pt>
                <c:pt idx="12">
                  <c:v>44815</c:v>
                </c:pt>
                <c:pt idx="13">
                  <c:v>44816</c:v>
                </c:pt>
                <c:pt idx="14">
                  <c:v>44817</c:v>
                </c:pt>
                <c:pt idx="15">
                  <c:v>44819</c:v>
                </c:pt>
                <c:pt idx="16">
                  <c:v>44821</c:v>
                </c:pt>
                <c:pt idx="17">
                  <c:v>44823</c:v>
                </c:pt>
                <c:pt idx="18">
                  <c:v>44825</c:v>
                </c:pt>
                <c:pt idx="19">
                  <c:v>44827</c:v>
                </c:pt>
                <c:pt idx="20">
                  <c:v>44829</c:v>
                </c:pt>
              </c:numCache>
            </c:numRef>
          </c:cat>
          <c:val>
            <c:numRef>
              <c:f>'K81+614'!$L$6:$L$29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-9.9999999974897905E-2</c:v>
                </c:pt>
                <c:pt idx="3">
                  <c:v>-0.20000000006348301</c:v>
                </c:pt>
                <c:pt idx="4">
                  <c:v>-0.199999999949796</c:v>
                </c:pt>
                <c:pt idx="5">
                  <c:v>-0.30000000003838101</c:v>
                </c:pt>
                <c:pt idx="6">
                  <c:v>-9.9999999974897905E-2</c:v>
                </c:pt>
                <c:pt idx="7">
                  <c:v>-0.20000000006348301</c:v>
                </c:pt>
                <c:pt idx="8">
                  <c:v>0.10000000008858501</c:v>
                </c:pt>
                <c:pt idx="9">
                  <c:v>-0.50000000010186296</c:v>
                </c:pt>
                <c:pt idx="10">
                  <c:v>-0.199999999949796</c:v>
                </c:pt>
                <c:pt idx="11">
                  <c:v>0</c:v>
                </c:pt>
                <c:pt idx="12">
                  <c:v>-0.40000000001327901</c:v>
                </c:pt>
                <c:pt idx="13">
                  <c:v>-0.199999999949796</c:v>
                </c:pt>
                <c:pt idx="14">
                  <c:v>0.29999999992469401</c:v>
                </c:pt>
                <c:pt idx="15">
                  <c:v>-0.34999999996898601</c:v>
                </c:pt>
                <c:pt idx="16">
                  <c:v>-0.100000000031741</c:v>
                </c:pt>
                <c:pt idx="17">
                  <c:v>-9.9999999974897905E-2</c:v>
                </c:pt>
                <c:pt idx="18">
                  <c:v>-9.9999999974897905E-2</c:v>
                </c:pt>
                <c:pt idx="19">
                  <c:v>-0.100000000031741</c:v>
                </c:pt>
                <c:pt idx="20">
                  <c:v>-9.9999999974897905E-2</c:v>
                </c:pt>
              </c:numCache>
            </c:numRef>
          </c:val>
        </c:ser>
        <c:ser>
          <c:idx val="2"/>
          <c:order val="2"/>
          <c:tx>
            <c:strRef>
              <c:f>'K81+614'!$M$4:$Q$4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'K81+614'!$A$6:$A$29</c:f>
              <c:numCache>
                <c:formatCode>m"月"d"日";@</c:formatCode>
                <c:ptCount val="24"/>
                <c:pt idx="0">
                  <c:v>44803</c:v>
                </c:pt>
                <c:pt idx="1">
                  <c:v>44804</c:v>
                </c:pt>
                <c:pt idx="2">
                  <c:v>44805</c:v>
                </c:pt>
                <c:pt idx="3">
                  <c:v>44806</c:v>
                </c:pt>
                <c:pt idx="4">
                  <c:v>44807</c:v>
                </c:pt>
                <c:pt idx="5">
                  <c:v>44808</c:v>
                </c:pt>
                <c:pt idx="6">
                  <c:v>44809</c:v>
                </c:pt>
                <c:pt idx="7">
                  <c:v>44810</c:v>
                </c:pt>
                <c:pt idx="8">
                  <c:v>44811</c:v>
                </c:pt>
                <c:pt idx="9">
                  <c:v>44812</c:v>
                </c:pt>
                <c:pt idx="10">
                  <c:v>44813</c:v>
                </c:pt>
                <c:pt idx="11">
                  <c:v>44814</c:v>
                </c:pt>
                <c:pt idx="12">
                  <c:v>44815</c:v>
                </c:pt>
                <c:pt idx="13">
                  <c:v>44816</c:v>
                </c:pt>
                <c:pt idx="14">
                  <c:v>44817</c:v>
                </c:pt>
                <c:pt idx="15">
                  <c:v>44819</c:v>
                </c:pt>
                <c:pt idx="16">
                  <c:v>44821</c:v>
                </c:pt>
                <c:pt idx="17">
                  <c:v>44823</c:v>
                </c:pt>
                <c:pt idx="18">
                  <c:v>44825</c:v>
                </c:pt>
                <c:pt idx="19">
                  <c:v>44827</c:v>
                </c:pt>
                <c:pt idx="20">
                  <c:v>44829</c:v>
                </c:pt>
              </c:numCache>
            </c:numRef>
          </c:cat>
          <c:val>
            <c:numRef>
              <c:f>'K81+614'!$Q$6:$Q$29</c:f>
              <c:numCache>
                <c:formatCode>0.00_ </c:formatCode>
                <c:ptCount val="24"/>
                <c:pt idx="0">
                  <c:v>0</c:v>
                </c:pt>
                <c:pt idx="1">
                  <c:v>-0.10000000008858501</c:v>
                </c:pt>
                <c:pt idx="2">
                  <c:v>0.30000000003838101</c:v>
                </c:pt>
                <c:pt idx="3">
                  <c:v>-0.49999999998817701</c:v>
                </c:pt>
                <c:pt idx="4">
                  <c:v>0.30000000003838101</c:v>
                </c:pt>
                <c:pt idx="5">
                  <c:v>-0.49999999998817701</c:v>
                </c:pt>
                <c:pt idx="6">
                  <c:v>-0.10000000008858501</c:v>
                </c:pt>
                <c:pt idx="7">
                  <c:v>0.30000000003838101</c:v>
                </c:pt>
                <c:pt idx="8">
                  <c:v>-0.49999999998817701</c:v>
                </c:pt>
                <c:pt idx="9">
                  <c:v>-9.9999999974897905E-2</c:v>
                </c:pt>
                <c:pt idx="10">
                  <c:v>9.9999999974897905E-2</c:v>
                </c:pt>
                <c:pt idx="11">
                  <c:v>-0.30000000003838101</c:v>
                </c:pt>
                <c:pt idx="12">
                  <c:v>-9.9999999974897905E-2</c:v>
                </c:pt>
                <c:pt idx="13">
                  <c:v>0.199999999949796</c:v>
                </c:pt>
                <c:pt idx="14">
                  <c:v>-0.39999999989959201</c:v>
                </c:pt>
                <c:pt idx="15">
                  <c:v>-5.0000000044292399E-2</c:v>
                </c:pt>
                <c:pt idx="16">
                  <c:v>-4.9999999987449001E-2</c:v>
                </c:pt>
                <c:pt idx="17">
                  <c:v>-4.9999999987449001E-2</c:v>
                </c:pt>
                <c:pt idx="18">
                  <c:v>-4.9999999987449001E-2</c:v>
                </c:pt>
                <c:pt idx="19">
                  <c:v>-5.0000000044292399E-2</c:v>
                </c:pt>
                <c:pt idx="20">
                  <c:v>-4.9999999987449001E-2</c:v>
                </c:pt>
              </c:numCache>
            </c:numRef>
          </c:val>
        </c:ser>
        <c:dLbls/>
        <c:marker val="1"/>
        <c:axId val="332789248"/>
        <c:axId val="332804096"/>
      </c:lineChart>
      <c:dateAx>
        <c:axId val="33278924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2804096"/>
        <c:crossesAt val="-50"/>
        <c:auto val="1"/>
        <c:lblOffset val="100"/>
        <c:baseTimeUnit val="days"/>
      </c:dateAx>
      <c:valAx>
        <c:axId val="332804096"/>
        <c:scaling>
          <c:orientation val="minMax"/>
          <c:max val="0.5"/>
          <c:min val="-1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2789248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K81+614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612085062513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'K81+614'!$U$4:$W$4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'K81+614'!$A$6:$A$29</c:f>
              <c:numCache>
                <c:formatCode>m"月"d"日";@</c:formatCode>
                <c:ptCount val="24"/>
                <c:pt idx="0">
                  <c:v>44803</c:v>
                </c:pt>
                <c:pt idx="1">
                  <c:v>44804</c:v>
                </c:pt>
                <c:pt idx="2">
                  <c:v>44805</c:v>
                </c:pt>
                <c:pt idx="3">
                  <c:v>44806</c:v>
                </c:pt>
                <c:pt idx="4">
                  <c:v>44807</c:v>
                </c:pt>
                <c:pt idx="5">
                  <c:v>44808</c:v>
                </c:pt>
                <c:pt idx="6">
                  <c:v>44809</c:v>
                </c:pt>
                <c:pt idx="7">
                  <c:v>44810</c:v>
                </c:pt>
                <c:pt idx="8">
                  <c:v>44811</c:v>
                </c:pt>
                <c:pt idx="9">
                  <c:v>44812</c:v>
                </c:pt>
                <c:pt idx="10">
                  <c:v>44813</c:v>
                </c:pt>
                <c:pt idx="11">
                  <c:v>44814</c:v>
                </c:pt>
                <c:pt idx="12">
                  <c:v>44815</c:v>
                </c:pt>
                <c:pt idx="13">
                  <c:v>44816</c:v>
                </c:pt>
                <c:pt idx="14">
                  <c:v>44817</c:v>
                </c:pt>
                <c:pt idx="15">
                  <c:v>44819</c:v>
                </c:pt>
                <c:pt idx="16">
                  <c:v>44821</c:v>
                </c:pt>
                <c:pt idx="17">
                  <c:v>44823</c:v>
                </c:pt>
                <c:pt idx="18">
                  <c:v>44825</c:v>
                </c:pt>
                <c:pt idx="19">
                  <c:v>44827</c:v>
                </c:pt>
                <c:pt idx="20">
                  <c:v>44829</c:v>
                </c:pt>
              </c:numCache>
            </c:numRef>
          </c:cat>
          <c:val>
            <c:numRef>
              <c:f>'K81+614'!$W$6:$W$29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-0.20000000000130999</c:v>
                </c:pt>
                <c:pt idx="2">
                  <c:v>-0.19999999999953399</c:v>
                </c:pt>
                <c:pt idx="3">
                  <c:v>9.99999999997669E-2</c:v>
                </c:pt>
                <c:pt idx="4">
                  <c:v>-0.49999999999883499</c:v>
                </c:pt>
                <c:pt idx="5">
                  <c:v>-0.200000000010192</c:v>
                </c:pt>
                <c:pt idx="6">
                  <c:v>0.100000000010425</c:v>
                </c:pt>
                <c:pt idx="7">
                  <c:v>-0.50000000001126899</c:v>
                </c:pt>
                <c:pt idx="8">
                  <c:v>-0.19999999999953399</c:v>
                </c:pt>
                <c:pt idx="9">
                  <c:v>0.30000000000995902</c:v>
                </c:pt>
                <c:pt idx="10">
                  <c:v>-0.70000000000902696</c:v>
                </c:pt>
                <c:pt idx="11">
                  <c:v>-0.20000000000130999</c:v>
                </c:pt>
                <c:pt idx="12">
                  <c:v>0.100000000010425</c:v>
                </c:pt>
                <c:pt idx="13">
                  <c:v>-0.50000000002015099</c:v>
                </c:pt>
                <c:pt idx="14">
                  <c:v>-0.19999999999953399</c:v>
                </c:pt>
                <c:pt idx="15">
                  <c:v>-4.9999999990113501E-2</c:v>
                </c:pt>
                <c:pt idx="16">
                  <c:v>-0.150000000010309</c:v>
                </c:pt>
                <c:pt idx="17">
                  <c:v>-9.99999999997669E-2</c:v>
                </c:pt>
                <c:pt idx="18">
                  <c:v>-9.99999999997669E-2</c:v>
                </c:pt>
                <c:pt idx="19">
                  <c:v>-9.99999999997669E-2</c:v>
                </c:pt>
                <c:pt idx="20">
                  <c:v>-0.100000000000655</c:v>
                </c:pt>
                <c:pt idx="21">
                  <c:v>-0.40000000000084401</c:v>
                </c:pt>
              </c:numCache>
            </c:numRef>
          </c:val>
        </c:ser>
        <c:ser>
          <c:idx val="1"/>
          <c:order val="1"/>
          <c:tx>
            <c:strRef>
              <c:f>'K81+614'!$Y$4:$AA$4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'K81+614'!$A$6:$A$29</c:f>
              <c:numCache>
                <c:formatCode>m"月"d"日";@</c:formatCode>
                <c:ptCount val="24"/>
                <c:pt idx="0">
                  <c:v>44803</c:v>
                </c:pt>
                <c:pt idx="1">
                  <c:v>44804</c:v>
                </c:pt>
                <c:pt idx="2">
                  <c:v>44805</c:v>
                </c:pt>
                <c:pt idx="3">
                  <c:v>44806</c:v>
                </c:pt>
                <c:pt idx="4">
                  <c:v>44807</c:v>
                </c:pt>
                <c:pt idx="5">
                  <c:v>44808</c:v>
                </c:pt>
                <c:pt idx="6">
                  <c:v>44809</c:v>
                </c:pt>
                <c:pt idx="7">
                  <c:v>44810</c:v>
                </c:pt>
                <c:pt idx="8">
                  <c:v>44811</c:v>
                </c:pt>
                <c:pt idx="9">
                  <c:v>44812</c:v>
                </c:pt>
                <c:pt idx="10">
                  <c:v>44813</c:v>
                </c:pt>
                <c:pt idx="11">
                  <c:v>44814</c:v>
                </c:pt>
                <c:pt idx="12">
                  <c:v>44815</c:v>
                </c:pt>
                <c:pt idx="13">
                  <c:v>44816</c:v>
                </c:pt>
                <c:pt idx="14">
                  <c:v>44817</c:v>
                </c:pt>
                <c:pt idx="15">
                  <c:v>44819</c:v>
                </c:pt>
                <c:pt idx="16">
                  <c:v>44821</c:v>
                </c:pt>
                <c:pt idx="17">
                  <c:v>44823</c:v>
                </c:pt>
                <c:pt idx="18">
                  <c:v>44825</c:v>
                </c:pt>
                <c:pt idx="19">
                  <c:v>44827</c:v>
                </c:pt>
                <c:pt idx="20">
                  <c:v>44829</c:v>
                </c:pt>
              </c:numCache>
            </c:numRef>
          </c:cat>
          <c:val>
            <c:numRef>
              <c:f>'K81+614'!$AA$6:$AA$29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-0.39999999999906799</c:v>
                </c:pt>
                <c:pt idx="2">
                  <c:v>-9.99999999997669E-2</c:v>
                </c:pt>
                <c:pt idx="3">
                  <c:v>-0.19999999999953399</c:v>
                </c:pt>
                <c:pt idx="4">
                  <c:v>-0.10000000000154299</c:v>
                </c:pt>
                <c:pt idx="5">
                  <c:v>-0.29999999999930099</c:v>
                </c:pt>
                <c:pt idx="6">
                  <c:v>-0.19999999999953399</c:v>
                </c:pt>
                <c:pt idx="7">
                  <c:v>-9.99999999997669E-2</c:v>
                </c:pt>
                <c:pt idx="8">
                  <c:v>-0.30000000000107702</c:v>
                </c:pt>
                <c:pt idx="9">
                  <c:v>-0.19999999999953399</c:v>
                </c:pt>
                <c:pt idx="10">
                  <c:v>9.99999999997669E-2</c:v>
                </c:pt>
                <c:pt idx="11">
                  <c:v>-0.50000000000061096</c:v>
                </c:pt>
                <c:pt idx="12">
                  <c:v>-0.19999999999953399</c:v>
                </c:pt>
                <c:pt idx="13">
                  <c:v>0.19999999999953399</c:v>
                </c:pt>
                <c:pt idx="14">
                  <c:v>-0.59999999999860198</c:v>
                </c:pt>
                <c:pt idx="15">
                  <c:v>-0.100000000000655</c:v>
                </c:pt>
                <c:pt idx="16">
                  <c:v>5.0000000000771601E-2</c:v>
                </c:pt>
                <c:pt idx="17">
                  <c:v>-0.100000000000655</c:v>
                </c:pt>
                <c:pt idx="18">
                  <c:v>-9.99999999997669E-2</c:v>
                </c:pt>
                <c:pt idx="19">
                  <c:v>-9.99999999997669E-2</c:v>
                </c:pt>
                <c:pt idx="20">
                  <c:v>-9.99999999997669E-2</c:v>
                </c:pt>
                <c:pt idx="21">
                  <c:v>-8.0000000000168797E-2</c:v>
                </c:pt>
              </c:numCache>
            </c:numRef>
          </c:val>
        </c:ser>
        <c:ser>
          <c:idx val="2"/>
          <c:order val="2"/>
          <c:tx>
            <c:strRef>
              <c:f>'K81+614'!$AC$4:$AE$4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'K81+614'!$A$6:$A$29</c:f>
              <c:numCache>
                <c:formatCode>m"月"d"日";@</c:formatCode>
                <c:ptCount val="24"/>
                <c:pt idx="0">
                  <c:v>44803</c:v>
                </c:pt>
                <c:pt idx="1">
                  <c:v>44804</c:v>
                </c:pt>
                <c:pt idx="2">
                  <c:v>44805</c:v>
                </c:pt>
                <c:pt idx="3">
                  <c:v>44806</c:v>
                </c:pt>
                <c:pt idx="4">
                  <c:v>44807</c:v>
                </c:pt>
                <c:pt idx="5">
                  <c:v>44808</c:v>
                </c:pt>
                <c:pt idx="6">
                  <c:v>44809</c:v>
                </c:pt>
                <c:pt idx="7">
                  <c:v>44810</c:v>
                </c:pt>
                <c:pt idx="8">
                  <c:v>44811</c:v>
                </c:pt>
                <c:pt idx="9">
                  <c:v>44812</c:v>
                </c:pt>
                <c:pt idx="10">
                  <c:v>44813</c:v>
                </c:pt>
                <c:pt idx="11">
                  <c:v>44814</c:v>
                </c:pt>
                <c:pt idx="12">
                  <c:v>44815</c:v>
                </c:pt>
                <c:pt idx="13">
                  <c:v>44816</c:v>
                </c:pt>
                <c:pt idx="14">
                  <c:v>44817</c:v>
                </c:pt>
                <c:pt idx="15">
                  <c:v>44819</c:v>
                </c:pt>
                <c:pt idx="16">
                  <c:v>44821</c:v>
                </c:pt>
                <c:pt idx="17">
                  <c:v>44823</c:v>
                </c:pt>
                <c:pt idx="18">
                  <c:v>44825</c:v>
                </c:pt>
                <c:pt idx="19">
                  <c:v>44827</c:v>
                </c:pt>
                <c:pt idx="20">
                  <c:v>44829</c:v>
                </c:pt>
              </c:numCache>
            </c:numRef>
          </c:cat>
          <c:val>
            <c:numRef>
              <c:f>'K81+614'!$AE$6:$AE$29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-0.29999999999930099</c:v>
                </c:pt>
                <c:pt idx="2">
                  <c:v>-0.30000000000107702</c:v>
                </c:pt>
                <c:pt idx="3">
                  <c:v>-9.99999999997669E-2</c:v>
                </c:pt>
                <c:pt idx="4">
                  <c:v>-0.29999999999930099</c:v>
                </c:pt>
                <c:pt idx="5">
                  <c:v>-0.19999999999953399</c:v>
                </c:pt>
                <c:pt idx="6">
                  <c:v>0</c:v>
                </c:pt>
                <c:pt idx="7">
                  <c:v>-0.40000000000084401</c:v>
                </c:pt>
                <c:pt idx="8">
                  <c:v>-0.19999999999953399</c:v>
                </c:pt>
                <c:pt idx="9">
                  <c:v>9.99999999997669E-2</c:v>
                </c:pt>
                <c:pt idx="10">
                  <c:v>-0.50000000000061096</c:v>
                </c:pt>
                <c:pt idx="11">
                  <c:v>-0.19999999999953399</c:v>
                </c:pt>
                <c:pt idx="12">
                  <c:v>0</c:v>
                </c:pt>
                <c:pt idx="13">
                  <c:v>-0.39999999999906799</c:v>
                </c:pt>
                <c:pt idx="14">
                  <c:v>-0.20000000000130999</c:v>
                </c:pt>
                <c:pt idx="15">
                  <c:v>0.100000000000655</c:v>
                </c:pt>
                <c:pt idx="16">
                  <c:v>-0.299999999995748</c:v>
                </c:pt>
                <c:pt idx="17">
                  <c:v>-9.99999999997669E-2</c:v>
                </c:pt>
                <c:pt idx="18">
                  <c:v>-9.99999999997669E-2</c:v>
                </c:pt>
                <c:pt idx="19">
                  <c:v>-9.99999999997669E-2</c:v>
                </c:pt>
                <c:pt idx="20">
                  <c:v>-0.100000000000655</c:v>
                </c:pt>
              </c:numCache>
            </c:numRef>
          </c:val>
        </c:ser>
        <c:dLbls/>
        <c:marker val="1"/>
        <c:axId val="332855552"/>
        <c:axId val="332935936"/>
      </c:lineChart>
      <c:dateAx>
        <c:axId val="33285555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2935936"/>
        <c:crossesAt val="-50"/>
        <c:auto val="1"/>
        <c:lblOffset val="100"/>
        <c:baseTimeUnit val="days"/>
      </c:dateAx>
      <c:valAx>
        <c:axId val="332935936"/>
        <c:scaling>
          <c:orientation val="minMax"/>
          <c:max val="0.5"/>
          <c:min val="-1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2855552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K81+587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1.055722814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'K81+587'!$C$4:$G$4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'K81+587'!$A$6:$A$29</c:f>
              <c:numCache>
                <c:formatCode>m"月"d"日";@</c:formatCode>
                <c:ptCount val="24"/>
                <c:pt idx="0">
                  <c:v>44809</c:v>
                </c:pt>
                <c:pt idx="1">
                  <c:v>44810</c:v>
                </c:pt>
                <c:pt idx="2">
                  <c:v>44811</c:v>
                </c:pt>
                <c:pt idx="3">
                  <c:v>44812</c:v>
                </c:pt>
                <c:pt idx="4">
                  <c:v>44813</c:v>
                </c:pt>
                <c:pt idx="5">
                  <c:v>44814</c:v>
                </c:pt>
                <c:pt idx="6">
                  <c:v>44815</c:v>
                </c:pt>
                <c:pt idx="7">
                  <c:v>44816</c:v>
                </c:pt>
                <c:pt idx="8">
                  <c:v>44817</c:v>
                </c:pt>
                <c:pt idx="9">
                  <c:v>44818</c:v>
                </c:pt>
                <c:pt idx="10">
                  <c:v>44819</c:v>
                </c:pt>
                <c:pt idx="11">
                  <c:v>44820</c:v>
                </c:pt>
                <c:pt idx="12">
                  <c:v>44821</c:v>
                </c:pt>
                <c:pt idx="13">
                  <c:v>44822</c:v>
                </c:pt>
                <c:pt idx="14">
                  <c:v>44823</c:v>
                </c:pt>
                <c:pt idx="15">
                  <c:v>44825</c:v>
                </c:pt>
                <c:pt idx="16">
                  <c:v>44827</c:v>
                </c:pt>
                <c:pt idx="17">
                  <c:v>44829</c:v>
                </c:pt>
                <c:pt idx="18">
                  <c:v>44831</c:v>
                </c:pt>
                <c:pt idx="19">
                  <c:v>44833</c:v>
                </c:pt>
                <c:pt idx="20">
                  <c:v>44835</c:v>
                </c:pt>
              </c:numCache>
            </c:numRef>
          </c:cat>
          <c:val>
            <c:numRef>
              <c:f>'K81+587'!$F$6:$F$29</c:f>
              <c:numCache>
                <c:formatCode>0.00_ </c:formatCode>
                <c:ptCount val="24"/>
                <c:pt idx="0">
                  <c:v>0</c:v>
                </c:pt>
                <c:pt idx="1">
                  <c:v>9.9999999974897905E-2</c:v>
                </c:pt>
                <c:pt idx="2">
                  <c:v>-9.9999999974897905E-2</c:v>
                </c:pt>
                <c:pt idx="3">
                  <c:v>0</c:v>
                </c:pt>
                <c:pt idx="4">
                  <c:v>-0.49999999998817701</c:v>
                </c:pt>
                <c:pt idx="5">
                  <c:v>-0.70000000005165897</c:v>
                </c:pt>
                <c:pt idx="6">
                  <c:v>-0.80000000002655702</c:v>
                </c:pt>
                <c:pt idx="7">
                  <c:v>-1.09999999995125</c:v>
                </c:pt>
                <c:pt idx="8">
                  <c:v>-1.30000000001473</c:v>
                </c:pt>
                <c:pt idx="9">
                  <c:v>-1.39999999998963</c:v>
                </c:pt>
                <c:pt idx="10">
                  <c:v>-1.70000000002801</c:v>
                </c:pt>
                <c:pt idx="11">
                  <c:v>-1.8999999999778101</c:v>
                </c:pt>
                <c:pt idx="12">
                  <c:v>-1.60000000005311</c:v>
                </c:pt>
                <c:pt idx="13">
                  <c:v>-2.2999999999910901</c:v>
                </c:pt>
                <c:pt idx="14">
                  <c:v>-2.5000000000545701</c:v>
                </c:pt>
                <c:pt idx="15">
                  <c:v>-2.70000000000437</c:v>
                </c:pt>
                <c:pt idx="16">
                  <c:v>-3.1000000000176402</c:v>
                </c:pt>
                <c:pt idx="17">
                  <c:v>-3.1999999999925399</c:v>
                </c:pt>
                <c:pt idx="18">
                  <c:v>-3.30000000008113</c:v>
                </c:pt>
                <c:pt idx="19">
                  <c:v>-3.5000000000309202</c:v>
                </c:pt>
                <c:pt idx="20">
                  <c:v>-3.6000000000058199</c:v>
                </c:pt>
                <c:pt idx="21">
                  <c:v>-0.30000000003838001</c:v>
                </c:pt>
              </c:numCache>
            </c:numRef>
          </c:val>
        </c:ser>
        <c:ser>
          <c:idx val="1"/>
          <c:order val="1"/>
          <c:tx>
            <c:strRef>
              <c:f>'K81+587'!$H$4:$L$4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'K81+587'!$A$6:$A$29</c:f>
              <c:numCache>
                <c:formatCode>m"月"d"日";@</c:formatCode>
                <c:ptCount val="24"/>
                <c:pt idx="0">
                  <c:v>44809</c:v>
                </c:pt>
                <c:pt idx="1">
                  <c:v>44810</c:v>
                </c:pt>
                <c:pt idx="2">
                  <c:v>44811</c:v>
                </c:pt>
                <c:pt idx="3">
                  <c:v>44812</c:v>
                </c:pt>
                <c:pt idx="4">
                  <c:v>44813</c:v>
                </c:pt>
                <c:pt idx="5">
                  <c:v>44814</c:v>
                </c:pt>
                <c:pt idx="6">
                  <c:v>44815</c:v>
                </c:pt>
                <c:pt idx="7">
                  <c:v>44816</c:v>
                </c:pt>
                <c:pt idx="8">
                  <c:v>44817</c:v>
                </c:pt>
                <c:pt idx="9">
                  <c:v>44818</c:v>
                </c:pt>
                <c:pt idx="10">
                  <c:v>44819</c:v>
                </c:pt>
                <c:pt idx="11">
                  <c:v>44820</c:v>
                </c:pt>
                <c:pt idx="12">
                  <c:v>44821</c:v>
                </c:pt>
                <c:pt idx="13">
                  <c:v>44822</c:v>
                </c:pt>
                <c:pt idx="14">
                  <c:v>44823</c:v>
                </c:pt>
                <c:pt idx="15">
                  <c:v>44825</c:v>
                </c:pt>
                <c:pt idx="16">
                  <c:v>44827</c:v>
                </c:pt>
                <c:pt idx="17">
                  <c:v>44829</c:v>
                </c:pt>
                <c:pt idx="18">
                  <c:v>44831</c:v>
                </c:pt>
                <c:pt idx="19">
                  <c:v>44833</c:v>
                </c:pt>
                <c:pt idx="20">
                  <c:v>44835</c:v>
                </c:pt>
              </c:numCache>
            </c:numRef>
          </c:cat>
          <c:val>
            <c:numRef>
              <c:f>'K81+587'!$K$6:$K$29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-0.40000000001327901</c:v>
                </c:pt>
                <c:pt idx="3">
                  <c:v>-0.30000000003838101</c:v>
                </c:pt>
                <c:pt idx="4">
                  <c:v>-0.80000000002655702</c:v>
                </c:pt>
                <c:pt idx="5">
                  <c:v>-0.99999999997635303</c:v>
                </c:pt>
                <c:pt idx="6">
                  <c:v>-0.90000000000145497</c:v>
                </c:pt>
                <c:pt idx="7">
                  <c:v>-1.39999999998963</c:v>
                </c:pt>
                <c:pt idx="8">
                  <c:v>-1.5999999999394301</c:v>
                </c:pt>
                <c:pt idx="9">
                  <c:v>-1.30000000001473</c:v>
                </c:pt>
                <c:pt idx="10">
                  <c:v>-1.9999999999527101</c:v>
                </c:pt>
                <c:pt idx="11">
                  <c:v>-2.2000000000161899</c:v>
                </c:pt>
                <c:pt idx="12">
                  <c:v>-2.2000000000161899</c:v>
                </c:pt>
                <c:pt idx="13">
                  <c:v>-2.6000000000294698</c:v>
                </c:pt>
                <c:pt idx="14">
                  <c:v>-2.79999999997926</c:v>
                </c:pt>
                <c:pt idx="15">
                  <c:v>-2.9999999999290599</c:v>
                </c:pt>
                <c:pt idx="16">
                  <c:v>-2.8999999999541601</c:v>
                </c:pt>
                <c:pt idx="17">
                  <c:v>-3.3999999999423398</c:v>
                </c:pt>
                <c:pt idx="18">
                  <c:v>-3.6000000000058199</c:v>
                </c:pt>
                <c:pt idx="19">
                  <c:v>-3.3999999999423398</c:v>
                </c:pt>
                <c:pt idx="20">
                  <c:v>-3.2999999999674401</c:v>
                </c:pt>
                <c:pt idx="21">
                  <c:v>-8.1818181818313601E-2</c:v>
                </c:pt>
              </c:numCache>
            </c:numRef>
          </c:val>
        </c:ser>
        <c:ser>
          <c:idx val="2"/>
          <c:order val="2"/>
          <c:tx>
            <c:strRef>
              <c:f>'K81+587'!$M$4:$Q$4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'K81+587'!$A$6:$A$32</c:f>
              <c:numCache>
                <c:formatCode>m"月"d"日";@</c:formatCode>
                <c:ptCount val="27"/>
                <c:pt idx="0">
                  <c:v>44809</c:v>
                </c:pt>
                <c:pt idx="1">
                  <c:v>44810</c:v>
                </c:pt>
                <c:pt idx="2">
                  <c:v>44811</c:v>
                </c:pt>
                <c:pt idx="3">
                  <c:v>44812</c:v>
                </c:pt>
                <c:pt idx="4">
                  <c:v>44813</c:v>
                </c:pt>
                <c:pt idx="5">
                  <c:v>44814</c:v>
                </c:pt>
                <c:pt idx="6">
                  <c:v>44815</c:v>
                </c:pt>
                <c:pt idx="7">
                  <c:v>44816</c:v>
                </c:pt>
                <c:pt idx="8">
                  <c:v>44817</c:v>
                </c:pt>
                <c:pt idx="9">
                  <c:v>44818</c:v>
                </c:pt>
                <c:pt idx="10">
                  <c:v>44819</c:v>
                </c:pt>
                <c:pt idx="11">
                  <c:v>44820</c:v>
                </c:pt>
                <c:pt idx="12">
                  <c:v>44821</c:v>
                </c:pt>
                <c:pt idx="13">
                  <c:v>44822</c:v>
                </c:pt>
                <c:pt idx="14">
                  <c:v>44823</c:v>
                </c:pt>
                <c:pt idx="15">
                  <c:v>44825</c:v>
                </c:pt>
                <c:pt idx="16">
                  <c:v>44827</c:v>
                </c:pt>
                <c:pt idx="17">
                  <c:v>44829</c:v>
                </c:pt>
                <c:pt idx="18">
                  <c:v>44831</c:v>
                </c:pt>
                <c:pt idx="19">
                  <c:v>44833</c:v>
                </c:pt>
                <c:pt idx="20">
                  <c:v>44835</c:v>
                </c:pt>
              </c:numCache>
            </c:numRef>
          </c:cat>
          <c:val>
            <c:numRef>
              <c:f>'K81+587'!$P$6:$P$32</c:f>
              <c:numCache>
                <c:formatCode>0.00_ </c:formatCode>
                <c:ptCount val="27"/>
                <c:pt idx="0">
                  <c:v>0</c:v>
                </c:pt>
                <c:pt idx="1">
                  <c:v>-0.30000000003838101</c:v>
                </c:pt>
                <c:pt idx="2">
                  <c:v>-0.199999999949796</c:v>
                </c:pt>
                <c:pt idx="3">
                  <c:v>-0.40000000001327901</c:v>
                </c:pt>
                <c:pt idx="4">
                  <c:v>-0.59999999996307496</c:v>
                </c:pt>
                <c:pt idx="5">
                  <c:v>-0.49999999998817701</c:v>
                </c:pt>
                <c:pt idx="6">
                  <c:v>-0.99999999997635303</c:v>
                </c:pt>
                <c:pt idx="7">
                  <c:v>-1.2000000000398401</c:v>
                </c:pt>
                <c:pt idx="8">
                  <c:v>-2.1000000000412902</c:v>
                </c:pt>
                <c:pt idx="9">
                  <c:v>-1.5999999999394301</c:v>
                </c:pt>
                <c:pt idx="10">
                  <c:v>-1.8000000000029099</c:v>
                </c:pt>
                <c:pt idx="11">
                  <c:v>-2.1000000000412902</c:v>
                </c:pt>
                <c:pt idx="12">
                  <c:v>-2.2000000000161899</c:v>
                </c:pt>
                <c:pt idx="13">
                  <c:v>-2.39999999996598</c:v>
                </c:pt>
                <c:pt idx="14">
                  <c:v>-2.2999999999910901</c:v>
                </c:pt>
                <c:pt idx="15">
                  <c:v>-2.2000000000161899</c:v>
                </c:pt>
                <c:pt idx="16">
                  <c:v>-2.2999999999910901</c:v>
                </c:pt>
                <c:pt idx="17">
                  <c:v>-1.9999999999527101</c:v>
                </c:pt>
                <c:pt idx="18">
                  <c:v>-1.8999999999778101</c:v>
                </c:pt>
                <c:pt idx="19">
                  <c:v>-1.9999999999527101</c:v>
                </c:pt>
                <c:pt idx="20">
                  <c:v>-2.1000000000412902</c:v>
                </c:pt>
              </c:numCache>
            </c:numRef>
          </c:val>
        </c:ser>
        <c:dLbls/>
        <c:marker val="1"/>
        <c:axId val="333147520"/>
        <c:axId val="333162368"/>
      </c:lineChart>
      <c:lineChart>
        <c:grouping val="standard"/>
        <c:ser>
          <c:idx val="3"/>
          <c:order val="3"/>
          <c:tx>
            <c:strRef>
              <c:f>'K81+587'!$AG$3:$AG$5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'K81+587'!$A$6:$A$29</c:f>
              <c:numCache>
                <c:formatCode>m"月"d"日";@</c:formatCode>
                <c:ptCount val="24"/>
                <c:pt idx="0">
                  <c:v>44809</c:v>
                </c:pt>
                <c:pt idx="1">
                  <c:v>44810</c:v>
                </c:pt>
                <c:pt idx="2">
                  <c:v>44811</c:v>
                </c:pt>
                <c:pt idx="3">
                  <c:v>44812</c:v>
                </c:pt>
                <c:pt idx="4">
                  <c:v>44813</c:v>
                </c:pt>
                <c:pt idx="5">
                  <c:v>44814</c:v>
                </c:pt>
                <c:pt idx="6">
                  <c:v>44815</c:v>
                </c:pt>
                <c:pt idx="7">
                  <c:v>44816</c:v>
                </c:pt>
                <c:pt idx="8">
                  <c:v>44817</c:v>
                </c:pt>
                <c:pt idx="9">
                  <c:v>44818</c:v>
                </c:pt>
                <c:pt idx="10">
                  <c:v>44819</c:v>
                </c:pt>
                <c:pt idx="11">
                  <c:v>44820</c:v>
                </c:pt>
                <c:pt idx="12">
                  <c:v>44821</c:v>
                </c:pt>
                <c:pt idx="13">
                  <c:v>44822</c:v>
                </c:pt>
                <c:pt idx="14">
                  <c:v>44823</c:v>
                </c:pt>
                <c:pt idx="15">
                  <c:v>44825</c:v>
                </c:pt>
                <c:pt idx="16">
                  <c:v>44827</c:v>
                </c:pt>
                <c:pt idx="17">
                  <c:v>44829</c:v>
                </c:pt>
                <c:pt idx="18">
                  <c:v>44831</c:v>
                </c:pt>
                <c:pt idx="19">
                  <c:v>44833</c:v>
                </c:pt>
                <c:pt idx="20">
                  <c:v>44835</c:v>
                </c:pt>
              </c:numCache>
            </c:numRef>
          </c:cat>
          <c:val>
            <c:numRef>
              <c:f>'K81+587'!$AG$6:$AG$29</c:f>
              <c:numCache>
                <c:formatCode>0.0_ </c:formatCode>
                <c:ptCount val="24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43</c:v>
                </c:pt>
                <c:pt idx="13">
                  <c:v>46</c:v>
                </c:pt>
                <c:pt idx="14">
                  <c:v>49</c:v>
                </c:pt>
                <c:pt idx="15">
                  <c:v>52</c:v>
                </c:pt>
                <c:pt idx="16">
                  <c:v>55</c:v>
                </c:pt>
                <c:pt idx="17">
                  <c:v>58</c:v>
                </c:pt>
                <c:pt idx="18">
                  <c:v>61</c:v>
                </c:pt>
                <c:pt idx="19">
                  <c:v>64</c:v>
                </c:pt>
                <c:pt idx="20">
                  <c:v>67</c:v>
                </c:pt>
              </c:numCache>
            </c:numRef>
          </c:val>
        </c:ser>
        <c:dLbls/>
        <c:marker val="1"/>
        <c:axId val="333172736"/>
        <c:axId val="333174272"/>
      </c:lineChart>
      <c:dateAx>
        <c:axId val="33314752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3162368"/>
        <c:crossesAt val="-50"/>
        <c:auto val="1"/>
        <c:lblOffset val="100"/>
        <c:baseTimeUnit val="days"/>
        <c:majorUnit val="3"/>
        <c:majorTimeUnit val="days"/>
      </c:dateAx>
      <c:valAx>
        <c:axId val="333162368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3147520"/>
        <c:crosses val="autoZero"/>
        <c:crossBetween val="midCat"/>
        <c:majorUnit val="1.2"/>
        <c:minorUnit val="0.2"/>
      </c:valAx>
      <c:dateAx>
        <c:axId val="333172736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3174272"/>
        <c:crosses val="autoZero"/>
        <c:auto val="1"/>
        <c:lblOffset val="100"/>
        <c:baseTimeUnit val="days"/>
      </c:dateAx>
      <c:valAx>
        <c:axId val="333174272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3172736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7318309909497183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K81+587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62831656575360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'K81+587'!$U$4:$W$4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'K81+587'!$A$6:$A$29</c:f>
              <c:numCache>
                <c:formatCode>m"月"d"日";@</c:formatCode>
                <c:ptCount val="24"/>
                <c:pt idx="0">
                  <c:v>44809</c:v>
                </c:pt>
                <c:pt idx="1">
                  <c:v>44810</c:v>
                </c:pt>
                <c:pt idx="2">
                  <c:v>44811</c:v>
                </c:pt>
                <c:pt idx="3">
                  <c:v>44812</c:v>
                </c:pt>
                <c:pt idx="4">
                  <c:v>44813</c:v>
                </c:pt>
                <c:pt idx="5">
                  <c:v>44814</c:v>
                </c:pt>
                <c:pt idx="6">
                  <c:v>44815</c:v>
                </c:pt>
                <c:pt idx="7">
                  <c:v>44816</c:v>
                </c:pt>
                <c:pt idx="8">
                  <c:v>44817</c:v>
                </c:pt>
                <c:pt idx="9">
                  <c:v>44818</c:v>
                </c:pt>
                <c:pt idx="10">
                  <c:v>44819</c:v>
                </c:pt>
                <c:pt idx="11">
                  <c:v>44820</c:v>
                </c:pt>
                <c:pt idx="12">
                  <c:v>44821</c:v>
                </c:pt>
                <c:pt idx="13">
                  <c:v>44822</c:v>
                </c:pt>
                <c:pt idx="14">
                  <c:v>44823</c:v>
                </c:pt>
                <c:pt idx="15">
                  <c:v>44825</c:v>
                </c:pt>
                <c:pt idx="16">
                  <c:v>44827</c:v>
                </c:pt>
                <c:pt idx="17">
                  <c:v>44829</c:v>
                </c:pt>
                <c:pt idx="18">
                  <c:v>44831</c:v>
                </c:pt>
                <c:pt idx="19">
                  <c:v>44833</c:v>
                </c:pt>
                <c:pt idx="20">
                  <c:v>44835</c:v>
                </c:pt>
              </c:numCache>
            </c:numRef>
          </c:cat>
          <c:val>
            <c:numRef>
              <c:f>'K81+587'!$V$6:$V$31</c:f>
              <c:numCache>
                <c:formatCode>0.00_ </c:formatCode>
                <c:ptCount val="26"/>
                <c:pt idx="0">
                  <c:v>0</c:v>
                </c:pt>
                <c:pt idx="1">
                  <c:v>9.99999999997669E-2</c:v>
                </c:pt>
                <c:pt idx="2">
                  <c:v>-0.10000000000154299</c:v>
                </c:pt>
                <c:pt idx="3">
                  <c:v>-0.30000000000107702</c:v>
                </c:pt>
                <c:pt idx="4">
                  <c:v>-0.60000000000037801</c:v>
                </c:pt>
                <c:pt idx="5">
                  <c:v>-0.70000000000014495</c:v>
                </c:pt>
                <c:pt idx="6">
                  <c:v>-0.90000000001033698</c:v>
                </c:pt>
                <c:pt idx="7">
                  <c:v>-1.0000000000012199</c:v>
                </c:pt>
                <c:pt idx="8">
                  <c:v>-1.30000000001118</c:v>
                </c:pt>
                <c:pt idx="9">
                  <c:v>-1.5000000000107101</c:v>
                </c:pt>
                <c:pt idx="10">
                  <c:v>-1.59999999999982</c:v>
                </c:pt>
                <c:pt idx="11">
                  <c:v>-1.90000000001156</c:v>
                </c:pt>
                <c:pt idx="12">
                  <c:v>-2.1000000000110899</c:v>
                </c:pt>
                <c:pt idx="13">
                  <c:v>-2.0000000000006701</c:v>
                </c:pt>
                <c:pt idx="14">
                  <c:v>-2.2000000000002</c:v>
                </c:pt>
                <c:pt idx="15">
                  <c:v>-2.3999999999997401</c:v>
                </c:pt>
                <c:pt idx="16">
                  <c:v>-2.5000000000012799</c:v>
                </c:pt>
                <c:pt idx="17">
                  <c:v>-2.7999999999987999</c:v>
                </c:pt>
                <c:pt idx="18">
                  <c:v>-2.99999999999834</c:v>
                </c:pt>
                <c:pt idx="19">
                  <c:v>-2.9000000000003499</c:v>
                </c:pt>
                <c:pt idx="20">
                  <c:v>-2.8000000000005798</c:v>
                </c:pt>
                <c:pt idx="21">
                  <c:v>-0.79999999999991001</c:v>
                </c:pt>
              </c:numCache>
            </c:numRef>
          </c:val>
        </c:ser>
        <c:ser>
          <c:idx val="1"/>
          <c:order val="1"/>
          <c:tx>
            <c:strRef>
              <c:f>'K81+587'!$Y$4:$AA$4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'K81+587'!$A$6:$A$29</c:f>
              <c:numCache>
                <c:formatCode>m"月"d"日";@</c:formatCode>
                <c:ptCount val="24"/>
                <c:pt idx="0">
                  <c:v>44809</c:v>
                </c:pt>
                <c:pt idx="1">
                  <c:v>44810</c:v>
                </c:pt>
                <c:pt idx="2">
                  <c:v>44811</c:v>
                </c:pt>
                <c:pt idx="3">
                  <c:v>44812</c:v>
                </c:pt>
                <c:pt idx="4">
                  <c:v>44813</c:v>
                </c:pt>
                <c:pt idx="5">
                  <c:v>44814</c:v>
                </c:pt>
                <c:pt idx="6">
                  <c:v>44815</c:v>
                </c:pt>
                <c:pt idx="7">
                  <c:v>44816</c:v>
                </c:pt>
                <c:pt idx="8">
                  <c:v>44817</c:v>
                </c:pt>
                <c:pt idx="9">
                  <c:v>44818</c:v>
                </c:pt>
                <c:pt idx="10">
                  <c:v>44819</c:v>
                </c:pt>
                <c:pt idx="11">
                  <c:v>44820</c:v>
                </c:pt>
                <c:pt idx="12">
                  <c:v>44821</c:v>
                </c:pt>
                <c:pt idx="13">
                  <c:v>44822</c:v>
                </c:pt>
                <c:pt idx="14">
                  <c:v>44823</c:v>
                </c:pt>
                <c:pt idx="15">
                  <c:v>44825</c:v>
                </c:pt>
                <c:pt idx="16">
                  <c:v>44827</c:v>
                </c:pt>
                <c:pt idx="17">
                  <c:v>44829</c:v>
                </c:pt>
                <c:pt idx="18">
                  <c:v>44831</c:v>
                </c:pt>
                <c:pt idx="19">
                  <c:v>44833</c:v>
                </c:pt>
                <c:pt idx="20">
                  <c:v>44835</c:v>
                </c:pt>
              </c:numCache>
            </c:numRef>
          </c:cat>
          <c:val>
            <c:numRef>
              <c:f>'K81+587'!$Z$6:$Z$30</c:f>
              <c:numCache>
                <c:formatCode>0.00_ </c:formatCode>
                <c:ptCount val="25"/>
                <c:pt idx="0">
                  <c:v>0</c:v>
                </c:pt>
                <c:pt idx="1">
                  <c:v>-0.50000000000061096</c:v>
                </c:pt>
                <c:pt idx="2">
                  <c:v>-0.20000000000130999</c:v>
                </c:pt>
                <c:pt idx="3">
                  <c:v>-0.40000000000084401</c:v>
                </c:pt>
                <c:pt idx="4">
                  <c:v>-0.60000000000037801</c:v>
                </c:pt>
                <c:pt idx="5">
                  <c:v>-0.80000000000168803</c:v>
                </c:pt>
                <c:pt idx="6">
                  <c:v>-1.10000000000099</c:v>
                </c:pt>
                <c:pt idx="7">
                  <c:v>-1.20000000000076</c:v>
                </c:pt>
                <c:pt idx="8">
                  <c:v>-1.4000000000002899</c:v>
                </c:pt>
                <c:pt idx="9">
                  <c:v>-1.3000000000005201</c:v>
                </c:pt>
                <c:pt idx="10">
                  <c:v>-1.80000000000113</c:v>
                </c:pt>
                <c:pt idx="11">
                  <c:v>-2.0000000000006701</c:v>
                </c:pt>
                <c:pt idx="12">
                  <c:v>-2.10000000000043</c:v>
                </c:pt>
                <c:pt idx="13">
                  <c:v>-2.4000000000015098</c:v>
                </c:pt>
                <c:pt idx="14">
                  <c:v>-2.6000000000010499</c:v>
                </c:pt>
                <c:pt idx="15">
                  <c:v>-2.5000000000012799</c:v>
                </c:pt>
                <c:pt idx="16">
                  <c:v>-3.0000000000001101</c:v>
                </c:pt>
                <c:pt idx="17">
                  <c:v>-3.1999999999996498</c:v>
                </c:pt>
                <c:pt idx="18">
                  <c:v>-3.1000000000016601</c:v>
                </c:pt>
                <c:pt idx="19">
                  <c:v>-3.5999999999987198</c:v>
                </c:pt>
                <c:pt idx="20">
                  <c:v>-3.30000000000119</c:v>
                </c:pt>
                <c:pt idx="21">
                  <c:v>-3.70000000000026</c:v>
                </c:pt>
              </c:numCache>
            </c:numRef>
          </c:val>
        </c:ser>
        <c:ser>
          <c:idx val="2"/>
          <c:order val="2"/>
          <c:tx>
            <c:strRef>
              <c:f>'K81+587'!$AC$4:$AE$4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'K81+587'!$A$6:$A$29</c:f>
              <c:numCache>
                <c:formatCode>m"月"d"日";@</c:formatCode>
                <c:ptCount val="24"/>
                <c:pt idx="0">
                  <c:v>44809</c:v>
                </c:pt>
                <c:pt idx="1">
                  <c:v>44810</c:v>
                </c:pt>
                <c:pt idx="2">
                  <c:v>44811</c:v>
                </c:pt>
                <c:pt idx="3">
                  <c:v>44812</c:v>
                </c:pt>
                <c:pt idx="4">
                  <c:v>44813</c:v>
                </c:pt>
                <c:pt idx="5">
                  <c:v>44814</c:v>
                </c:pt>
                <c:pt idx="6">
                  <c:v>44815</c:v>
                </c:pt>
                <c:pt idx="7">
                  <c:v>44816</c:v>
                </c:pt>
                <c:pt idx="8">
                  <c:v>44817</c:v>
                </c:pt>
                <c:pt idx="9">
                  <c:v>44818</c:v>
                </c:pt>
                <c:pt idx="10">
                  <c:v>44819</c:v>
                </c:pt>
                <c:pt idx="11">
                  <c:v>44820</c:v>
                </c:pt>
                <c:pt idx="12">
                  <c:v>44821</c:v>
                </c:pt>
                <c:pt idx="13">
                  <c:v>44822</c:v>
                </c:pt>
                <c:pt idx="14">
                  <c:v>44823</c:v>
                </c:pt>
                <c:pt idx="15">
                  <c:v>44825</c:v>
                </c:pt>
                <c:pt idx="16">
                  <c:v>44827</c:v>
                </c:pt>
                <c:pt idx="17">
                  <c:v>44829</c:v>
                </c:pt>
                <c:pt idx="18">
                  <c:v>44831</c:v>
                </c:pt>
                <c:pt idx="19">
                  <c:v>44833</c:v>
                </c:pt>
                <c:pt idx="20">
                  <c:v>44835</c:v>
                </c:pt>
              </c:numCache>
            </c:numRef>
          </c:cat>
          <c:val>
            <c:numRef>
              <c:f>'K81+587'!$AD$6:$AD$29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9.99999999997669E-2</c:v>
                </c:pt>
                <c:pt idx="3">
                  <c:v>-0.60000000000037801</c:v>
                </c:pt>
                <c:pt idx="4">
                  <c:v>-0.799999999999912</c:v>
                </c:pt>
                <c:pt idx="5">
                  <c:v>-0.39999999999906799</c:v>
                </c:pt>
                <c:pt idx="6">
                  <c:v>-1.1999999999989801</c:v>
                </c:pt>
                <c:pt idx="7">
                  <c:v>-1.4000000000002899</c:v>
                </c:pt>
                <c:pt idx="8">
                  <c:v>-1.3000000000005201</c:v>
                </c:pt>
                <c:pt idx="9">
                  <c:v>-1.7999999999993599</c:v>
                </c:pt>
                <c:pt idx="10">
                  <c:v>-2.0000000000006701</c:v>
                </c:pt>
                <c:pt idx="11">
                  <c:v>-2.10000000000043</c:v>
                </c:pt>
                <c:pt idx="12">
                  <c:v>-2.3999999999890802</c:v>
                </c:pt>
                <c:pt idx="13">
                  <c:v>-2.59999999999039</c:v>
                </c:pt>
                <c:pt idx="14">
                  <c:v>-2.8000000000005798</c:v>
                </c:pt>
                <c:pt idx="15">
                  <c:v>-2.9000000000003499</c:v>
                </c:pt>
                <c:pt idx="16">
                  <c:v>-3.2000000000209599</c:v>
                </c:pt>
                <c:pt idx="17">
                  <c:v>-3.4000000000311599</c:v>
                </c:pt>
                <c:pt idx="18">
                  <c:v>-3.2999999999994101</c:v>
                </c:pt>
                <c:pt idx="19">
                  <c:v>-3.8000000000515399</c:v>
                </c:pt>
                <c:pt idx="20">
                  <c:v>-3.70000000000026</c:v>
                </c:pt>
              </c:numCache>
            </c:numRef>
          </c:val>
        </c:ser>
        <c:dLbls/>
        <c:marker val="1"/>
        <c:axId val="333039488"/>
        <c:axId val="333050240"/>
      </c:lineChart>
      <c:lineChart>
        <c:grouping val="standard"/>
        <c:ser>
          <c:idx val="3"/>
          <c:order val="3"/>
          <c:tx>
            <c:strRef>
              <c:f>'K81+587'!$AG$3:$AG$5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'K81+587'!$A$6:$A$29</c:f>
              <c:numCache>
                <c:formatCode>m"月"d"日";@</c:formatCode>
                <c:ptCount val="24"/>
                <c:pt idx="0">
                  <c:v>44809</c:v>
                </c:pt>
                <c:pt idx="1">
                  <c:v>44810</c:v>
                </c:pt>
                <c:pt idx="2">
                  <c:v>44811</c:v>
                </c:pt>
                <c:pt idx="3">
                  <c:v>44812</c:v>
                </c:pt>
                <c:pt idx="4">
                  <c:v>44813</c:v>
                </c:pt>
                <c:pt idx="5">
                  <c:v>44814</c:v>
                </c:pt>
                <c:pt idx="6">
                  <c:v>44815</c:v>
                </c:pt>
                <c:pt idx="7">
                  <c:v>44816</c:v>
                </c:pt>
                <c:pt idx="8">
                  <c:v>44817</c:v>
                </c:pt>
                <c:pt idx="9">
                  <c:v>44818</c:v>
                </c:pt>
                <c:pt idx="10">
                  <c:v>44819</c:v>
                </c:pt>
                <c:pt idx="11">
                  <c:v>44820</c:v>
                </c:pt>
                <c:pt idx="12">
                  <c:v>44821</c:v>
                </c:pt>
                <c:pt idx="13">
                  <c:v>44822</c:v>
                </c:pt>
                <c:pt idx="14">
                  <c:v>44823</c:v>
                </c:pt>
                <c:pt idx="15">
                  <c:v>44825</c:v>
                </c:pt>
                <c:pt idx="16">
                  <c:v>44827</c:v>
                </c:pt>
                <c:pt idx="17">
                  <c:v>44829</c:v>
                </c:pt>
                <c:pt idx="18">
                  <c:v>44831</c:v>
                </c:pt>
                <c:pt idx="19">
                  <c:v>44833</c:v>
                </c:pt>
                <c:pt idx="20">
                  <c:v>44835</c:v>
                </c:pt>
              </c:numCache>
            </c:numRef>
          </c:cat>
          <c:val>
            <c:numRef>
              <c:f>'K81+587'!$AG$6:$AG$29</c:f>
              <c:numCache>
                <c:formatCode>0.0_ </c:formatCode>
                <c:ptCount val="24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43</c:v>
                </c:pt>
                <c:pt idx="13">
                  <c:v>46</c:v>
                </c:pt>
                <c:pt idx="14">
                  <c:v>49</c:v>
                </c:pt>
                <c:pt idx="15">
                  <c:v>52</c:v>
                </c:pt>
                <c:pt idx="16">
                  <c:v>55</c:v>
                </c:pt>
                <c:pt idx="17">
                  <c:v>58</c:v>
                </c:pt>
                <c:pt idx="18">
                  <c:v>61</c:v>
                </c:pt>
                <c:pt idx="19">
                  <c:v>64</c:v>
                </c:pt>
                <c:pt idx="20">
                  <c:v>67</c:v>
                </c:pt>
              </c:numCache>
            </c:numRef>
          </c:val>
        </c:ser>
        <c:dLbls/>
        <c:marker val="1"/>
        <c:axId val="333052160"/>
        <c:axId val="333250560"/>
      </c:lineChart>
      <c:dateAx>
        <c:axId val="33303948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3050240"/>
        <c:crossesAt val="-50"/>
        <c:auto val="1"/>
        <c:lblOffset val="100"/>
        <c:baseTimeUnit val="days"/>
      </c:dateAx>
      <c:valAx>
        <c:axId val="333050240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3039488"/>
        <c:crosses val="autoZero"/>
        <c:crossBetween val="midCat"/>
        <c:majorUnit val="1.2"/>
      </c:valAx>
      <c:dateAx>
        <c:axId val="333052160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3250560"/>
        <c:crosses val="autoZero"/>
        <c:auto val="1"/>
        <c:lblOffset val="100"/>
        <c:baseTimeUnit val="days"/>
      </c:dateAx>
      <c:valAx>
        <c:axId val="333250560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3052160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K81+587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962260438709311"/>
          <c:y val="6.5359477124183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'K81+587'!$C$4:$G$4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'K81+587'!$A$6:$A$29</c:f>
              <c:numCache>
                <c:formatCode>m"月"d"日";@</c:formatCode>
                <c:ptCount val="24"/>
                <c:pt idx="0">
                  <c:v>44809</c:v>
                </c:pt>
                <c:pt idx="1">
                  <c:v>44810</c:v>
                </c:pt>
                <c:pt idx="2">
                  <c:v>44811</c:v>
                </c:pt>
                <c:pt idx="3">
                  <c:v>44812</c:v>
                </c:pt>
                <c:pt idx="4">
                  <c:v>44813</c:v>
                </c:pt>
                <c:pt idx="5">
                  <c:v>44814</c:v>
                </c:pt>
                <c:pt idx="6">
                  <c:v>44815</c:v>
                </c:pt>
                <c:pt idx="7">
                  <c:v>44816</c:v>
                </c:pt>
                <c:pt idx="8">
                  <c:v>44817</c:v>
                </c:pt>
                <c:pt idx="9">
                  <c:v>44818</c:v>
                </c:pt>
                <c:pt idx="10">
                  <c:v>44819</c:v>
                </c:pt>
                <c:pt idx="11">
                  <c:v>44820</c:v>
                </c:pt>
                <c:pt idx="12">
                  <c:v>44821</c:v>
                </c:pt>
                <c:pt idx="13">
                  <c:v>44822</c:v>
                </c:pt>
                <c:pt idx="14">
                  <c:v>44823</c:v>
                </c:pt>
                <c:pt idx="15">
                  <c:v>44825</c:v>
                </c:pt>
                <c:pt idx="16">
                  <c:v>44827</c:v>
                </c:pt>
                <c:pt idx="17">
                  <c:v>44829</c:v>
                </c:pt>
                <c:pt idx="18">
                  <c:v>44831</c:v>
                </c:pt>
                <c:pt idx="19">
                  <c:v>44833</c:v>
                </c:pt>
                <c:pt idx="20">
                  <c:v>44835</c:v>
                </c:pt>
              </c:numCache>
            </c:numRef>
          </c:cat>
          <c:val>
            <c:numRef>
              <c:f>'K81+587'!$G$6:$G$29</c:f>
              <c:numCache>
                <c:formatCode>0.00_ </c:formatCode>
                <c:ptCount val="24"/>
                <c:pt idx="0">
                  <c:v>0</c:v>
                </c:pt>
                <c:pt idx="1">
                  <c:v>9.9999999974897905E-2</c:v>
                </c:pt>
                <c:pt idx="2">
                  <c:v>-0.199999999949796</c:v>
                </c:pt>
                <c:pt idx="3">
                  <c:v>9.9999999974897905E-2</c:v>
                </c:pt>
                <c:pt idx="4">
                  <c:v>-0.49999999998817701</c:v>
                </c:pt>
                <c:pt idx="5">
                  <c:v>-0.20000000006348301</c:v>
                </c:pt>
                <c:pt idx="6">
                  <c:v>-9.9999999974897905E-2</c:v>
                </c:pt>
                <c:pt idx="7">
                  <c:v>-0.29999999992469401</c:v>
                </c:pt>
                <c:pt idx="8">
                  <c:v>-0.20000000006348301</c:v>
                </c:pt>
                <c:pt idx="9">
                  <c:v>-9.9999999974897905E-2</c:v>
                </c:pt>
                <c:pt idx="10">
                  <c:v>-0.30000000003838101</c:v>
                </c:pt>
                <c:pt idx="11">
                  <c:v>-0.199999999949796</c:v>
                </c:pt>
                <c:pt idx="12">
                  <c:v>0.29999999992469401</c:v>
                </c:pt>
                <c:pt idx="13">
                  <c:v>-0.69999999993797202</c:v>
                </c:pt>
                <c:pt idx="14">
                  <c:v>-0.20000000006348301</c:v>
                </c:pt>
                <c:pt idx="15">
                  <c:v>-9.9999999974897905E-2</c:v>
                </c:pt>
                <c:pt idx="16">
                  <c:v>-0.20000000000663901</c:v>
                </c:pt>
                <c:pt idx="17">
                  <c:v>-4.9999999987449001E-2</c:v>
                </c:pt>
                <c:pt idx="18">
                  <c:v>-5.0000000044292399E-2</c:v>
                </c:pt>
                <c:pt idx="19">
                  <c:v>-9.9999999974897905E-2</c:v>
                </c:pt>
                <c:pt idx="20">
                  <c:v>-4.9999999987449001E-2</c:v>
                </c:pt>
                <c:pt idx="21">
                  <c:v>9.9999999974899695E-2</c:v>
                </c:pt>
              </c:numCache>
            </c:numRef>
          </c:val>
        </c:ser>
        <c:ser>
          <c:idx val="1"/>
          <c:order val="1"/>
          <c:tx>
            <c:strRef>
              <c:f>'K81+587'!$H$4:$L$4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'K81+587'!$A$6:$A$29</c:f>
              <c:numCache>
                <c:formatCode>m"月"d"日";@</c:formatCode>
                <c:ptCount val="24"/>
                <c:pt idx="0">
                  <c:v>44809</c:v>
                </c:pt>
                <c:pt idx="1">
                  <c:v>44810</c:v>
                </c:pt>
                <c:pt idx="2">
                  <c:v>44811</c:v>
                </c:pt>
                <c:pt idx="3">
                  <c:v>44812</c:v>
                </c:pt>
                <c:pt idx="4">
                  <c:v>44813</c:v>
                </c:pt>
                <c:pt idx="5">
                  <c:v>44814</c:v>
                </c:pt>
                <c:pt idx="6">
                  <c:v>44815</c:v>
                </c:pt>
                <c:pt idx="7">
                  <c:v>44816</c:v>
                </c:pt>
                <c:pt idx="8">
                  <c:v>44817</c:v>
                </c:pt>
                <c:pt idx="9">
                  <c:v>44818</c:v>
                </c:pt>
                <c:pt idx="10">
                  <c:v>44819</c:v>
                </c:pt>
                <c:pt idx="11">
                  <c:v>44820</c:v>
                </c:pt>
                <c:pt idx="12">
                  <c:v>44821</c:v>
                </c:pt>
                <c:pt idx="13">
                  <c:v>44822</c:v>
                </c:pt>
                <c:pt idx="14">
                  <c:v>44823</c:v>
                </c:pt>
                <c:pt idx="15">
                  <c:v>44825</c:v>
                </c:pt>
                <c:pt idx="16">
                  <c:v>44827</c:v>
                </c:pt>
                <c:pt idx="17">
                  <c:v>44829</c:v>
                </c:pt>
                <c:pt idx="18">
                  <c:v>44831</c:v>
                </c:pt>
                <c:pt idx="19">
                  <c:v>44833</c:v>
                </c:pt>
                <c:pt idx="20">
                  <c:v>44835</c:v>
                </c:pt>
              </c:numCache>
            </c:numRef>
          </c:cat>
          <c:val>
            <c:numRef>
              <c:f>'K81+587'!$L$6:$L$29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-0.20000000006348301</c:v>
                </c:pt>
                <c:pt idx="3">
                  <c:v>9.9999999974897905E-2</c:v>
                </c:pt>
                <c:pt idx="4">
                  <c:v>-0.49999999998817701</c:v>
                </c:pt>
                <c:pt idx="5">
                  <c:v>-0.199999999949796</c:v>
                </c:pt>
                <c:pt idx="6">
                  <c:v>9.9999999974897905E-2</c:v>
                </c:pt>
                <c:pt idx="7">
                  <c:v>-0.49999999998817701</c:v>
                </c:pt>
                <c:pt idx="8">
                  <c:v>-0.199999999949796</c:v>
                </c:pt>
                <c:pt idx="9">
                  <c:v>0.29999999992469401</c:v>
                </c:pt>
                <c:pt idx="10">
                  <c:v>-0.69999999993797202</c:v>
                </c:pt>
                <c:pt idx="11">
                  <c:v>-0.20000000006348301</c:v>
                </c:pt>
                <c:pt idx="12">
                  <c:v>0</c:v>
                </c:pt>
                <c:pt idx="13">
                  <c:v>-0.40000000001327901</c:v>
                </c:pt>
                <c:pt idx="14">
                  <c:v>-0.199999999949796</c:v>
                </c:pt>
                <c:pt idx="15">
                  <c:v>-9.9999999974897905E-2</c:v>
                </c:pt>
                <c:pt idx="16">
                  <c:v>4.9999999987449001E-2</c:v>
                </c:pt>
                <c:pt idx="17">
                  <c:v>-0.24999999999408801</c:v>
                </c:pt>
                <c:pt idx="18">
                  <c:v>-0.100000000031741</c:v>
                </c:pt>
                <c:pt idx="19">
                  <c:v>0.100000000031741</c:v>
                </c:pt>
                <c:pt idx="20">
                  <c:v>4.9999999987449001E-2</c:v>
                </c:pt>
              </c:numCache>
            </c:numRef>
          </c:val>
        </c:ser>
        <c:ser>
          <c:idx val="2"/>
          <c:order val="2"/>
          <c:tx>
            <c:strRef>
              <c:f>'K81+587'!$M$4:$Q$4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'K81+587'!$A$6:$A$29</c:f>
              <c:numCache>
                <c:formatCode>m"月"d"日";@</c:formatCode>
                <c:ptCount val="24"/>
                <c:pt idx="0">
                  <c:v>44809</c:v>
                </c:pt>
                <c:pt idx="1">
                  <c:v>44810</c:v>
                </c:pt>
                <c:pt idx="2">
                  <c:v>44811</c:v>
                </c:pt>
                <c:pt idx="3">
                  <c:v>44812</c:v>
                </c:pt>
                <c:pt idx="4">
                  <c:v>44813</c:v>
                </c:pt>
                <c:pt idx="5">
                  <c:v>44814</c:v>
                </c:pt>
                <c:pt idx="6">
                  <c:v>44815</c:v>
                </c:pt>
                <c:pt idx="7">
                  <c:v>44816</c:v>
                </c:pt>
                <c:pt idx="8">
                  <c:v>44817</c:v>
                </c:pt>
                <c:pt idx="9">
                  <c:v>44818</c:v>
                </c:pt>
                <c:pt idx="10">
                  <c:v>44819</c:v>
                </c:pt>
                <c:pt idx="11">
                  <c:v>44820</c:v>
                </c:pt>
                <c:pt idx="12">
                  <c:v>44821</c:v>
                </c:pt>
                <c:pt idx="13">
                  <c:v>44822</c:v>
                </c:pt>
                <c:pt idx="14">
                  <c:v>44823</c:v>
                </c:pt>
                <c:pt idx="15">
                  <c:v>44825</c:v>
                </c:pt>
                <c:pt idx="16">
                  <c:v>44827</c:v>
                </c:pt>
                <c:pt idx="17">
                  <c:v>44829</c:v>
                </c:pt>
                <c:pt idx="18">
                  <c:v>44831</c:v>
                </c:pt>
                <c:pt idx="19">
                  <c:v>44833</c:v>
                </c:pt>
                <c:pt idx="20">
                  <c:v>44835</c:v>
                </c:pt>
              </c:numCache>
            </c:numRef>
          </c:cat>
          <c:val>
            <c:numRef>
              <c:f>'K81+587'!$Q$6:$Q$29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-0.30000000003838101</c:v>
                </c:pt>
                <c:pt idx="2">
                  <c:v>0.10000000008858501</c:v>
                </c:pt>
                <c:pt idx="3">
                  <c:v>-0.20000000006348301</c:v>
                </c:pt>
                <c:pt idx="4">
                  <c:v>-0.199999999949796</c:v>
                </c:pt>
                <c:pt idx="5">
                  <c:v>9.9999999974897905E-2</c:v>
                </c:pt>
                <c:pt idx="6">
                  <c:v>-0.49999999998817701</c:v>
                </c:pt>
                <c:pt idx="7">
                  <c:v>-0.20000000006348301</c:v>
                </c:pt>
                <c:pt idx="8">
                  <c:v>-0.90000000000145497</c:v>
                </c:pt>
                <c:pt idx="9">
                  <c:v>0.50000000010186296</c:v>
                </c:pt>
                <c:pt idx="10">
                  <c:v>-0.20000000006348301</c:v>
                </c:pt>
                <c:pt idx="11">
                  <c:v>-0.30000000003838101</c:v>
                </c:pt>
                <c:pt idx="12">
                  <c:v>-9.9999999974897905E-2</c:v>
                </c:pt>
                <c:pt idx="13">
                  <c:v>-0.199999999949796</c:v>
                </c:pt>
                <c:pt idx="14">
                  <c:v>9.9999999974897905E-2</c:v>
                </c:pt>
                <c:pt idx="15">
                  <c:v>4.9999999987449001E-2</c:v>
                </c:pt>
                <c:pt idx="16">
                  <c:v>-4.9999999987449001E-2</c:v>
                </c:pt>
                <c:pt idx="17">
                  <c:v>0.15000000001919001</c:v>
                </c:pt>
                <c:pt idx="18">
                  <c:v>4.9999999987449001E-2</c:v>
                </c:pt>
                <c:pt idx="19">
                  <c:v>-4.9999999987449001E-2</c:v>
                </c:pt>
                <c:pt idx="20">
                  <c:v>-5.0000000044292399E-2</c:v>
                </c:pt>
              </c:numCache>
            </c:numRef>
          </c:val>
        </c:ser>
        <c:dLbls/>
        <c:marker val="1"/>
        <c:axId val="333313920"/>
        <c:axId val="333320576"/>
      </c:lineChart>
      <c:dateAx>
        <c:axId val="33331392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3320576"/>
        <c:crossesAt val="-50"/>
        <c:auto val="1"/>
        <c:lblOffset val="100"/>
        <c:baseTimeUnit val="days"/>
      </c:dateAx>
      <c:valAx>
        <c:axId val="333320576"/>
        <c:scaling>
          <c:orientation val="minMax"/>
          <c:max val="1"/>
          <c:min val="-1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3313920"/>
        <c:crosses val="autoZero"/>
        <c:crossBetween val="midCat"/>
        <c:majorUnit val="0.5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K81+587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78783198694230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'K81+587'!$U$4:$W$4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'K81+587'!$A$6:$A$29</c:f>
              <c:numCache>
                <c:formatCode>m"月"d"日";@</c:formatCode>
                <c:ptCount val="24"/>
                <c:pt idx="0">
                  <c:v>44809</c:v>
                </c:pt>
                <c:pt idx="1">
                  <c:v>44810</c:v>
                </c:pt>
                <c:pt idx="2">
                  <c:v>44811</c:v>
                </c:pt>
                <c:pt idx="3">
                  <c:v>44812</c:v>
                </c:pt>
                <c:pt idx="4">
                  <c:v>44813</c:v>
                </c:pt>
                <c:pt idx="5">
                  <c:v>44814</c:v>
                </c:pt>
                <c:pt idx="6">
                  <c:v>44815</c:v>
                </c:pt>
                <c:pt idx="7">
                  <c:v>44816</c:v>
                </c:pt>
                <c:pt idx="8">
                  <c:v>44817</c:v>
                </c:pt>
                <c:pt idx="9">
                  <c:v>44818</c:v>
                </c:pt>
                <c:pt idx="10">
                  <c:v>44819</c:v>
                </c:pt>
                <c:pt idx="11">
                  <c:v>44820</c:v>
                </c:pt>
                <c:pt idx="12">
                  <c:v>44821</c:v>
                </c:pt>
                <c:pt idx="13">
                  <c:v>44822</c:v>
                </c:pt>
                <c:pt idx="14">
                  <c:v>44823</c:v>
                </c:pt>
                <c:pt idx="15">
                  <c:v>44825</c:v>
                </c:pt>
                <c:pt idx="16">
                  <c:v>44827</c:v>
                </c:pt>
                <c:pt idx="17">
                  <c:v>44829</c:v>
                </c:pt>
                <c:pt idx="18">
                  <c:v>44831</c:v>
                </c:pt>
                <c:pt idx="19">
                  <c:v>44833</c:v>
                </c:pt>
                <c:pt idx="20">
                  <c:v>44835</c:v>
                </c:pt>
              </c:numCache>
            </c:numRef>
          </c:cat>
          <c:val>
            <c:numRef>
              <c:f>'K81+587'!$W$6:$W$29</c:f>
              <c:numCache>
                <c:formatCode>0.00_ </c:formatCode>
                <c:ptCount val="24"/>
                <c:pt idx="0">
                  <c:v>0</c:v>
                </c:pt>
                <c:pt idx="1">
                  <c:v>9.99999999997669E-2</c:v>
                </c:pt>
                <c:pt idx="2">
                  <c:v>-0.20000000000130999</c:v>
                </c:pt>
                <c:pt idx="3">
                  <c:v>-0.19999999999953399</c:v>
                </c:pt>
                <c:pt idx="4">
                  <c:v>-0.29999999999930099</c:v>
                </c:pt>
                <c:pt idx="5">
                  <c:v>-9.99999999997669E-2</c:v>
                </c:pt>
                <c:pt idx="6">
                  <c:v>-0.200000000010192</c:v>
                </c:pt>
                <c:pt idx="7">
                  <c:v>-9.9999999990885199E-2</c:v>
                </c:pt>
                <c:pt idx="8">
                  <c:v>-0.30000000000995902</c:v>
                </c:pt>
                <c:pt idx="9">
                  <c:v>-0.19999999999953399</c:v>
                </c:pt>
                <c:pt idx="10">
                  <c:v>-9.9999999989108801E-2</c:v>
                </c:pt>
                <c:pt idx="11">
                  <c:v>-0.30000000001173499</c:v>
                </c:pt>
                <c:pt idx="12">
                  <c:v>-0.19999999999953399</c:v>
                </c:pt>
                <c:pt idx="13">
                  <c:v>0.100000000010425</c:v>
                </c:pt>
                <c:pt idx="14">
                  <c:v>-0.19999999999953399</c:v>
                </c:pt>
                <c:pt idx="15">
                  <c:v>-9.99999999997669E-2</c:v>
                </c:pt>
                <c:pt idx="16">
                  <c:v>-5.0000000000771601E-2</c:v>
                </c:pt>
                <c:pt idx="17">
                  <c:v>-0.14999999999876201</c:v>
                </c:pt>
                <c:pt idx="18">
                  <c:v>-9.99999999997669E-2</c:v>
                </c:pt>
                <c:pt idx="19">
                  <c:v>4.99999999989953E-2</c:v>
                </c:pt>
                <c:pt idx="20">
                  <c:v>4.9999999999883499E-2</c:v>
                </c:pt>
                <c:pt idx="21">
                  <c:v>-0.79999999999991001</c:v>
                </c:pt>
              </c:numCache>
            </c:numRef>
          </c:val>
        </c:ser>
        <c:ser>
          <c:idx val="1"/>
          <c:order val="1"/>
          <c:tx>
            <c:strRef>
              <c:f>'K81+587'!$Y$4:$AA$4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'K81+587'!$A$6:$A$29</c:f>
              <c:numCache>
                <c:formatCode>m"月"d"日";@</c:formatCode>
                <c:ptCount val="24"/>
                <c:pt idx="0">
                  <c:v>44809</c:v>
                </c:pt>
                <c:pt idx="1">
                  <c:v>44810</c:v>
                </c:pt>
                <c:pt idx="2">
                  <c:v>44811</c:v>
                </c:pt>
                <c:pt idx="3">
                  <c:v>44812</c:v>
                </c:pt>
                <c:pt idx="4">
                  <c:v>44813</c:v>
                </c:pt>
                <c:pt idx="5">
                  <c:v>44814</c:v>
                </c:pt>
                <c:pt idx="6">
                  <c:v>44815</c:v>
                </c:pt>
                <c:pt idx="7">
                  <c:v>44816</c:v>
                </c:pt>
                <c:pt idx="8">
                  <c:v>44817</c:v>
                </c:pt>
                <c:pt idx="9">
                  <c:v>44818</c:v>
                </c:pt>
                <c:pt idx="10">
                  <c:v>44819</c:v>
                </c:pt>
                <c:pt idx="11">
                  <c:v>44820</c:v>
                </c:pt>
                <c:pt idx="12">
                  <c:v>44821</c:v>
                </c:pt>
                <c:pt idx="13">
                  <c:v>44822</c:v>
                </c:pt>
                <c:pt idx="14">
                  <c:v>44823</c:v>
                </c:pt>
                <c:pt idx="15">
                  <c:v>44825</c:v>
                </c:pt>
                <c:pt idx="16">
                  <c:v>44827</c:v>
                </c:pt>
                <c:pt idx="17">
                  <c:v>44829</c:v>
                </c:pt>
                <c:pt idx="18">
                  <c:v>44831</c:v>
                </c:pt>
                <c:pt idx="19">
                  <c:v>44833</c:v>
                </c:pt>
                <c:pt idx="20">
                  <c:v>44835</c:v>
                </c:pt>
              </c:numCache>
            </c:numRef>
          </c:cat>
          <c:val>
            <c:numRef>
              <c:f>'K81+587'!$AA$6:$AA$29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-0.50000000000061096</c:v>
                </c:pt>
                <c:pt idx="2">
                  <c:v>0.29999999999930099</c:v>
                </c:pt>
                <c:pt idx="3">
                  <c:v>-0.19999999999953399</c:v>
                </c:pt>
                <c:pt idx="4">
                  <c:v>-0.19999999999953399</c:v>
                </c:pt>
                <c:pt idx="5">
                  <c:v>-0.20000000000130999</c:v>
                </c:pt>
                <c:pt idx="6">
                  <c:v>-0.29999999999930099</c:v>
                </c:pt>
                <c:pt idx="7">
                  <c:v>-9.99999999997669E-2</c:v>
                </c:pt>
                <c:pt idx="8">
                  <c:v>-0.19999999999953399</c:v>
                </c:pt>
                <c:pt idx="9">
                  <c:v>9.99999999997669E-2</c:v>
                </c:pt>
                <c:pt idx="10">
                  <c:v>-0.50000000000061096</c:v>
                </c:pt>
                <c:pt idx="11">
                  <c:v>-0.19999999999953399</c:v>
                </c:pt>
                <c:pt idx="12">
                  <c:v>-9.99999999997669E-2</c:v>
                </c:pt>
                <c:pt idx="13">
                  <c:v>-0.30000000000107702</c:v>
                </c:pt>
                <c:pt idx="14">
                  <c:v>-0.19999999999953399</c:v>
                </c:pt>
                <c:pt idx="15">
                  <c:v>4.9999999999883499E-2</c:v>
                </c:pt>
                <c:pt idx="16">
                  <c:v>-0.24999999999941699</c:v>
                </c:pt>
                <c:pt idx="17">
                  <c:v>-9.99999999997669E-2</c:v>
                </c:pt>
                <c:pt idx="18">
                  <c:v>4.99999999989953E-2</c:v>
                </c:pt>
                <c:pt idx="19">
                  <c:v>-0.24999999999852901</c:v>
                </c:pt>
                <c:pt idx="20">
                  <c:v>0.14999999999876201</c:v>
                </c:pt>
                <c:pt idx="21">
                  <c:v>-7.2727272727264494E-2</c:v>
                </c:pt>
              </c:numCache>
            </c:numRef>
          </c:val>
        </c:ser>
        <c:ser>
          <c:idx val="2"/>
          <c:order val="2"/>
          <c:tx>
            <c:strRef>
              <c:f>'K81+587'!$AC$4:$AE$4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'K81+587'!$A$6:$A$29</c:f>
              <c:numCache>
                <c:formatCode>m"月"d"日";@</c:formatCode>
                <c:ptCount val="24"/>
                <c:pt idx="0">
                  <c:v>44809</c:v>
                </c:pt>
                <c:pt idx="1">
                  <c:v>44810</c:v>
                </c:pt>
                <c:pt idx="2">
                  <c:v>44811</c:v>
                </c:pt>
                <c:pt idx="3">
                  <c:v>44812</c:v>
                </c:pt>
                <c:pt idx="4">
                  <c:v>44813</c:v>
                </c:pt>
                <c:pt idx="5">
                  <c:v>44814</c:v>
                </c:pt>
                <c:pt idx="6">
                  <c:v>44815</c:v>
                </c:pt>
                <c:pt idx="7">
                  <c:v>44816</c:v>
                </c:pt>
                <c:pt idx="8">
                  <c:v>44817</c:v>
                </c:pt>
                <c:pt idx="9">
                  <c:v>44818</c:v>
                </c:pt>
                <c:pt idx="10">
                  <c:v>44819</c:v>
                </c:pt>
                <c:pt idx="11">
                  <c:v>44820</c:v>
                </c:pt>
                <c:pt idx="12">
                  <c:v>44821</c:v>
                </c:pt>
                <c:pt idx="13">
                  <c:v>44822</c:v>
                </c:pt>
                <c:pt idx="14">
                  <c:v>44823</c:v>
                </c:pt>
                <c:pt idx="15">
                  <c:v>44825</c:v>
                </c:pt>
                <c:pt idx="16">
                  <c:v>44827</c:v>
                </c:pt>
                <c:pt idx="17">
                  <c:v>44829</c:v>
                </c:pt>
                <c:pt idx="18">
                  <c:v>44831</c:v>
                </c:pt>
                <c:pt idx="19">
                  <c:v>44833</c:v>
                </c:pt>
                <c:pt idx="20">
                  <c:v>44835</c:v>
                </c:pt>
              </c:numCache>
            </c:numRef>
          </c:cat>
          <c:val>
            <c:numRef>
              <c:f>'K81+587'!$AE$6:$AE$29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0.29999999999930099</c:v>
                </c:pt>
                <c:pt idx="3">
                  <c:v>-0.70000000000014495</c:v>
                </c:pt>
                <c:pt idx="4">
                  <c:v>-0.19999999999953399</c:v>
                </c:pt>
                <c:pt idx="5">
                  <c:v>0.40000000000084401</c:v>
                </c:pt>
                <c:pt idx="6">
                  <c:v>-0.799999999999912</c:v>
                </c:pt>
                <c:pt idx="7">
                  <c:v>-0.20000000000130999</c:v>
                </c:pt>
                <c:pt idx="8">
                  <c:v>9.99999999997669E-2</c:v>
                </c:pt>
                <c:pt idx="9">
                  <c:v>-0.49999999999883499</c:v>
                </c:pt>
                <c:pt idx="10">
                  <c:v>-0.20000000000130999</c:v>
                </c:pt>
                <c:pt idx="11">
                  <c:v>-9.99999999997669E-2</c:v>
                </c:pt>
                <c:pt idx="12">
                  <c:v>-0.29999999998864302</c:v>
                </c:pt>
                <c:pt idx="13">
                  <c:v>-0.20000000000130999</c:v>
                </c:pt>
                <c:pt idx="14">
                  <c:v>-0.200000000010192</c:v>
                </c:pt>
                <c:pt idx="15">
                  <c:v>-4.9999999999883499E-2</c:v>
                </c:pt>
                <c:pt idx="16">
                  <c:v>-0.150000000010309</c:v>
                </c:pt>
                <c:pt idx="17">
                  <c:v>-0.100000000005096</c:v>
                </c:pt>
                <c:pt idx="18">
                  <c:v>5.0000000015870703E-2</c:v>
                </c:pt>
                <c:pt idx="19">
                  <c:v>-0.25000000002606299</c:v>
                </c:pt>
                <c:pt idx="20">
                  <c:v>5.0000000025640597E-2</c:v>
                </c:pt>
              </c:numCache>
            </c:numRef>
          </c:val>
        </c:ser>
        <c:dLbls/>
        <c:marker val="1"/>
        <c:axId val="333380224"/>
        <c:axId val="333390976"/>
      </c:lineChart>
      <c:dateAx>
        <c:axId val="33338022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3390976"/>
        <c:crossesAt val="-50"/>
        <c:auto val="1"/>
        <c:lblOffset val="100"/>
        <c:baseTimeUnit val="days"/>
      </c:dateAx>
      <c:valAx>
        <c:axId val="333390976"/>
        <c:scaling>
          <c:orientation val="minMax"/>
          <c:max val="1"/>
          <c:min val="-1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3380224"/>
        <c:crosses val="autoZero"/>
        <c:crossBetween val="midCat"/>
        <c:majorUnit val="0.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K81+557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1.055722814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'K81+557'!$C$4:$G$4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'K81+557'!$A$6:$A$29</c:f>
              <c:numCache>
                <c:formatCode>m"月"d"日";@</c:formatCode>
                <c:ptCount val="24"/>
                <c:pt idx="0">
                  <c:v>44818</c:v>
                </c:pt>
                <c:pt idx="1">
                  <c:v>44819</c:v>
                </c:pt>
                <c:pt idx="2">
                  <c:v>44820</c:v>
                </c:pt>
                <c:pt idx="3">
                  <c:v>44821</c:v>
                </c:pt>
                <c:pt idx="4">
                  <c:v>44822</c:v>
                </c:pt>
                <c:pt idx="5">
                  <c:v>44823</c:v>
                </c:pt>
                <c:pt idx="6">
                  <c:v>44824</c:v>
                </c:pt>
                <c:pt idx="7">
                  <c:v>44825</c:v>
                </c:pt>
                <c:pt idx="8">
                  <c:v>44826</c:v>
                </c:pt>
                <c:pt idx="9">
                  <c:v>44827</c:v>
                </c:pt>
                <c:pt idx="10">
                  <c:v>44828</c:v>
                </c:pt>
                <c:pt idx="11">
                  <c:v>44829</c:v>
                </c:pt>
                <c:pt idx="12">
                  <c:v>44830</c:v>
                </c:pt>
                <c:pt idx="13">
                  <c:v>44831</c:v>
                </c:pt>
                <c:pt idx="14">
                  <c:v>44832</c:v>
                </c:pt>
                <c:pt idx="15">
                  <c:v>44834</c:v>
                </c:pt>
                <c:pt idx="16">
                  <c:v>44835</c:v>
                </c:pt>
                <c:pt idx="17">
                  <c:v>44837</c:v>
                </c:pt>
                <c:pt idx="18">
                  <c:v>44839</c:v>
                </c:pt>
                <c:pt idx="19">
                  <c:v>44841</c:v>
                </c:pt>
                <c:pt idx="20">
                  <c:v>44844</c:v>
                </c:pt>
              </c:numCache>
            </c:numRef>
          </c:cat>
          <c:val>
            <c:numRef>
              <c:f>'K81+557'!$F$6:$F$29</c:f>
              <c:numCache>
                <c:formatCode>0.00_ </c:formatCode>
                <c:ptCount val="24"/>
                <c:pt idx="0">
                  <c:v>0</c:v>
                </c:pt>
                <c:pt idx="1">
                  <c:v>9.9999999974897905E-2</c:v>
                </c:pt>
                <c:pt idx="2">
                  <c:v>-0.20000000006348301</c:v>
                </c:pt>
                <c:pt idx="3">
                  <c:v>-0.49999999998817701</c:v>
                </c:pt>
                <c:pt idx="4">
                  <c:v>-0.40000000001327901</c:v>
                </c:pt>
                <c:pt idx="5">
                  <c:v>-0.70000000005165897</c:v>
                </c:pt>
                <c:pt idx="6">
                  <c:v>-0.90000000000145497</c:v>
                </c:pt>
                <c:pt idx="7">
                  <c:v>-1.1000000000649399</c:v>
                </c:pt>
                <c:pt idx="8">
                  <c:v>-1.30000000001473</c:v>
                </c:pt>
                <c:pt idx="9">
                  <c:v>-1.30000000001473</c:v>
                </c:pt>
                <c:pt idx="10">
                  <c:v>-1.70000000002801</c:v>
                </c:pt>
                <c:pt idx="11">
                  <c:v>-1.8999999999778101</c:v>
                </c:pt>
                <c:pt idx="12">
                  <c:v>-1.70000000002801</c:v>
                </c:pt>
                <c:pt idx="13">
                  <c:v>-2.2999999999910901</c:v>
                </c:pt>
                <c:pt idx="14">
                  <c:v>-2.5000000000545701</c:v>
                </c:pt>
                <c:pt idx="15">
                  <c:v>-2.00000000006639</c:v>
                </c:pt>
                <c:pt idx="16">
                  <c:v>-2.9000000000678501</c:v>
                </c:pt>
                <c:pt idx="17">
                  <c:v>-3.1000000000176402</c:v>
                </c:pt>
                <c:pt idx="18">
                  <c:v>-3.1999999999925399</c:v>
                </c:pt>
                <c:pt idx="19">
                  <c:v>-3.5000000000309202</c:v>
                </c:pt>
                <c:pt idx="20">
                  <c:v>-3.2999999999674401</c:v>
                </c:pt>
                <c:pt idx="21">
                  <c:v>-1.1999999999261399</c:v>
                </c:pt>
              </c:numCache>
            </c:numRef>
          </c:val>
        </c:ser>
        <c:ser>
          <c:idx val="1"/>
          <c:order val="1"/>
          <c:tx>
            <c:strRef>
              <c:f>'K81+557'!$H$4:$L$4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'K81+557'!$A$6:$A$29</c:f>
              <c:numCache>
                <c:formatCode>m"月"d"日";@</c:formatCode>
                <c:ptCount val="24"/>
                <c:pt idx="0">
                  <c:v>44818</c:v>
                </c:pt>
                <c:pt idx="1">
                  <c:v>44819</c:v>
                </c:pt>
                <c:pt idx="2">
                  <c:v>44820</c:v>
                </c:pt>
                <c:pt idx="3">
                  <c:v>44821</c:v>
                </c:pt>
                <c:pt idx="4">
                  <c:v>44822</c:v>
                </c:pt>
                <c:pt idx="5">
                  <c:v>44823</c:v>
                </c:pt>
                <c:pt idx="6">
                  <c:v>44824</c:v>
                </c:pt>
                <c:pt idx="7">
                  <c:v>44825</c:v>
                </c:pt>
                <c:pt idx="8">
                  <c:v>44826</c:v>
                </c:pt>
                <c:pt idx="9">
                  <c:v>44827</c:v>
                </c:pt>
                <c:pt idx="10">
                  <c:v>44828</c:v>
                </c:pt>
                <c:pt idx="11">
                  <c:v>44829</c:v>
                </c:pt>
                <c:pt idx="12">
                  <c:v>44830</c:v>
                </c:pt>
                <c:pt idx="13">
                  <c:v>44831</c:v>
                </c:pt>
                <c:pt idx="14">
                  <c:v>44832</c:v>
                </c:pt>
                <c:pt idx="15">
                  <c:v>44834</c:v>
                </c:pt>
                <c:pt idx="16">
                  <c:v>44835</c:v>
                </c:pt>
                <c:pt idx="17">
                  <c:v>44837</c:v>
                </c:pt>
                <c:pt idx="18">
                  <c:v>44839</c:v>
                </c:pt>
                <c:pt idx="19">
                  <c:v>44841</c:v>
                </c:pt>
                <c:pt idx="20">
                  <c:v>44844</c:v>
                </c:pt>
              </c:numCache>
            </c:numRef>
          </c:cat>
          <c:val>
            <c:numRef>
              <c:f>'K81+557'!$K$6:$K$29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-0.39999999989959201</c:v>
                </c:pt>
                <c:pt idx="3">
                  <c:v>-0.29999999992469401</c:v>
                </c:pt>
                <c:pt idx="4">
                  <c:v>-0.59999999996307496</c:v>
                </c:pt>
                <c:pt idx="5">
                  <c:v>-0.99999999997635303</c:v>
                </c:pt>
                <c:pt idx="6">
                  <c:v>-0.90000000000145497</c:v>
                </c:pt>
                <c:pt idx="7">
                  <c:v>-0.79999999991286996</c:v>
                </c:pt>
                <c:pt idx="8">
                  <c:v>-0.90000000000145497</c:v>
                </c:pt>
                <c:pt idx="9">
                  <c:v>-0.99999999997635303</c:v>
                </c:pt>
                <c:pt idx="10">
                  <c:v>-1.1999999999261499</c:v>
                </c:pt>
                <c:pt idx="11">
                  <c:v>-1.1999999999261499</c:v>
                </c:pt>
                <c:pt idx="12">
                  <c:v>-1.2999999999010501</c:v>
                </c:pt>
                <c:pt idx="13">
                  <c:v>-1.09999999995125</c:v>
                </c:pt>
                <c:pt idx="14">
                  <c:v>-1.4999999999645299</c:v>
                </c:pt>
                <c:pt idx="15">
                  <c:v>-1.5999999999394301</c:v>
                </c:pt>
                <c:pt idx="16">
                  <c:v>-1.39999999998963</c:v>
                </c:pt>
                <c:pt idx="17">
                  <c:v>-1.8000000000029099</c:v>
                </c:pt>
                <c:pt idx="18">
                  <c:v>-1.8999999999778101</c:v>
                </c:pt>
                <c:pt idx="19">
                  <c:v>-2.1999999999024999</c:v>
                </c:pt>
                <c:pt idx="20">
                  <c:v>-2.0999999999275998</c:v>
                </c:pt>
                <c:pt idx="21">
                  <c:v>-0.119999999998299</c:v>
                </c:pt>
              </c:numCache>
            </c:numRef>
          </c:val>
        </c:ser>
        <c:ser>
          <c:idx val="2"/>
          <c:order val="2"/>
          <c:tx>
            <c:strRef>
              <c:f>'K81+557'!$M$4:$Q$4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'K81+557'!$A$6:$A$32</c:f>
              <c:numCache>
                <c:formatCode>m"月"d"日";@</c:formatCode>
                <c:ptCount val="27"/>
                <c:pt idx="0">
                  <c:v>44818</c:v>
                </c:pt>
                <c:pt idx="1">
                  <c:v>44819</c:v>
                </c:pt>
                <c:pt idx="2">
                  <c:v>44820</c:v>
                </c:pt>
                <c:pt idx="3">
                  <c:v>44821</c:v>
                </c:pt>
                <c:pt idx="4">
                  <c:v>44822</c:v>
                </c:pt>
                <c:pt idx="5">
                  <c:v>44823</c:v>
                </c:pt>
                <c:pt idx="6">
                  <c:v>44824</c:v>
                </c:pt>
                <c:pt idx="7">
                  <c:v>44825</c:v>
                </c:pt>
                <c:pt idx="8">
                  <c:v>44826</c:v>
                </c:pt>
                <c:pt idx="9">
                  <c:v>44827</c:v>
                </c:pt>
                <c:pt idx="10">
                  <c:v>44828</c:v>
                </c:pt>
                <c:pt idx="11">
                  <c:v>44829</c:v>
                </c:pt>
                <c:pt idx="12">
                  <c:v>44830</c:v>
                </c:pt>
                <c:pt idx="13">
                  <c:v>44831</c:v>
                </c:pt>
                <c:pt idx="14">
                  <c:v>44832</c:v>
                </c:pt>
                <c:pt idx="15">
                  <c:v>44834</c:v>
                </c:pt>
                <c:pt idx="16">
                  <c:v>44835</c:v>
                </c:pt>
                <c:pt idx="17">
                  <c:v>44837</c:v>
                </c:pt>
                <c:pt idx="18">
                  <c:v>44839</c:v>
                </c:pt>
                <c:pt idx="19">
                  <c:v>44841</c:v>
                </c:pt>
                <c:pt idx="20">
                  <c:v>44844</c:v>
                </c:pt>
              </c:numCache>
            </c:numRef>
          </c:cat>
          <c:val>
            <c:numRef>
              <c:f>'K81+557'!$P$6:$P$32</c:f>
              <c:numCache>
                <c:formatCode>0.00_ </c:formatCode>
                <c:ptCount val="27"/>
                <c:pt idx="0">
                  <c:v>0</c:v>
                </c:pt>
                <c:pt idx="1">
                  <c:v>-0.199999999949796</c:v>
                </c:pt>
                <c:pt idx="2">
                  <c:v>-0.49999999998817701</c:v>
                </c:pt>
                <c:pt idx="3">
                  <c:v>-0.40000000001327901</c:v>
                </c:pt>
                <c:pt idx="4">
                  <c:v>-0.70000000005165897</c:v>
                </c:pt>
                <c:pt idx="5">
                  <c:v>-0.90000000000145497</c:v>
                </c:pt>
                <c:pt idx="6">
                  <c:v>-1.2000000000398401</c:v>
                </c:pt>
                <c:pt idx="7">
                  <c:v>-1.30000000001473</c:v>
                </c:pt>
                <c:pt idx="8">
                  <c:v>-1.4999999999645299</c:v>
                </c:pt>
                <c:pt idx="9">
                  <c:v>-1.8000000000029099</c:v>
                </c:pt>
                <c:pt idx="10">
                  <c:v>-1.8999999999778101</c:v>
                </c:pt>
                <c:pt idx="11">
                  <c:v>-2.1000000000412902</c:v>
                </c:pt>
                <c:pt idx="12">
                  <c:v>-1.9999999999527101</c:v>
                </c:pt>
                <c:pt idx="13">
                  <c:v>-2.4999999999408802</c:v>
                </c:pt>
                <c:pt idx="14">
                  <c:v>-2.70000000000437</c:v>
                </c:pt>
                <c:pt idx="15">
                  <c:v>-2.6000000000294698</c:v>
                </c:pt>
                <c:pt idx="16">
                  <c:v>-3.1000000000176402</c:v>
                </c:pt>
                <c:pt idx="17">
                  <c:v>-3.2999999999674401</c:v>
                </c:pt>
                <c:pt idx="18">
                  <c:v>-3.1999999999925399</c:v>
                </c:pt>
                <c:pt idx="19">
                  <c:v>-3.69999999998072</c:v>
                </c:pt>
                <c:pt idx="20">
                  <c:v>-3.6000000000058199</c:v>
                </c:pt>
              </c:numCache>
            </c:numRef>
          </c:val>
        </c:ser>
        <c:dLbls/>
        <c:marker val="1"/>
        <c:axId val="333524992"/>
        <c:axId val="333527296"/>
      </c:lineChart>
      <c:lineChart>
        <c:grouping val="standard"/>
        <c:ser>
          <c:idx val="3"/>
          <c:order val="3"/>
          <c:tx>
            <c:strRef>
              <c:f>'K81+557'!$AG$3:$AG$5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'K81+557'!$A$6:$A$29</c:f>
              <c:numCache>
                <c:formatCode>m"月"d"日";@</c:formatCode>
                <c:ptCount val="24"/>
                <c:pt idx="0">
                  <c:v>44818</c:v>
                </c:pt>
                <c:pt idx="1">
                  <c:v>44819</c:v>
                </c:pt>
                <c:pt idx="2">
                  <c:v>44820</c:v>
                </c:pt>
                <c:pt idx="3">
                  <c:v>44821</c:v>
                </c:pt>
                <c:pt idx="4">
                  <c:v>44822</c:v>
                </c:pt>
                <c:pt idx="5">
                  <c:v>44823</c:v>
                </c:pt>
                <c:pt idx="6">
                  <c:v>44824</c:v>
                </c:pt>
                <c:pt idx="7">
                  <c:v>44825</c:v>
                </c:pt>
                <c:pt idx="8">
                  <c:v>44826</c:v>
                </c:pt>
                <c:pt idx="9">
                  <c:v>44827</c:v>
                </c:pt>
                <c:pt idx="10">
                  <c:v>44828</c:v>
                </c:pt>
                <c:pt idx="11">
                  <c:v>44829</c:v>
                </c:pt>
                <c:pt idx="12">
                  <c:v>44830</c:v>
                </c:pt>
                <c:pt idx="13">
                  <c:v>44831</c:v>
                </c:pt>
                <c:pt idx="14">
                  <c:v>44832</c:v>
                </c:pt>
                <c:pt idx="15">
                  <c:v>44834</c:v>
                </c:pt>
                <c:pt idx="16">
                  <c:v>44835</c:v>
                </c:pt>
                <c:pt idx="17">
                  <c:v>44837</c:v>
                </c:pt>
                <c:pt idx="18">
                  <c:v>44839</c:v>
                </c:pt>
                <c:pt idx="19">
                  <c:v>44841</c:v>
                </c:pt>
                <c:pt idx="20">
                  <c:v>44844</c:v>
                </c:pt>
              </c:numCache>
            </c:numRef>
          </c:cat>
          <c:val>
            <c:numRef>
              <c:f>'K81+557'!$AG$6:$AG$29</c:f>
              <c:numCache>
                <c:formatCode>0.0_ 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</c:numCache>
            </c:numRef>
          </c:val>
        </c:ser>
        <c:dLbls/>
        <c:marker val="1"/>
        <c:axId val="333533568"/>
        <c:axId val="333535104"/>
      </c:lineChart>
      <c:dateAx>
        <c:axId val="33352499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3527296"/>
        <c:crossesAt val="-50"/>
        <c:auto val="1"/>
        <c:lblOffset val="100"/>
        <c:baseTimeUnit val="days"/>
      </c:dateAx>
      <c:valAx>
        <c:axId val="333527296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3524992"/>
        <c:crosses val="autoZero"/>
        <c:crossBetween val="midCat"/>
        <c:majorUnit val="1.2"/>
        <c:minorUnit val="0.2"/>
      </c:valAx>
      <c:dateAx>
        <c:axId val="333533568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3535104"/>
        <c:crosses val="autoZero"/>
        <c:auto val="1"/>
        <c:lblOffset val="100"/>
        <c:baseTimeUnit val="days"/>
      </c:dateAx>
      <c:valAx>
        <c:axId val="333535104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3533568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7318309909497183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K82+798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31816686029000613"/>
          <c:y val="9.7401060161597542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'K82+798'!$C$4:$G$4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'K82+798'!$A$6:$A$50</c:f>
              <c:numCache>
                <c:formatCode>m"月"d"日";@</c:formatCode>
                <c:ptCount val="45"/>
                <c:pt idx="0">
                  <c:v>44545</c:v>
                </c:pt>
                <c:pt idx="1">
                  <c:v>44546</c:v>
                </c:pt>
                <c:pt idx="2">
                  <c:v>44547</c:v>
                </c:pt>
                <c:pt idx="3">
                  <c:v>44548</c:v>
                </c:pt>
                <c:pt idx="4">
                  <c:v>44549</c:v>
                </c:pt>
                <c:pt idx="5">
                  <c:v>44550</c:v>
                </c:pt>
                <c:pt idx="6">
                  <c:v>44551</c:v>
                </c:pt>
                <c:pt idx="7">
                  <c:v>44552</c:v>
                </c:pt>
                <c:pt idx="8">
                  <c:v>44553</c:v>
                </c:pt>
                <c:pt idx="9">
                  <c:v>44554</c:v>
                </c:pt>
                <c:pt idx="10">
                  <c:v>44555</c:v>
                </c:pt>
                <c:pt idx="11">
                  <c:v>44556</c:v>
                </c:pt>
                <c:pt idx="12">
                  <c:v>44557</c:v>
                </c:pt>
                <c:pt idx="13">
                  <c:v>44558</c:v>
                </c:pt>
                <c:pt idx="14">
                  <c:v>44559</c:v>
                </c:pt>
                <c:pt idx="15">
                  <c:v>44561</c:v>
                </c:pt>
                <c:pt idx="16">
                  <c:v>44563</c:v>
                </c:pt>
                <c:pt idx="17">
                  <c:v>44565</c:v>
                </c:pt>
                <c:pt idx="18">
                  <c:v>44567</c:v>
                </c:pt>
                <c:pt idx="19">
                  <c:v>44569</c:v>
                </c:pt>
                <c:pt idx="20">
                  <c:v>44571</c:v>
                </c:pt>
                <c:pt idx="21">
                  <c:v>44576</c:v>
                </c:pt>
                <c:pt idx="22">
                  <c:v>44581</c:v>
                </c:pt>
                <c:pt idx="23">
                  <c:v>44589</c:v>
                </c:pt>
                <c:pt idx="24">
                  <c:v>44597</c:v>
                </c:pt>
              </c:numCache>
            </c:numRef>
          </c:cat>
          <c:val>
            <c:numRef>
              <c:f>'K82+798'!$F$6:$F$43</c:f>
              <c:numCache>
                <c:formatCode>0.00_ </c:formatCode>
                <c:ptCount val="38"/>
                <c:pt idx="0">
                  <c:v>0</c:v>
                </c:pt>
                <c:pt idx="1">
                  <c:v>-0.29999999992469401</c:v>
                </c:pt>
                <c:pt idx="2">
                  <c:v>-0.69999999993797202</c:v>
                </c:pt>
                <c:pt idx="3">
                  <c:v>-1.1999999999261499</c:v>
                </c:pt>
                <c:pt idx="4">
                  <c:v>-1.09999999995125</c:v>
                </c:pt>
                <c:pt idx="5">
                  <c:v>-1.39999999998963</c:v>
                </c:pt>
                <c:pt idx="6">
                  <c:v>-1.8000000000029099</c:v>
                </c:pt>
                <c:pt idx="7">
                  <c:v>-2.2999999999910901</c:v>
                </c:pt>
                <c:pt idx="8">
                  <c:v>-2.4999999999408802</c:v>
                </c:pt>
                <c:pt idx="9">
                  <c:v>-3.1000000000176402</c:v>
                </c:pt>
                <c:pt idx="10">
                  <c:v>-3.1999999999925399</c:v>
                </c:pt>
                <c:pt idx="11">
                  <c:v>-2.79999999997926</c:v>
                </c:pt>
                <c:pt idx="12">
                  <c:v>-2.9999999999290599</c:v>
                </c:pt>
                <c:pt idx="13">
                  <c:v>-3.1000000000176402</c:v>
                </c:pt>
                <c:pt idx="14">
                  <c:v>-3.3999999999423398</c:v>
                </c:pt>
                <c:pt idx="15">
                  <c:v>-3.1999999999925399</c:v>
                </c:pt>
                <c:pt idx="16">
                  <c:v>-3.5000000000309202</c:v>
                </c:pt>
                <c:pt idx="17">
                  <c:v>-3.69999999998072</c:v>
                </c:pt>
                <c:pt idx="18">
                  <c:v>-3.3999999999423398</c:v>
                </c:pt>
                <c:pt idx="19">
                  <c:v>-3.7999999999556202</c:v>
                </c:pt>
                <c:pt idx="20">
                  <c:v>-4.0000000000191003</c:v>
                </c:pt>
                <c:pt idx="21">
                  <c:v>-4.1999999999688997</c:v>
                </c:pt>
                <c:pt idx="22">
                  <c:v>-4.099999999994</c:v>
                </c:pt>
                <c:pt idx="23">
                  <c:v>-4.0000000000191003</c:v>
                </c:pt>
                <c:pt idx="24">
                  <c:v>-3.8999999999305102</c:v>
                </c:pt>
                <c:pt idx="25">
                  <c:v>-0.20000000006348301</c:v>
                </c:pt>
              </c:numCache>
            </c:numRef>
          </c:val>
        </c:ser>
        <c:ser>
          <c:idx val="1"/>
          <c:order val="1"/>
          <c:tx>
            <c:strRef>
              <c:f>'K82+798'!$H$4:$L$4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'K82+798'!$A$6:$A$50</c:f>
              <c:numCache>
                <c:formatCode>m"月"d"日";@</c:formatCode>
                <c:ptCount val="45"/>
                <c:pt idx="0">
                  <c:v>44545</c:v>
                </c:pt>
                <c:pt idx="1">
                  <c:v>44546</c:v>
                </c:pt>
                <c:pt idx="2">
                  <c:v>44547</c:v>
                </c:pt>
                <c:pt idx="3">
                  <c:v>44548</c:v>
                </c:pt>
                <c:pt idx="4">
                  <c:v>44549</c:v>
                </c:pt>
                <c:pt idx="5">
                  <c:v>44550</c:v>
                </c:pt>
                <c:pt idx="6">
                  <c:v>44551</c:v>
                </c:pt>
                <c:pt idx="7">
                  <c:v>44552</c:v>
                </c:pt>
                <c:pt idx="8">
                  <c:v>44553</c:v>
                </c:pt>
                <c:pt idx="9">
                  <c:v>44554</c:v>
                </c:pt>
                <c:pt idx="10">
                  <c:v>44555</c:v>
                </c:pt>
                <c:pt idx="11">
                  <c:v>44556</c:v>
                </c:pt>
                <c:pt idx="12">
                  <c:v>44557</c:v>
                </c:pt>
                <c:pt idx="13">
                  <c:v>44558</c:v>
                </c:pt>
                <c:pt idx="14">
                  <c:v>44559</c:v>
                </c:pt>
                <c:pt idx="15">
                  <c:v>44561</c:v>
                </c:pt>
                <c:pt idx="16">
                  <c:v>44563</c:v>
                </c:pt>
                <c:pt idx="17">
                  <c:v>44565</c:v>
                </c:pt>
                <c:pt idx="18">
                  <c:v>44567</c:v>
                </c:pt>
                <c:pt idx="19">
                  <c:v>44569</c:v>
                </c:pt>
                <c:pt idx="20">
                  <c:v>44571</c:v>
                </c:pt>
                <c:pt idx="21">
                  <c:v>44576</c:v>
                </c:pt>
                <c:pt idx="22">
                  <c:v>44581</c:v>
                </c:pt>
                <c:pt idx="23">
                  <c:v>44589</c:v>
                </c:pt>
                <c:pt idx="24">
                  <c:v>44597</c:v>
                </c:pt>
              </c:numCache>
            </c:numRef>
          </c:cat>
          <c:val>
            <c:numRef>
              <c:f>'K82+798'!$K$6:$K$44</c:f>
              <c:numCache>
                <c:formatCode>0.00_ </c:formatCode>
                <c:ptCount val="39"/>
                <c:pt idx="0">
                  <c:v>0</c:v>
                </c:pt>
                <c:pt idx="1">
                  <c:v>-0.70000000005165897</c:v>
                </c:pt>
                <c:pt idx="2">
                  <c:v>-0.99999999997635303</c:v>
                </c:pt>
                <c:pt idx="3">
                  <c:v>-1.70000000002801</c:v>
                </c:pt>
                <c:pt idx="4">
                  <c:v>-1.4999999999645299</c:v>
                </c:pt>
                <c:pt idx="5">
                  <c:v>-1.8000000000029099</c:v>
                </c:pt>
                <c:pt idx="6">
                  <c:v>-1.9999999999527101</c:v>
                </c:pt>
                <c:pt idx="7">
                  <c:v>-2.2999999999910901</c:v>
                </c:pt>
                <c:pt idx="8">
                  <c:v>-2.39999999996598</c:v>
                </c:pt>
                <c:pt idx="9">
                  <c:v>-2.79999999997926</c:v>
                </c:pt>
                <c:pt idx="10">
                  <c:v>-2.2999999999910901</c:v>
                </c:pt>
                <c:pt idx="11">
                  <c:v>-2.6000000000294698</c:v>
                </c:pt>
                <c:pt idx="12">
                  <c:v>-2.8999999999541601</c:v>
                </c:pt>
                <c:pt idx="13">
                  <c:v>-2.79999999997926</c:v>
                </c:pt>
                <c:pt idx="14">
                  <c:v>-3.2999999999674401</c:v>
                </c:pt>
                <c:pt idx="15">
                  <c:v>-3.40000000005602</c:v>
                </c:pt>
                <c:pt idx="16">
                  <c:v>-3.69999999998072</c:v>
                </c:pt>
                <c:pt idx="17">
                  <c:v>-3.9000000000442001</c:v>
                </c:pt>
                <c:pt idx="18">
                  <c:v>-3.6000000000058199</c:v>
                </c:pt>
                <c:pt idx="19">
                  <c:v>-3.7999999999556202</c:v>
                </c:pt>
                <c:pt idx="20">
                  <c:v>-4.0000000000191003</c:v>
                </c:pt>
                <c:pt idx="21">
                  <c:v>-4.099999999994</c:v>
                </c:pt>
                <c:pt idx="22">
                  <c:v>-4.1999999999688997</c:v>
                </c:pt>
                <c:pt idx="23">
                  <c:v>-4.3000000000574801</c:v>
                </c:pt>
                <c:pt idx="24">
                  <c:v>-4.4000000000323798</c:v>
                </c:pt>
                <c:pt idx="25">
                  <c:v>-2.50000000008299E-2</c:v>
                </c:pt>
              </c:numCache>
            </c:numRef>
          </c:val>
        </c:ser>
        <c:ser>
          <c:idx val="2"/>
          <c:order val="2"/>
          <c:tx>
            <c:strRef>
              <c:f>'K82+798'!$M$4:$Q$4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'K82+798'!$A$6:$A$50</c:f>
              <c:numCache>
                <c:formatCode>m"月"d"日";@</c:formatCode>
                <c:ptCount val="45"/>
                <c:pt idx="0">
                  <c:v>44545</c:v>
                </c:pt>
                <c:pt idx="1">
                  <c:v>44546</c:v>
                </c:pt>
                <c:pt idx="2">
                  <c:v>44547</c:v>
                </c:pt>
                <c:pt idx="3">
                  <c:v>44548</c:v>
                </c:pt>
                <c:pt idx="4">
                  <c:v>44549</c:v>
                </c:pt>
                <c:pt idx="5">
                  <c:v>44550</c:v>
                </c:pt>
                <c:pt idx="6">
                  <c:v>44551</c:v>
                </c:pt>
                <c:pt idx="7">
                  <c:v>44552</c:v>
                </c:pt>
                <c:pt idx="8">
                  <c:v>44553</c:v>
                </c:pt>
                <c:pt idx="9">
                  <c:v>44554</c:v>
                </c:pt>
                <c:pt idx="10">
                  <c:v>44555</c:v>
                </c:pt>
                <c:pt idx="11">
                  <c:v>44556</c:v>
                </c:pt>
                <c:pt idx="12">
                  <c:v>44557</c:v>
                </c:pt>
                <c:pt idx="13">
                  <c:v>44558</c:v>
                </c:pt>
                <c:pt idx="14">
                  <c:v>44559</c:v>
                </c:pt>
                <c:pt idx="15">
                  <c:v>44561</c:v>
                </c:pt>
                <c:pt idx="16">
                  <c:v>44563</c:v>
                </c:pt>
                <c:pt idx="17">
                  <c:v>44565</c:v>
                </c:pt>
                <c:pt idx="18">
                  <c:v>44567</c:v>
                </c:pt>
                <c:pt idx="19">
                  <c:v>44569</c:v>
                </c:pt>
                <c:pt idx="20">
                  <c:v>44571</c:v>
                </c:pt>
                <c:pt idx="21">
                  <c:v>44576</c:v>
                </c:pt>
                <c:pt idx="22">
                  <c:v>44581</c:v>
                </c:pt>
                <c:pt idx="23">
                  <c:v>44589</c:v>
                </c:pt>
                <c:pt idx="24">
                  <c:v>44597</c:v>
                </c:pt>
              </c:numCache>
            </c:numRef>
          </c:cat>
          <c:val>
            <c:numRef>
              <c:f>'K82+798'!$P$6:$P$64</c:f>
              <c:numCache>
                <c:formatCode>0.00_ </c:formatCode>
                <c:ptCount val="59"/>
                <c:pt idx="0">
                  <c:v>0</c:v>
                </c:pt>
                <c:pt idx="1">
                  <c:v>-0.30000000003838101</c:v>
                </c:pt>
                <c:pt idx="2">
                  <c:v>-0.70000000005165897</c:v>
                </c:pt>
                <c:pt idx="3">
                  <c:v>-0.80000000002655702</c:v>
                </c:pt>
                <c:pt idx="4">
                  <c:v>-0.60000000007676102</c:v>
                </c:pt>
                <c:pt idx="5">
                  <c:v>-0.70000000005165897</c:v>
                </c:pt>
                <c:pt idx="6">
                  <c:v>-1.00000000009004</c:v>
                </c:pt>
                <c:pt idx="7">
                  <c:v>-1.2000000000398401</c:v>
                </c:pt>
                <c:pt idx="8">
                  <c:v>-1.5000000000782201</c:v>
                </c:pt>
                <c:pt idx="9">
                  <c:v>-1.8000000000029099</c:v>
                </c:pt>
                <c:pt idx="10">
                  <c:v>-1.70000000002801</c:v>
                </c:pt>
                <c:pt idx="11">
                  <c:v>-2.2999999999910901</c:v>
                </c:pt>
                <c:pt idx="12">
                  <c:v>-2.2000000000161899</c:v>
                </c:pt>
                <c:pt idx="13">
                  <c:v>-2.1000000000412902</c:v>
                </c:pt>
                <c:pt idx="14">
                  <c:v>-2.2999999999910901</c:v>
                </c:pt>
                <c:pt idx="15">
                  <c:v>-2.2999999999910901</c:v>
                </c:pt>
                <c:pt idx="16">
                  <c:v>-2.6000000000294698</c:v>
                </c:pt>
                <c:pt idx="17">
                  <c:v>-2.8000000000929499</c:v>
                </c:pt>
                <c:pt idx="18">
                  <c:v>-2.40000000007967</c:v>
                </c:pt>
                <c:pt idx="19">
                  <c:v>-2.70000000000437</c:v>
                </c:pt>
                <c:pt idx="20">
                  <c:v>-3.0000000000427498</c:v>
                </c:pt>
                <c:pt idx="21">
                  <c:v>-3.1000000000176402</c:v>
                </c:pt>
                <c:pt idx="22">
                  <c:v>-3.30000000008113</c:v>
                </c:pt>
                <c:pt idx="23">
                  <c:v>-3.5000000000309202</c:v>
                </c:pt>
                <c:pt idx="24">
                  <c:v>-3.70000000009441</c:v>
                </c:pt>
              </c:numCache>
            </c:numRef>
          </c:val>
        </c:ser>
        <c:dLbls/>
        <c:marker val="1"/>
        <c:axId val="317739392"/>
        <c:axId val="317741696"/>
      </c:lineChart>
      <c:lineChart>
        <c:grouping val="standard"/>
        <c:ser>
          <c:idx val="3"/>
          <c:order val="3"/>
          <c:tx>
            <c:strRef>
              <c:f>'K82+798'!$AG$3:$AG$5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'K82+798'!$A$6:$A$41</c:f>
              <c:numCache>
                <c:formatCode>m"月"d"日";@</c:formatCode>
                <c:ptCount val="36"/>
                <c:pt idx="0">
                  <c:v>44545</c:v>
                </c:pt>
                <c:pt idx="1">
                  <c:v>44546</c:v>
                </c:pt>
                <c:pt idx="2">
                  <c:v>44547</c:v>
                </c:pt>
                <c:pt idx="3">
                  <c:v>44548</c:v>
                </c:pt>
                <c:pt idx="4">
                  <c:v>44549</c:v>
                </c:pt>
                <c:pt idx="5">
                  <c:v>44550</c:v>
                </c:pt>
                <c:pt idx="6">
                  <c:v>44551</c:v>
                </c:pt>
                <c:pt idx="7">
                  <c:v>44552</c:v>
                </c:pt>
                <c:pt idx="8">
                  <c:v>44553</c:v>
                </c:pt>
                <c:pt idx="9">
                  <c:v>44554</c:v>
                </c:pt>
                <c:pt idx="10">
                  <c:v>44555</c:v>
                </c:pt>
                <c:pt idx="11">
                  <c:v>44556</c:v>
                </c:pt>
                <c:pt idx="12">
                  <c:v>44557</c:v>
                </c:pt>
                <c:pt idx="13">
                  <c:v>44558</c:v>
                </c:pt>
                <c:pt idx="14">
                  <c:v>44559</c:v>
                </c:pt>
                <c:pt idx="15">
                  <c:v>44561</c:v>
                </c:pt>
                <c:pt idx="16">
                  <c:v>44563</c:v>
                </c:pt>
                <c:pt idx="17">
                  <c:v>44565</c:v>
                </c:pt>
                <c:pt idx="18">
                  <c:v>44567</c:v>
                </c:pt>
                <c:pt idx="19">
                  <c:v>44569</c:v>
                </c:pt>
                <c:pt idx="20">
                  <c:v>44571</c:v>
                </c:pt>
                <c:pt idx="21">
                  <c:v>44576</c:v>
                </c:pt>
                <c:pt idx="22">
                  <c:v>44581</c:v>
                </c:pt>
                <c:pt idx="23">
                  <c:v>44589</c:v>
                </c:pt>
                <c:pt idx="24">
                  <c:v>44597</c:v>
                </c:pt>
              </c:numCache>
            </c:numRef>
          </c:cat>
          <c:val>
            <c:numRef>
              <c:f>'K82+798'!$AG$6:$AG$41</c:f>
              <c:numCache>
                <c:formatCode>0.0_ </c:formatCode>
                <c:ptCount val="36"/>
                <c:pt idx="0">
                  <c:v>3</c:v>
                </c:pt>
                <c:pt idx="1">
                  <c:v>9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  <c:pt idx="15">
                  <c:v>58</c:v>
                </c:pt>
                <c:pt idx="16">
                  <c:v>64</c:v>
                </c:pt>
                <c:pt idx="17">
                  <c:v>70</c:v>
                </c:pt>
                <c:pt idx="18">
                  <c:v>76</c:v>
                </c:pt>
                <c:pt idx="19">
                  <c:v>79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91</c:v>
                </c:pt>
                <c:pt idx="24">
                  <c:v>94</c:v>
                </c:pt>
              </c:numCache>
            </c:numRef>
          </c:val>
        </c:ser>
        <c:dLbls/>
        <c:marker val="1"/>
        <c:axId val="317743872"/>
        <c:axId val="317745408"/>
      </c:lineChart>
      <c:dateAx>
        <c:axId val="317739392"/>
        <c:scaling>
          <c:orientation val="minMax"/>
          <c:min val="44545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4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7741696"/>
        <c:crossesAt val="-50"/>
        <c:auto val="1"/>
        <c:lblOffset val="100"/>
        <c:baseTimeUnit val="days"/>
        <c:majorUnit val="6"/>
        <c:majorTimeUnit val="days"/>
      </c:dateAx>
      <c:valAx>
        <c:axId val="317741696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7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7739392"/>
        <c:crosses val="autoZero"/>
        <c:crossBetween val="midCat"/>
        <c:majorUnit val="1.2"/>
      </c:valAx>
      <c:dateAx>
        <c:axId val="317743872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17745408"/>
        <c:crosses val="autoZero"/>
        <c:auto val="1"/>
        <c:lblOffset val="100"/>
        <c:baseTimeUnit val="days"/>
      </c:dateAx>
      <c:valAx>
        <c:axId val="317745408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7743872"/>
        <c:crosses val="max"/>
        <c:crossBetween val="midCat"/>
        <c:majorUnit val="20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1559529139125189E-2"/>
          <c:y val="8.2789421542895411E-2"/>
          <c:w val="0.840001376877072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K81+557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62831656575360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'K81+557'!$U$4:$W$4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'K81+557'!$A$6:$A$29</c:f>
              <c:numCache>
                <c:formatCode>m"月"d"日";@</c:formatCode>
                <c:ptCount val="24"/>
                <c:pt idx="0">
                  <c:v>44818</c:v>
                </c:pt>
                <c:pt idx="1">
                  <c:v>44819</c:v>
                </c:pt>
                <c:pt idx="2">
                  <c:v>44820</c:v>
                </c:pt>
                <c:pt idx="3">
                  <c:v>44821</c:v>
                </c:pt>
                <c:pt idx="4">
                  <c:v>44822</c:v>
                </c:pt>
                <c:pt idx="5">
                  <c:v>44823</c:v>
                </c:pt>
                <c:pt idx="6">
                  <c:v>44824</c:v>
                </c:pt>
                <c:pt idx="7">
                  <c:v>44825</c:v>
                </c:pt>
                <c:pt idx="8">
                  <c:v>44826</c:v>
                </c:pt>
                <c:pt idx="9">
                  <c:v>44827</c:v>
                </c:pt>
                <c:pt idx="10">
                  <c:v>44828</c:v>
                </c:pt>
                <c:pt idx="11">
                  <c:v>44829</c:v>
                </c:pt>
                <c:pt idx="12">
                  <c:v>44830</c:v>
                </c:pt>
                <c:pt idx="13">
                  <c:v>44831</c:v>
                </c:pt>
                <c:pt idx="14">
                  <c:v>44832</c:v>
                </c:pt>
                <c:pt idx="15">
                  <c:v>44834</c:v>
                </c:pt>
                <c:pt idx="16">
                  <c:v>44835</c:v>
                </c:pt>
                <c:pt idx="17">
                  <c:v>44837</c:v>
                </c:pt>
                <c:pt idx="18">
                  <c:v>44839</c:v>
                </c:pt>
                <c:pt idx="19">
                  <c:v>44841</c:v>
                </c:pt>
                <c:pt idx="20">
                  <c:v>44844</c:v>
                </c:pt>
              </c:numCache>
            </c:numRef>
          </c:cat>
          <c:val>
            <c:numRef>
              <c:f>'K81+557'!$V$6:$V$31</c:f>
              <c:numCache>
                <c:formatCode>0.00_ </c:formatCode>
                <c:ptCount val="26"/>
                <c:pt idx="0">
                  <c:v>0</c:v>
                </c:pt>
                <c:pt idx="1">
                  <c:v>9.99999999997669E-2</c:v>
                </c:pt>
                <c:pt idx="2">
                  <c:v>-0.10000000000154299</c:v>
                </c:pt>
                <c:pt idx="3">
                  <c:v>-0.30000000000107702</c:v>
                </c:pt>
                <c:pt idx="4">
                  <c:v>-0.60000000000037801</c:v>
                </c:pt>
                <c:pt idx="5">
                  <c:v>-0.70000000000014495</c:v>
                </c:pt>
                <c:pt idx="6">
                  <c:v>-0.90000000001033698</c:v>
                </c:pt>
                <c:pt idx="7">
                  <c:v>-1.0000000000012199</c:v>
                </c:pt>
                <c:pt idx="8">
                  <c:v>-1.3000000000307199</c:v>
                </c:pt>
                <c:pt idx="9">
                  <c:v>-1.5000000000409099</c:v>
                </c:pt>
                <c:pt idx="10">
                  <c:v>-1.70000000005111</c:v>
                </c:pt>
                <c:pt idx="11">
                  <c:v>-1.59999999999982</c:v>
                </c:pt>
                <c:pt idx="12">
                  <c:v>-2.10000000007149</c:v>
                </c:pt>
                <c:pt idx="13">
                  <c:v>-2.3000000000816798</c:v>
                </c:pt>
                <c:pt idx="14">
                  <c:v>-2.7000000000008102</c:v>
                </c:pt>
                <c:pt idx="15">
                  <c:v>-2.7000000001020701</c:v>
                </c:pt>
                <c:pt idx="16">
                  <c:v>-2.9000000001122599</c:v>
                </c:pt>
                <c:pt idx="17">
                  <c:v>-3.0000000000001101</c:v>
                </c:pt>
                <c:pt idx="18">
                  <c:v>-3.3000000001326399</c:v>
                </c:pt>
                <c:pt idx="19">
                  <c:v>-3.5000000001428302</c:v>
                </c:pt>
                <c:pt idx="20">
                  <c:v>-3.40000000000096</c:v>
                </c:pt>
                <c:pt idx="21">
                  <c:v>-3.0999999999927699</c:v>
                </c:pt>
              </c:numCache>
            </c:numRef>
          </c:val>
        </c:ser>
        <c:ser>
          <c:idx val="1"/>
          <c:order val="1"/>
          <c:tx>
            <c:strRef>
              <c:f>'K81+557'!$Y$4:$AA$4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'K81+557'!$A$6:$A$29</c:f>
              <c:numCache>
                <c:formatCode>m"月"d"日";@</c:formatCode>
                <c:ptCount val="24"/>
                <c:pt idx="0">
                  <c:v>44818</c:v>
                </c:pt>
                <c:pt idx="1">
                  <c:v>44819</c:v>
                </c:pt>
                <c:pt idx="2">
                  <c:v>44820</c:v>
                </c:pt>
                <c:pt idx="3">
                  <c:v>44821</c:v>
                </c:pt>
                <c:pt idx="4">
                  <c:v>44822</c:v>
                </c:pt>
                <c:pt idx="5">
                  <c:v>44823</c:v>
                </c:pt>
                <c:pt idx="6">
                  <c:v>44824</c:v>
                </c:pt>
                <c:pt idx="7">
                  <c:v>44825</c:v>
                </c:pt>
                <c:pt idx="8">
                  <c:v>44826</c:v>
                </c:pt>
                <c:pt idx="9">
                  <c:v>44827</c:v>
                </c:pt>
                <c:pt idx="10">
                  <c:v>44828</c:v>
                </c:pt>
                <c:pt idx="11">
                  <c:v>44829</c:v>
                </c:pt>
                <c:pt idx="12">
                  <c:v>44830</c:v>
                </c:pt>
                <c:pt idx="13">
                  <c:v>44831</c:v>
                </c:pt>
                <c:pt idx="14">
                  <c:v>44832</c:v>
                </c:pt>
                <c:pt idx="15">
                  <c:v>44834</c:v>
                </c:pt>
                <c:pt idx="16">
                  <c:v>44835</c:v>
                </c:pt>
                <c:pt idx="17">
                  <c:v>44837</c:v>
                </c:pt>
                <c:pt idx="18">
                  <c:v>44839</c:v>
                </c:pt>
                <c:pt idx="19">
                  <c:v>44841</c:v>
                </c:pt>
                <c:pt idx="20">
                  <c:v>44844</c:v>
                </c:pt>
              </c:numCache>
            </c:numRef>
          </c:cat>
          <c:val>
            <c:numRef>
              <c:f>'K81+557'!$Z$6:$Z$30</c:f>
              <c:numCache>
                <c:formatCode>0.00_ </c:formatCode>
                <c:ptCount val="25"/>
                <c:pt idx="0">
                  <c:v>0</c:v>
                </c:pt>
                <c:pt idx="1">
                  <c:v>-0.10000000000154299</c:v>
                </c:pt>
                <c:pt idx="2">
                  <c:v>-0.20000000000130999</c:v>
                </c:pt>
                <c:pt idx="3">
                  <c:v>-0.40000000000084401</c:v>
                </c:pt>
                <c:pt idx="4">
                  <c:v>-0.60000000000037801</c:v>
                </c:pt>
                <c:pt idx="5">
                  <c:v>-0.80000000000168803</c:v>
                </c:pt>
                <c:pt idx="6">
                  <c:v>-1.10000000000099</c:v>
                </c:pt>
                <c:pt idx="7">
                  <c:v>-1.20000000000076</c:v>
                </c:pt>
                <c:pt idx="8">
                  <c:v>-1.6999999999995901</c:v>
                </c:pt>
                <c:pt idx="9">
                  <c:v>-1.4000000000002899</c:v>
                </c:pt>
                <c:pt idx="10">
                  <c:v>-2.2999999999981902</c:v>
                </c:pt>
                <c:pt idx="11">
                  <c:v>-2.5999999999974901</c:v>
                </c:pt>
                <c:pt idx="12">
                  <c:v>-2.4000000000015098</c:v>
                </c:pt>
                <c:pt idx="13">
                  <c:v>-3.19999999999609</c:v>
                </c:pt>
                <c:pt idx="14">
                  <c:v>-3.4999999999954001</c:v>
                </c:pt>
                <c:pt idx="15">
                  <c:v>-3.30000000000119</c:v>
                </c:pt>
                <c:pt idx="16">
                  <c:v>-4.099999999994</c:v>
                </c:pt>
                <c:pt idx="17">
                  <c:v>-4.3999999999932999</c:v>
                </c:pt>
                <c:pt idx="18">
                  <c:v>-4.3999999999932999</c:v>
                </c:pt>
                <c:pt idx="19">
                  <c:v>-4.2999999999935303</c:v>
                </c:pt>
                <c:pt idx="20">
                  <c:v>-4.1999999999937598</c:v>
                </c:pt>
                <c:pt idx="21">
                  <c:v>-3.5000000000024998</c:v>
                </c:pt>
              </c:numCache>
            </c:numRef>
          </c:val>
        </c:ser>
        <c:ser>
          <c:idx val="2"/>
          <c:order val="2"/>
          <c:tx>
            <c:strRef>
              <c:f>'K81+557'!$AC$4:$AE$4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'K81+557'!$A$6:$A$29</c:f>
              <c:numCache>
                <c:formatCode>m"月"d"日";@</c:formatCode>
                <c:ptCount val="24"/>
                <c:pt idx="0">
                  <c:v>44818</c:v>
                </c:pt>
                <c:pt idx="1">
                  <c:v>44819</c:v>
                </c:pt>
                <c:pt idx="2">
                  <c:v>44820</c:v>
                </c:pt>
                <c:pt idx="3">
                  <c:v>44821</c:v>
                </c:pt>
                <c:pt idx="4">
                  <c:v>44822</c:v>
                </c:pt>
                <c:pt idx="5">
                  <c:v>44823</c:v>
                </c:pt>
                <c:pt idx="6">
                  <c:v>44824</c:v>
                </c:pt>
                <c:pt idx="7">
                  <c:v>44825</c:v>
                </c:pt>
                <c:pt idx="8">
                  <c:v>44826</c:v>
                </c:pt>
                <c:pt idx="9">
                  <c:v>44827</c:v>
                </c:pt>
                <c:pt idx="10">
                  <c:v>44828</c:v>
                </c:pt>
                <c:pt idx="11">
                  <c:v>44829</c:v>
                </c:pt>
                <c:pt idx="12">
                  <c:v>44830</c:v>
                </c:pt>
                <c:pt idx="13">
                  <c:v>44831</c:v>
                </c:pt>
                <c:pt idx="14">
                  <c:v>44832</c:v>
                </c:pt>
                <c:pt idx="15">
                  <c:v>44834</c:v>
                </c:pt>
                <c:pt idx="16">
                  <c:v>44835</c:v>
                </c:pt>
                <c:pt idx="17">
                  <c:v>44837</c:v>
                </c:pt>
                <c:pt idx="18">
                  <c:v>44839</c:v>
                </c:pt>
                <c:pt idx="19">
                  <c:v>44841</c:v>
                </c:pt>
                <c:pt idx="20">
                  <c:v>44844</c:v>
                </c:pt>
              </c:numCache>
            </c:numRef>
          </c:cat>
          <c:val>
            <c:numRef>
              <c:f>'K81+557'!$AD$6:$AD$29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9.99999999997669E-2</c:v>
                </c:pt>
                <c:pt idx="3">
                  <c:v>-0.60000000000037801</c:v>
                </c:pt>
                <c:pt idx="4">
                  <c:v>-0.799999999999912</c:v>
                </c:pt>
                <c:pt idx="5">
                  <c:v>-0.39999999999906799</c:v>
                </c:pt>
                <c:pt idx="6">
                  <c:v>-1.1999999999989801</c:v>
                </c:pt>
                <c:pt idx="7">
                  <c:v>-1.99999999999889</c:v>
                </c:pt>
                <c:pt idx="8">
                  <c:v>-1.4000000000002899</c:v>
                </c:pt>
                <c:pt idx="9">
                  <c:v>-1.59999999999982</c:v>
                </c:pt>
                <c:pt idx="10">
                  <c:v>-1.7999999999993599</c:v>
                </c:pt>
                <c:pt idx="11">
                  <c:v>-1.50000000000006</c:v>
                </c:pt>
                <c:pt idx="12">
                  <c:v>-2.1999999999984299</c:v>
                </c:pt>
                <c:pt idx="13">
                  <c:v>-2.3999999999979602</c:v>
                </c:pt>
                <c:pt idx="14">
                  <c:v>-2.4999999999995</c:v>
                </c:pt>
                <c:pt idx="15">
                  <c:v>-2.7999999999970302</c:v>
                </c:pt>
                <c:pt idx="16">
                  <c:v>-2.9999999999965601</c:v>
                </c:pt>
                <c:pt idx="17">
                  <c:v>-3.3999999999991801</c:v>
                </c:pt>
                <c:pt idx="18">
                  <c:v>-3.3999999999991801</c:v>
                </c:pt>
                <c:pt idx="19">
                  <c:v>-3.5999999999987198</c:v>
                </c:pt>
                <c:pt idx="20">
                  <c:v>-3.5000000000024998</c:v>
                </c:pt>
              </c:numCache>
            </c:numRef>
          </c:val>
        </c:ser>
        <c:dLbls/>
        <c:marker val="1"/>
        <c:axId val="333650176"/>
        <c:axId val="333677312"/>
      </c:lineChart>
      <c:lineChart>
        <c:grouping val="standard"/>
        <c:ser>
          <c:idx val="3"/>
          <c:order val="3"/>
          <c:tx>
            <c:strRef>
              <c:f>'K81+557'!$AG$3:$AG$5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'K81+557'!$A$6:$A$29</c:f>
              <c:numCache>
                <c:formatCode>m"月"d"日";@</c:formatCode>
                <c:ptCount val="24"/>
                <c:pt idx="0">
                  <c:v>44818</c:v>
                </c:pt>
                <c:pt idx="1">
                  <c:v>44819</c:v>
                </c:pt>
                <c:pt idx="2">
                  <c:v>44820</c:v>
                </c:pt>
                <c:pt idx="3">
                  <c:v>44821</c:v>
                </c:pt>
                <c:pt idx="4">
                  <c:v>44822</c:v>
                </c:pt>
                <c:pt idx="5">
                  <c:v>44823</c:v>
                </c:pt>
                <c:pt idx="6">
                  <c:v>44824</c:v>
                </c:pt>
                <c:pt idx="7">
                  <c:v>44825</c:v>
                </c:pt>
                <c:pt idx="8">
                  <c:v>44826</c:v>
                </c:pt>
                <c:pt idx="9">
                  <c:v>44827</c:v>
                </c:pt>
                <c:pt idx="10">
                  <c:v>44828</c:v>
                </c:pt>
                <c:pt idx="11">
                  <c:v>44829</c:v>
                </c:pt>
                <c:pt idx="12">
                  <c:v>44830</c:v>
                </c:pt>
                <c:pt idx="13">
                  <c:v>44831</c:v>
                </c:pt>
                <c:pt idx="14">
                  <c:v>44832</c:v>
                </c:pt>
                <c:pt idx="15">
                  <c:v>44834</c:v>
                </c:pt>
                <c:pt idx="16">
                  <c:v>44835</c:v>
                </c:pt>
                <c:pt idx="17">
                  <c:v>44837</c:v>
                </c:pt>
                <c:pt idx="18">
                  <c:v>44839</c:v>
                </c:pt>
                <c:pt idx="19">
                  <c:v>44841</c:v>
                </c:pt>
                <c:pt idx="20">
                  <c:v>44844</c:v>
                </c:pt>
              </c:numCache>
            </c:numRef>
          </c:cat>
          <c:val>
            <c:numRef>
              <c:f>'K81+557'!$AG$6:$AG$29</c:f>
              <c:numCache>
                <c:formatCode>0.0_ 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</c:numCache>
            </c:numRef>
          </c:val>
        </c:ser>
        <c:dLbls/>
        <c:marker val="1"/>
        <c:axId val="333679232"/>
        <c:axId val="333689216"/>
      </c:lineChart>
      <c:dateAx>
        <c:axId val="33365017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3677312"/>
        <c:crossesAt val="-50"/>
        <c:auto val="1"/>
        <c:lblOffset val="100"/>
        <c:baseTimeUnit val="days"/>
        <c:majorUnit val="3"/>
        <c:majorTimeUnit val="days"/>
      </c:dateAx>
      <c:valAx>
        <c:axId val="333677312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3650176"/>
        <c:crosses val="autoZero"/>
        <c:crossBetween val="midCat"/>
        <c:majorUnit val="1.2"/>
      </c:valAx>
      <c:dateAx>
        <c:axId val="333679232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3689216"/>
        <c:crosses val="autoZero"/>
        <c:auto val="1"/>
        <c:lblOffset val="100"/>
        <c:baseTimeUnit val="days"/>
      </c:dateAx>
      <c:valAx>
        <c:axId val="333689216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3679232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K81+557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962260438709311"/>
          <c:y val="6.5359477124183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'K81+557'!$C$4:$G$4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'K81+557'!$A$6:$A$29</c:f>
              <c:numCache>
                <c:formatCode>m"月"d"日";@</c:formatCode>
                <c:ptCount val="24"/>
                <c:pt idx="0">
                  <c:v>44818</c:v>
                </c:pt>
                <c:pt idx="1">
                  <c:v>44819</c:v>
                </c:pt>
                <c:pt idx="2">
                  <c:v>44820</c:v>
                </c:pt>
                <c:pt idx="3">
                  <c:v>44821</c:v>
                </c:pt>
                <c:pt idx="4">
                  <c:v>44822</c:v>
                </c:pt>
                <c:pt idx="5">
                  <c:v>44823</c:v>
                </c:pt>
                <c:pt idx="6">
                  <c:v>44824</c:v>
                </c:pt>
                <c:pt idx="7">
                  <c:v>44825</c:v>
                </c:pt>
                <c:pt idx="8">
                  <c:v>44826</c:v>
                </c:pt>
                <c:pt idx="9">
                  <c:v>44827</c:v>
                </c:pt>
                <c:pt idx="10">
                  <c:v>44828</c:v>
                </c:pt>
                <c:pt idx="11">
                  <c:v>44829</c:v>
                </c:pt>
                <c:pt idx="12">
                  <c:v>44830</c:v>
                </c:pt>
                <c:pt idx="13">
                  <c:v>44831</c:v>
                </c:pt>
                <c:pt idx="14">
                  <c:v>44832</c:v>
                </c:pt>
                <c:pt idx="15">
                  <c:v>44834</c:v>
                </c:pt>
                <c:pt idx="16">
                  <c:v>44835</c:v>
                </c:pt>
                <c:pt idx="17">
                  <c:v>44837</c:v>
                </c:pt>
                <c:pt idx="18">
                  <c:v>44839</c:v>
                </c:pt>
                <c:pt idx="19">
                  <c:v>44841</c:v>
                </c:pt>
                <c:pt idx="20">
                  <c:v>44844</c:v>
                </c:pt>
              </c:numCache>
            </c:numRef>
          </c:cat>
          <c:val>
            <c:numRef>
              <c:f>'K81+557'!$G$6:$G$29</c:f>
              <c:numCache>
                <c:formatCode>0.00_ </c:formatCode>
                <c:ptCount val="24"/>
                <c:pt idx="0">
                  <c:v>0</c:v>
                </c:pt>
                <c:pt idx="1">
                  <c:v>9.9999999974897905E-2</c:v>
                </c:pt>
                <c:pt idx="2">
                  <c:v>-0.30000000003838101</c:v>
                </c:pt>
                <c:pt idx="3">
                  <c:v>-0.29999999992469401</c:v>
                </c:pt>
                <c:pt idx="4">
                  <c:v>9.9999999974897905E-2</c:v>
                </c:pt>
                <c:pt idx="5">
                  <c:v>-0.30000000003838101</c:v>
                </c:pt>
                <c:pt idx="6">
                  <c:v>-0.199999999949796</c:v>
                </c:pt>
                <c:pt idx="7">
                  <c:v>-0.20000000006348301</c:v>
                </c:pt>
                <c:pt idx="8">
                  <c:v>-0.199999999949796</c:v>
                </c:pt>
                <c:pt idx="9">
                  <c:v>0</c:v>
                </c:pt>
                <c:pt idx="10">
                  <c:v>-0.40000000001327901</c:v>
                </c:pt>
                <c:pt idx="11">
                  <c:v>-0.199999999949796</c:v>
                </c:pt>
                <c:pt idx="12">
                  <c:v>0.199999999949796</c:v>
                </c:pt>
                <c:pt idx="13">
                  <c:v>-0.59999999996307496</c:v>
                </c:pt>
                <c:pt idx="14">
                  <c:v>-0.20000000006348301</c:v>
                </c:pt>
                <c:pt idx="15">
                  <c:v>0.24999999999408801</c:v>
                </c:pt>
                <c:pt idx="16">
                  <c:v>-0.90000000000145497</c:v>
                </c:pt>
                <c:pt idx="17">
                  <c:v>-9.9999999974897905E-2</c:v>
                </c:pt>
                <c:pt idx="18">
                  <c:v>-4.9999999987449001E-2</c:v>
                </c:pt>
                <c:pt idx="19">
                  <c:v>-0.15000000001919001</c:v>
                </c:pt>
                <c:pt idx="20">
                  <c:v>6.66666666878276E-2</c:v>
                </c:pt>
                <c:pt idx="21">
                  <c:v>-2.39999999996598</c:v>
                </c:pt>
              </c:numCache>
            </c:numRef>
          </c:val>
        </c:ser>
        <c:ser>
          <c:idx val="1"/>
          <c:order val="1"/>
          <c:tx>
            <c:strRef>
              <c:f>'K81+557'!$H$4:$L$4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'K81+557'!$A$6:$A$29</c:f>
              <c:numCache>
                <c:formatCode>m"月"d"日";@</c:formatCode>
                <c:ptCount val="24"/>
                <c:pt idx="0">
                  <c:v>44818</c:v>
                </c:pt>
                <c:pt idx="1">
                  <c:v>44819</c:v>
                </c:pt>
                <c:pt idx="2">
                  <c:v>44820</c:v>
                </c:pt>
                <c:pt idx="3">
                  <c:v>44821</c:v>
                </c:pt>
                <c:pt idx="4">
                  <c:v>44822</c:v>
                </c:pt>
                <c:pt idx="5">
                  <c:v>44823</c:v>
                </c:pt>
                <c:pt idx="6">
                  <c:v>44824</c:v>
                </c:pt>
                <c:pt idx="7">
                  <c:v>44825</c:v>
                </c:pt>
                <c:pt idx="8">
                  <c:v>44826</c:v>
                </c:pt>
                <c:pt idx="9">
                  <c:v>44827</c:v>
                </c:pt>
                <c:pt idx="10">
                  <c:v>44828</c:v>
                </c:pt>
                <c:pt idx="11">
                  <c:v>44829</c:v>
                </c:pt>
                <c:pt idx="12">
                  <c:v>44830</c:v>
                </c:pt>
                <c:pt idx="13">
                  <c:v>44831</c:v>
                </c:pt>
                <c:pt idx="14">
                  <c:v>44832</c:v>
                </c:pt>
                <c:pt idx="15">
                  <c:v>44834</c:v>
                </c:pt>
                <c:pt idx="16">
                  <c:v>44835</c:v>
                </c:pt>
                <c:pt idx="17">
                  <c:v>44837</c:v>
                </c:pt>
                <c:pt idx="18">
                  <c:v>44839</c:v>
                </c:pt>
                <c:pt idx="19">
                  <c:v>44841</c:v>
                </c:pt>
                <c:pt idx="20">
                  <c:v>44844</c:v>
                </c:pt>
              </c:numCache>
            </c:numRef>
          </c:cat>
          <c:val>
            <c:numRef>
              <c:f>'K81+557'!$L$6:$L$29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-0.199999999949796</c:v>
                </c:pt>
                <c:pt idx="3">
                  <c:v>9.9999999974897905E-2</c:v>
                </c:pt>
                <c:pt idx="4">
                  <c:v>-0.30000000003838101</c:v>
                </c:pt>
                <c:pt idx="5">
                  <c:v>-0.40000000001327901</c:v>
                </c:pt>
                <c:pt idx="6">
                  <c:v>9.9999999974897905E-2</c:v>
                </c:pt>
                <c:pt idx="7">
                  <c:v>0.10000000008858501</c:v>
                </c:pt>
                <c:pt idx="8">
                  <c:v>-0.10000000008858501</c:v>
                </c:pt>
                <c:pt idx="9">
                  <c:v>-9.9999999974897905E-2</c:v>
                </c:pt>
                <c:pt idx="10">
                  <c:v>-0.199999999949796</c:v>
                </c:pt>
                <c:pt idx="11">
                  <c:v>0</c:v>
                </c:pt>
                <c:pt idx="12">
                  <c:v>-9.9999999974897905E-2</c:v>
                </c:pt>
                <c:pt idx="13">
                  <c:v>0.199999999949796</c:v>
                </c:pt>
                <c:pt idx="14">
                  <c:v>-0.40000000001327901</c:v>
                </c:pt>
                <c:pt idx="15">
                  <c:v>-4.9999999987449001E-2</c:v>
                </c:pt>
                <c:pt idx="16">
                  <c:v>0.199999999949796</c:v>
                </c:pt>
                <c:pt idx="17">
                  <c:v>-0.20000000000663901</c:v>
                </c:pt>
                <c:pt idx="18">
                  <c:v>-4.9999999987449001E-2</c:v>
                </c:pt>
                <c:pt idx="19">
                  <c:v>-0.149999999962347</c:v>
                </c:pt>
                <c:pt idx="20">
                  <c:v>3.3333333324965998E-2</c:v>
                </c:pt>
              </c:numCache>
            </c:numRef>
          </c:val>
        </c:ser>
        <c:ser>
          <c:idx val="2"/>
          <c:order val="2"/>
          <c:tx>
            <c:strRef>
              <c:f>'K81+557'!$M$4:$Q$4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'K81+557'!$A$6:$A$29</c:f>
              <c:numCache>
                <c:formatCode>m"月"d"日";@</c:formatCode>
                <c:ptCount val="24"/>
                <c:pt idx="0">
                  <c:v>44818</c:v>
                </c:pt>
                <c:pt idx="1">
                  <c:v>44819</c:v>
                </c:pt>
                <c:pt idx="2">
                  <c:v>44820</c:v>
                </c:pt>
                <c:pt idx="3">
                  <c:v>44821</c:v>
                </c:pt>
                <c:pt idx="4">
                  <c:v>44822</c:v>
                </c:pt>
                <c:pt idx="5">
                  <c:v>44823</c:v>
                </c:pt>
                <c:pt idx="6">
                  <c:v>44824</c:v>
                </c:pt>
                <c:pt idx="7">
                  <c:v>44825</c:v>
                </c:pt>
                <c:pt idx="8">
                  <c:v>44826</c:v>
                </c:pt>
                <c:pt idx="9">
                  <c:v>44827</c:v>
                </c:pt>
                <c:pt idx="10">
                  <c:v>44828</c:v>
                </c:pt>
                <c:pt idx="11">
                  <c:v>44829</c:v>
                </c:pt>
                <c:pt idx="12">
                  <c:v>44830</c:v>
                </c:pt>
                <c:pt idx="13">
                  <c:v>44831</c:v>
                </c:pt>
                <c:pt idx="14">
                  <c:v>44832</c:v>
                </c:pt>
                <c:pt idx="15">
                  <c:v>44834</c:v>
                </c:pt>
                <c:pt idx="16">
                  <c:v>44835</c:v>
                </c:pt>
                <c:pt idx="17">
                  <c:v>44837</c:v>
                </c:pt>
                <c:pt idx="18">
                  <c:v>44839</c:v>
                </c:pt>
                <c:pt idx="19">
                  <c:v>44841</c:v>
                </c:pt>
                <c:pt idx="20">
                  <c:v>44844</c:v>
                </c:pt>
              </c:numCache>
            </c:numRef>
          </c:cat>
          <c:val>
            <c:numRef>
              <c:f>'K81+557'!$Q$6:$Q$29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-0.30000000003838101</c:v>
                </c:pt>
                <c:pt idx="3">
                  <c:v>9.9999999974897905E-2</c:v>
                </c:pt>
                <c:pt idx="4">
                  <c:v>-0.30000000003838101</c:v>
                </c:pt>
                <c:pt idx="5">
                  <c:v>-0.199999999949796</c:v>
                </c:pt>
                <c:pt idx="6">
                  <c:v>-0.30000000003838101</c:v>
                </c:pt>
                <c:pt idx="7">
                  <c:v>-9.9999999974897905E-2</c:v>
                </c:pt>
                <c:pt idx="8">
                  <c:v>-0.199999999949796</c:v>
                </c:pt>
                <c:pt idx="9">
                  <c:v>-0.30000000003838101</c:v>
                </c:pt>
                <c:pt idx="10">
                  <c:v>-9.9999999974897905E-2</c:v>
                </c:pt>
                <c:pt idx="11">
                  <c:v>-0.20000000006348301</c:v>
                </c:pt>
                <c:pt idx="12">
                  <c:v>0.10000000008858501</c:v>
                </c:pt>
                <c:pt idx="13">
                  <c:v>-0.49999999998817701</c:v>
                </c:pt>
                <c:pt idx="14">
                  <c:v>-0.20000000006348301</c:v>
                </c:pt>
                <c:pt idx="15">
                  <c:v>4.9999999987449001E-2</c:v>
                </c:pt>
                <c:pt idx="16">
                  <c:v>-0.49999999998817701</c:v>
                </c:pt>
                <c:pt idx="17">
                  <c:v>-9.9999999974897905E-2</c:v>
                </c:pt>
                <c:pt idx="18">
                  <c:v>4.9999999987449001E-2</c:v>
                </c:pt>
                <c:pt idx="19">
                  <c:v>-0.24999999999408801</c:v>
                </c:pt>
                <c:pt idx="20">
                  <c:v>3.3333333324965998E-2</c:v>
                </c:pt>
              </c:numCache>
            </c:numRef>
          </c:val>
        </c:ser>
        <c:dLbls/>
        <c:marker val="1"/>
        <c:axId val="333789440"/>
        <c:axId val="333804288"/>
      </c:lineChart>
      <c:dateAx>
        <c:axId val="33378944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3804288"/>
        <c:crossesAt val="-50"/>
        <c:auto val="1"/>
        <c:lblOffset val="100"/>
        <c:baseTimeUnit val="days"/>
      </c:dateAx>
      <c:valAx>
        <c:axId val="333804288"/>
        <c:scaling>
          <c:orientation val="minMax"/>
          <c:max val="0.5"/>
          <c:min val="-1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3789440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K81+557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78783198694230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'K81+557'!$U$4:$W$4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'K81+557'!$A$6:$A$29</c:f>
              <c:numCache>
                <c:formatCode>m"月"d"日";@</c:formatCode>
                <c:ptCount val="24"/>
                <c:pt idx="0">
                  <c:v>44818</c:v>
                </c:pt>
                <c:pt idx="1">
                  <c:v>44819</c:v>
                </c:pt>
                <c:pt idx="2">
                  <c:v>44820</c:v>
                </c:pt>
                <c:pt idx="3">
                  <c:v>44821</c:v>
                </c:pt>
                <c:pt idx="4">
                  <c:v>44822</c:v>
                </c:pt>
                <c:pt idx="5">
                  <c:v>44823</c:v>
                </c:pt>
                <c:pt idx="6">
                  <c:v>44824</c:v>
                </c:pt>
                <c:pt idx="7">
                  <c:v>44825</c:v>
                </c:pt>
                <c:pt idx="8">
                  <c:v>44826</c:v>
                </c:pt>
                <c:pt idx="9">
                  <c:v>44827</c:v>
                </c:pt>
                <c:pt idx="10">
                  <c:v>44828</c:v>
                </c:pt>
                <c:pt idx="11">
                  <c:v>44829</c:v>
                </c:pt>
                <c:pt idx="12">
                  <c:v>44830</c:v>
                </c:pt>
                <c:pt idx="13">
                  <c:v>44831</c:v>
                </c:pt>
                <c:pt idx="14">
                  <c:v>44832</c:v>
                </c:pt>
                <c:pt idx="15">
                  <c:v>44834</c:v>
                </c:pt>
                <c:pt idx="16">
                  <c:v>44835</c:v>
                </c:pt>
                <c:pt idx="17">
                  <c:v>44837</c:v>
                </c:pt>
                <c:pt idx="18">
                  <c:v>44839</c:v>
                </c:pt>
                <c:pt idx="19">
                  <c:v>44841</c:v>
                </c:pt>
                <c:pt idx="20">
                  <c:v>44844</c:v>
                </c:pt>
              </c:numCache>
            </c:numRef>
          </c:cat>
          <c:val>
            <c:numRef>
              <c:f>'K81+557'!$W$6:$W$29</c:f>
              <c:numCache>
                <c:formatCode>0.00_ </c:formatCode>
                <c:ptCount val="24"/>
                <c:pt idx="0">
                  <c:v>0</c:v>
                </c:pt>
                <c:pt idx="1">
                  <c:v>9.99999999997669E-2</c:v>
                </c:pt>
                <c:pt idx="2">
                  <c:v>-0.20000000000130999</c:v>
                </c:pt>
                <c:pt idx="3">
                  <c:v>-0.19999999999953399</c:v>
                </c:pt>
                <c:pt idx="4">
                  <c:v>-0.29999999999930099</c:v>
                </c:pt>
                <c:pt idx="5">
                  <c:v>-9.99999999997669E-2</c:v>
                </c:pt>
                <c:pt idx="6">
                  <c:v>-0.200000000010192</c:v>
                </c:pt>
                <c:pt idx="7">
                  <c:v>-9.9999999990885199E-2</c:v>
                </c:pt>
                <c:pt idx="8">
                  <c:v>-0.300000000029499</c:v>
                </c:pt>
                <c:pt idx="9">
                  <c:v>-0.200000000010192</c:v>
                </c:pt>
                <c:pt idx="10">
                  <c:v>-0.200000000010192</c:v>
                </c:pt>
                <c:pt idx="11">
                  <c:v>0.100000000051281</c:v>
                </c:pt>
                <c:pt idx="12">
                  <c:v>-0.50000000007166501</c:v>
                </c:pt>
                <c:pt idx="13">
                  <c:v>-0.200000000010192</c:v>
                </c:pt>
                <c:pt idx="14">
                  <c:v>-0.39999999991913199</c:v>
                </c:pt>
                <c:pt idx="15">
                  <c:v>-5.0626169922907099E-11</c:v>
                </c:pt>
                <c:pt idx="16">
                  <c:v>-0.200000000010192</c:v>
                </c:pt>
                <c:pt idx="17">
                  <c:v>-4.9999999943928203E-2</c:v>
                </c:pt>
                <c:pt idx="18">
                  <c:v>-0.15000000006626399</c:v>
                </c:pt>
                <c:pt idx="19">
                  <c:v>-0.100000000005096</c:v>
                </c:pt>
                <c:pt idx="20">
                  <c:v>3.3333333380625198E-2</c:v>
                </c:pt>
                <c:pt idx="21">
                  <c:v>-2.3000000000035201</c:v>
                </c:pt>
              </c:numCache>
            </c:numRef>
          </c:val>
        </c:ser>
        <c:ser>
          <c:idx val="1"/>
          <c:order val="1"/>
          <c:tx>
            <c:strRef>
              <c:f>'K81+557'!$Y$4:$AA$4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'K81+557'!$A$6:$A$29</c:f>
              <c:numCache>
                <c:formatCode>m"月"d"日";@</c:formatCode>
                <c:ptCount val="24"/>
                <c:pt idx="0">
                  <c:v>44818</c:v>
                </c:pt>
                <c:pt idx="1">
                  <c:v>44819</c:v>
                </c:pt>
                <c:pt idx="2">
                  <c:v>44820</c:v>
                </c:pt>
                <c:pt idx="3">
                  <c:v>44821</c:v>
                </c:pt>
                <c:pt idx="4">
                  <c:v>44822</c:v>
                </c:pt>
                <c:pt idx="5">
                  <c:v>44823</c:v>
                </c:pt>
                <c:pt idx="6">
                  <c:v>44824</c:v>
                </c:pt>
                <c:pt idx="7">
                  <c:v>44825</c:v>
                </c:pt>
                <c:pt idx="8">
                  <c:v>44826</c:v>
                </c:pt>
                <c:pt idx="9">
                  <c:v>44827</c:v>
                </c:pt>
                <c:pt idx="10">
                  <c:v>44828</c:v>
                </c:pt>
                <c:pt idx="11">
                  <c:v>44829</c:v>
                </c:pt>
                <c:pt idx="12">
                  <c:v>44830</c:v>
                </c:pt>
                <c:pt idx="13">
                  <c:v>44831</c:v>
                </c:pt>
                <c:pt idx="14">
                  <c:v>44832</c:v>
                </c:pt>
                <c:pt idx="15">
                  <c:v>44834</c:v>
                </c:pt>
                <c:pt idx="16">
                  <c:v>44835</c:v>
                </c:pt>
                <c:pt idx="17">
                  <c:v>44837</c:v>
                </c:pt>
                <c:pt idx="18">
                  <c:v>44839</c:v>
                </c:pt>
                <c:pt idx="19">
                  <c:v>44841</c:v>
                </c:pt>
                <c:pt idx="20">
                  <c:v>44844</c:v>
                </c:pt>
              </c:numCache>
            </c:numRef>
          </c:cat>
          <c:val>
            <c:numRef>
              <c:f>'K81+557'!$AA$6:$AA$29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-0.10000000000154299</c:v>
                </c:pt>
                <c:pt idx="2">
                  <c:v>-9.99999999997669E-2</c:v>
                </c:pt>
                <c:pt idx="3">
                  <c:v>-0.19999999999953399</c:v>
                </c:pt>
                <c:pt idx="4">
                  <c:v>-0.19999999999953399</c:v>
                </c:pt>
                <c:pt idx="5">
                  <c:v>-0.20000000000130999</c:v>
                </c:pt>
                <c:pt idx="6">
                  <c:v>-0.29999999999930099</c:v>
                </c:pt>
                <c:pt idx="7">
                  <c:v>-9.99999999997669E-2</c:v>
                </c:pt>
                <c:pt idx="8">
                  <c:v>-0.49999999999883499</c:v>
                </c:pt>
                <c:pt idx="9">
                  <c:v>0.29999999999930099</c:v>
                </c:pt>
                <c:pt idx="10">
                  <c:v>-0.89999999999790203</c:v>
                </c:pt>
                <c:pt idx="11">
                  <c:v>-0.29999999999930099</c:v>
                </c:pt>
                <c:pt idx="12">
                  <c:v>0.199999999995981</c:v>
                </c:pt>
                <c:pt idx="13">
                  <c:v>-0.79999999999458304</c:v>
                </c:pt>
                <c:pt idx="14">
                  <c:v>-0.29999999999930099</c:v>
                </c:pt>
                <c:pt idx="15">
                  <c:v>9.9999999997102407E-2</c:v>
                </c:pt>
                <c:pt idx="16">
                  <c:v>-0.79999999999280602</c:v>
                </c:pt>
                <c:pt idx="17">
                  <c:v>-0.14999999999965</c:v>
                </c:pt>
                <c:pt idx="18">
                  <c:v>0</c:v>
                </c:pt>
                <c:pt idx="19">
                  <c:v>4.9999999999883499E-2</c:v>
                </c:pt>
                <c:pt idx="20">
                  <c:v>3.3333333333255603E-2</c:v>
                </c:pt>
                <c:pt idx="21">
                  <c:v>-0.15499999999963801</c:v>
                </c:pt>
              </c:numCache>
            </c:numRef>
          </c:val>
        </c:ser>
        <c:ser>
          <c:idx val="2"/>
          <c:order val="2"/>
          <c:tx>
            <c:strRef>
              <c:f>'K81+557'!$AC$4:$AE$4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'K81+557'!$A$6:$A$29</c:f>
              <c:numCache>
                <c:formatCode>m"月"d"日";@</c:formatCode>
                <c:ptCount val="24"/>
                <c:pt idx="0">
                  <c:v>44818</c:v>
                </c:pt>
                <c:pt idx="1">
                  <c:v>44819</c:v>
                </c:pt>
                <c:pt idx="2">
                  <c:v>44820</c:v>
                </c:pt>
                <c:pt idx="3">
                  <c:v>44821</c:v>
                </c:pt>
                <c:pt idx="4">
                  <c:v>44822</c:v>
                </c:pt>
                <c:pt idx="5">
                  <c:v>44823</c:v>
                </c:pt>
                <c:pt idx="6">
                  <c:v>44824</c:v>
                </c:pt>
                <c:pt idx="7">
                  <c:v>44825</c:v>
                </c:pt>
                <c:pt idx="8">
                  <c:v>44826</c:v>
                </c:pt>
                <c:pt idx="9">
                  <c:v>44827</c:v>
                </c:pt>
                <c:pt idx="10">
                  <c:v>44828</c:v>
                </c:pt>
                <c:pt idx="11">
                  <c:v>44829</c:v>
                </c:pt>
                <c:pt idx="12">
                  <c:v>44830</c:v>
                </c:pt>
                <c:pt idx="13">
                  <c:v>44831</c:v>
                </c:pt>
                <c:pt idx="14">
                  <c:v>44832</c:v>
                </c:pt>
                <c:pt idx="15">
                  <c:v>44834</c:v>
                </c:pt>
                <c:pt idx="16">
                  <c:v>44835</c:v>
                </c:pt>
                <c:pt idx="17">
                  <c:v>44837</c:v>
                </c:pt>
                <c:pt idx="18">
                  <c:v>44839</c:v>
                </c:pt>
                <c:pt idx="19">
                  <c:v>44841</c:v>
                </c:pt>
                <c:pt idx="20">
                  <c:v>44844</c:v>
                </c:pt>
              </c:numCache>
            </c:numRef>
          </c:cat>
          <c:val>
            <c:numRef>
              <c:f>'K81+557'!$AE$6:$AE$29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0.29999999999930099</c:v>
                </c:pt>
                <c:pt idx="3">
                  <c:v>-0.70000000000014495</c:v>
                </c:pt>
                <c:pt idx="4">
                  <c:v>-0.19999999999953399</c:v>
                </c:pt>
                <c:pt idx="5">
                  <c:v>0.40000000000084401</c:v>
                </c:pt>
                <c:pt idx="6">
                  <c:v>-0.799999999999912</c:v>
                </c:pt>
                <c:pt idx="7">
                  <c:v>-0.799999999999912</c:v>
                </c:pt>
                <c:pt idx="8">
                  <c:v>0.59999999999860198</c:v>
                </c:pt>
                <c:pt idx="9">
                  <c:v>-0.19999999999953399</c:v>
                </c:pt>
                <c:pt idx="10">
                  <c:v>-0.19999999999953399</c:v>
                </c:pt>
                <c:pt idx="11">
                  <c:v>0.29999999999930099</c:v>
                </c:pt>
                <c:pt idx="12">
                  <c:v>-0.69999999999836904</c:v>
                </c:pt>
                <c:pt idx="13">
                  <c:v>-0.19999999999953399</c:v>
                </c:pt>
                <c:pt idx="14">
                  <c:v>-0.10000000000154299</c:v>
                </c:pt>
                <c:pt idx="15">
                  <c:v>-0.14999999999876201</c:v>
                </c:pt>
                <c:pt idx="16">
                  <c:v>-0.19999999999953399</c:v>
                </c:pt>
                <c:pt idx="17">
                  <c:v>-0.20000000000130999</c:v>
                </c:pt>
                <c:pt idx="18">
                  <c:v>0</c:v>
                </c:pt>
                <c:pt idx="19">
                  <c:v>-9.99999999997669E-2</c:v>
                </c:pt>
                <c:pt idx="20">
                  <c:v>3.3333333332071398E-2</c:v>
                </c:pt>
              </c:numCache>
            </c:numRef>
          </c:val>
        </c:ser>
        <c:dLbls/>
        <c:marker val="1"/>
        <c:axId val="333863936"/>
        <c:axId val="333874688"/>
      </c:lineChart>
      <c:dateAx>
        <c:axId val="33386393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3874688"/>
        <c:crossesAt val="-50"/>
        <c:auto val="1"/>
        <c:lblOffset val="100"/>
        <c:baseTimeUnit val="days"/>
        <c:majorUnit val="3"/>
        <c:majorTimeUnit val="days"/>
      </c:dateAx>
      <c:valAx>
        <c:axId val="333874688"/>
        <c:scaling>
          <c:orientation val="minMax"/>
          <c:max val="1"/>
          <c:min val="-1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3863936"/>
        <c:crosses val="autoZero"/>
        <c:crossBetween val="midCat"/>
        <c:majorUnit val="0.5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K81+522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1.055722814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'K81+522'!$C$4:$G$4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'K81+522'!$A$6:$A$29</c:f>
              <c:numCache>
                <c:formatCode>m"月"d"日";@</c:formatCode>
                <c:ptCount val="24"/>
                <c:pt idx="0">
                  <c:v>44827</c:v>
                </c:pt>
                <c:pt idx="1">
                  <c:v>44828</c:v>
                </c:pt>
                <c:pt idx="2">
                  <c:v>44829</c:v>
                </c:pt>
                <c:pt idx="3">
                  <c:v>44830</c:v>
                </c:pt>
                <c:pt idx="4">
                  <c:v>44831</c:v>
                </c:pt>
                <c:pt idx="5">
                  <c:v>44832</c:v>
                </c:pt>
                <c:pt idx="6">
                  <c:v>44833</c:v>
                </c:pt>
                <c:pt idx="7">
                  <c:v>44834</c:v>
                </c:pt>
                <c:pt idx="8">
                  <c:v>44835</c:v>
                </c:pt>
                <c:pt idx="9">
                  <c:v>44836</c:v>
                </c:pt>
                <c:pt idx="10">
                  <c:v>44837</c:v>
                </c:pt>
                <c:pt idx="11">
                  <c:v>44838</c:v>
                </c:pt>
                <c:pt idx="12">
                  <c:v>44839</c:v>
                </c:pt>
                <c:pt idx="13">
                  <c:v>44840</c:v>
                </c:pt>
                <c:pt idx="14">
                  <c:v>44841</c:v>
                </c:pt>
                <c:pt idx="15">
                  <c:v>44843</c:v>
                </c:pt>
                <c:pt idx="16">
                  <c:v>44845</c:v>
                </c:pt>
                <c:pt idx="17">
                  <c:v>44847</c:v>
                </c:pt>
                <c:pt idx="18">
                  <c:v>44849</c:v>
                </c:pt>
                <c:pt idx="19">
                  <c:v>44851</c:v>
                </c:pt>
                <c:pt idx="20">
                  <c:v>44853</c:v>
                </c:pt>
              </c:numCache>
            </c:numRef>
          </c:cat>
          <c:val>
            <c:numRef>
              <c:f>'K81+522'!$F$6:$F$29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-0.40000000001327901</c:v>
                </c:pt>
                <c:pt idx="3">
                  <c:v>-0.49999999998817701</c:v>
                </c:pt>
                <c:pt idx="4">
                  <c:v>-0.80000000002655702</c:v>
                </c:pt>
                <c:pt idx="5">
                  <c:v>-0.99999999997635303</c:v>
                </c:pt>
                <c:pt idx="6">
                  <c:v>-0.90000000000145497</c:v>
                </c:pt>
                <c:pt idx="7">
                  <c:v>-1.39999999998963</c:v>
                </c:pt>
                <c:pt idx="8">
                  <c:v>-1.60000000005311</c:v>
                </c:pt>
                <c:pt idx="9">
                  <c:v>-0.99999999997635303</c:v>
                </c:pt>
                <c:pt idx="10">
                  <c:v>-1.9999999999527101</c:v>
                </c:pt>
                <c:pt idx="11">
                  <c:v>-1.8999999999778101</c:v>
                </c:pt>
                <c:pt idx="12">
                  <c:v>-2.39999999996598</c:v>
                </c:pt>
                <c:pt idx="13">
                  <c:v>-2.6000000000294698</c:v>
                </c:pt>
                <c:pt idx="14">
                  <c:v>-2.5000000000545701</c:v>
                </c:pt>
                <c:pt idx="15">
                  <c:v>-3.0000000000427498</c:v>
                </c:pt>
                <c:pt idx="16">
                  <c:v>-3.1999999999925399</c:v>
                </c:pt>
                <c:pt idx="17">
                  <c:v>-3.5000000000309202</c:v>
                </c:pt>
                <c:pt idx="18">
                  <c:v>-3.6000000000058199</c:v>
                </c:pt>
                <c:pt idx="19">
                  <c:v>-3.7999999999556202</c:v>
                </c:pt>
                <c:pt idx="20">
                  <c:v>-3.69999999998072</c:v>
                </c:pt>
                <c:pt idx="21">
                  <c:v>-3.5000000000309202</c:v>
                </c:pt>
              </c:numCache>
            </c:numRef>
          </c:val>
        </c:ser>
        <c:ser>
          <c:idx val="1"/>
          <c:order val="1"/>
          <c:tx>
            <c:strRef>
              <c:f>'K81+522'!$H$4:$L$4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'K81+522'!$A$6:$A$29</c:f>
              <c:numCache>
                <c:formatCode>m"月"d"日";@</c:formatCode>
                <c:ptCount val="24"/>
                <c:pt idx="0">
                  <c:v>44827</c:v>
                </c:pt>
                <c:pt idx="1">
                  <c:v>44828</c:v>
                </c:pt>
                <c:pt idx="2">
                  <c:v>44829</c:v>
                </c:pt>
                <c:pt idx="3">
                  <c:v>44830</c:v>
                </c:pt>
                <c:pt idx="4">
                  <c:v>44831</c:v>
                </c:pt>
                <c:pt idx="5">
                  <c:v>44832</c:v>
                </c:pt>
                <c:pt idx="6">
                  <c:v>44833</c:v>
                </c:pt>
                <c:pt idx="7">
                  <c:v>44834</c:v>
                </c:pt>
                <c:pt idx="8">
                  <c:v>44835</c:v>
                </c:pt>
                <c:pt idx="9">
                  <c:v>44836</c:v>
                </c:pt>
                <c:pt idx="10">
                  <c:v>44837</c:v>
                </c:pt>
                <c:pt idx="11">
                  <c:v>44838</c:v>
                </c:pt>
                <c:pt idx="12">
                  <c:v>44839</c:v>
                </c:pt>
                <c:pt idx="13">
                  <c:v>44840</c:v>
                </c:pt>
                <c:pt idx="14">
                  <c:v>44841</c:v>
                </c:pt>
                <c:pt idx="15">
                  <c:v>44843</c:v>
                </c:pt>
                <c:pt idx="16">
                  <c:v>44845</c:v>
                </c:pt>
                <c:pt idx="17">
                  <c:v>44847</c:v>
                </c:pt>
                <c:pt idx="18">
                  <c:v>44849</c:v>
                </c:pt>
                <c:pt idx="19">
                  <c:v>44851</c:v>
                </c:pt>
                <c:pt idx="20">
                  <c:v>44853</c:v>
                </c:pt>
              </c:numCache>
            </c:numRef>
          </c:cat>
          <c:val>
            <c:numRef>
              <c:f>'K81+522'!$K$6:$K$29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-0.30000000003838101</c:v>
                </c:pt>
                <c:pt idx="2">
                  <c:v>-0.20000000006348301</c:v>
                </c:pt>
                <c:pt idx="3">
                  <c:v>-0.40000000001327901</c:v>
                </c:pt>
                <c:pt idx="4">
                  <c:v>-0.60000000007676102</c:v>
                </c:pt>
                <c:pt idx="5">
                  <c:v>-0.49999999998817701</c:v>
                </c:pt>
                <c:pt idx="6">
                  <c:v>-0.99999999997635303</c:v>
                </c:pt>
                <c:pt idx="7">
                  <c:v>-1.2000000000398401</c:v>
                </c:pt>
                <c:pt idx="8">
                  <c:v>-1.1000000000649399</c:v>
                </c:pt>
                <c:pt idx="9">
                  <c:v>-1.60000000005311</c:v>
                </c:pt>
                <c:pt idx="10">
                  <c:v>-1.8000000000029099</c:v>
                </c:pt>
                <c:pt idx="11">
                  <c:v>-1.30000000001473</c:v>
                </c:pt>
                <c:pt idx="12">
                  <c:v>-2.2000000000161899</c:v>
                </c:pt>
                <c:pt idx="13">
                  <c:v>-2.39999999996598</c:v>
                </c:pt>
                <c:pt idx="14">
                  <c:v>-2.79999999997926</c:v>
                </c:pt>
                <c:pt idx="15">
                  <c:v>-2.79999999997926</c:v>
                </c:pt>
                <c:pt idx="16">
                  <c:v>-3.0000000000427498</c:v>
                </c:pt>
                <c:pt idx="17">
                  <c:v>-3.1000000000176402</c:v>
                </c:pt>
                <c:pt idx="18">
                  <c:v>-3.40000000005602</c:v>
                </c:pt>
                <c:pt idx="19">
                  <c:v>-3.6000000000058199</c:v>
                </c:pt>
                <c:pt idx="20">
                  <c:v>-3.5000000000309202</c:v>
                </c:pt>
                <c:pt idx="21">
                  <c:v>-0.17037037036971001</c:v>
                </c:pt>
              </c:numCache>
            </c:numRef>
          </c:val>
        </c:ser>
        <c:ser>
          <c:idx val="2"/>
          <c:order val="2"/>
          <c:tx>
            <c:strRef>
              <c:f>'K81+522'!$M$4:$Q$4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'K81+522'!$A$6:$A$32</c:f>
              <c:numCache>
                <c:formatCode>m"月"d"日";@</c:formatCode>
                <c:ptCount val="27"/>
                <c:pt idx="0">
                  <c:v>44827</c:v>
                </c:pt>
                <c:pt idx="1">
                  <c:v>44828</c:v>
                </c:pt>
                <c:pt idx="2">
                  <c:v>44829</c:v>
                </c:pt>
                <c:pt idx="3">
                  <c:v>44830</c:v>
                </c:pt>
                <c:pt idx="4">
                  <c:v>44831</c:v>
                </c:pt>
                <c:pt idx="5">
                  <c:v>44832</c:v>
                </c:pt>
                <c:pt idx="6">
                  <c:v>44833</c:v>
                </c:pt>
                <c:pt idx="7">
                  <c:v>44834</c:v>
                </c:pt>
                <c:pt idx="8">
                  <c:v>44835</c:v>
                </c:pt>
                <c:pt idx="9">
                  <c:v>44836</c:v>
                </c:pt>
                <c:pt idx="10">
                  <c:v>44837</c:v>
                </c:pt>
                <c:pt idx="11">
                  <c:v>44838</c:v>
                </c:pt>
                <c:pt idx="12">
                  <c:v>44839</c:v>
                </c:pt>
                <c:pt idx="13">
                  <c:v>44840</c:v>
                </c:pt>
                <c:pt idx="14">
                  <c:v>44841</c:v>
                </c:pt>
                <c:pt idx="15">
                  <c:v>44843</c:v>
                </c:pt>
                <c:pt idx="16">
                  <c:v>44845</c:v>
                </c:pt>
                <c:pt idx="17">
                  <c:v>44847</c:v>
                </c:pt>
                <c:pt idx="18">
                  <c:v>44849</c:v>
                </c:pt>
                <c:pt idx="19">
                  <c:v>44851</c:v>
                </c:pt>
                <c:pt idx="20">
                  <c:v>44853</c:v>
                </c:pt>
              </c:numCache>
            </c:numRef>
          </c:cat>
          <c:val>
            <c:numRef>
              <c:f>'K81+522'!$P$6:$P$32</c:f>
              <c:numCache>
                <c:formatCode>0.00_ </c:formatCode>
                <c:ptCount val="27"/>
                <c:pt idx="0">
                  <c:v>0</c:v>
                </c:pt>
                <c:pt idx="1">
                  <c:v>-0.20000000006348301</c:v>
                </c:pt>
                <c:pt idx="2">
                  <c:v>-0.40000000001327901</c:v>
                </c:pt>
                <c:pt idx="3">
                  <c:v>-0.70000000005165897</c:v>
                </c:pt>
                <c:pt idx="4">
                  <c:v>-0.80000000002655702</c:v>
                </c:pt>
                <c:pt idx="5">
                  <c:v>-0.99999999997635303</c:v>
                </c:pt>
                <c:pt idx="6">
                  <c:v>-0.90000000000145497</c:v>
                </c:pt>
                <c:pt idx="7">
                  <c:v>-1.39999999998963</c:v>
                </c:pt>
                <c:pt idx="8">
                  <c:v>-1.60000000005311</c:v>
                </c:pt>
                <c:pt idx="9">
                  <c:v>-1.8000000000029099</c:v>
                </c:pt>
                <c:pt idx="10">
                  <c:v>-2.00000000006639</c:v>
                </c:pt>
                <c:pt idx="11">
                  <c:v>-2.2000000000161899</c:v>
                </c:pt>
                <c:pt idx="12">
                  <c:v>-2.1000000000412902</c:v>
                </c:pt>
                <c:pt idx="13">
                  <c:v>-2.6000000000294698</c:v>
                </c:pt>
                <c:pt idx="14">
                  <c:v>-2.79999999997926</c:v>
                </c:pt>
                <c:pt idx="15">
                  <c:v>-2.70000000000437</c:v>
                </c:pt>
                <c:pt idx="16">
                  <c:v>-3.1999999999925399</c:v>
                </c:pt>
                <c:pt idx="17">
                  <c:v>-3.40000000005602</c:v>
                </c:pt>
                <c:pt idx="18">
                  <c:v>-3.6000000000058199</c:v>
                </c:pt>
                <c:pt idx="19">
                  <c:v>-3.5000000000309202</c:v>
                </c:pt>
                <c:pt idx="20">
                  <c:v>-4.5999999999821704</c:v>
                </c:pt>
              </c:numCache>
            </c:numRef>
          </c:val>
        </c:ser>
        <c:dLbls/>
        <c:marker val="1"/>
        <c:axId val="333619584"/>
        <c:axId val="333621888"/>
      </c:lineChart>
      <c:lineChart>
        <c:grouping val="standard"/>
        <c:ser>
          <c:idx val="3"/>
          <c:order val="3"/>
          <c:tx>
            <c:strRef>
              <c:f>'K81+522'!$AG$3:$AG$5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'K81+522'!$A$6:$A$29</c:f>
              <c:numCache>
                <c:formatCode>m"月"d"日";@</c:formatCode>
                <c:ptCount val="24"/>
                <c:pt idx="0">
                  <c:v>44827</c:v>
                </c:pt>
                <c:pt idx="1">
                  <c:v>44828</c:v>
                </c:pt>
                <c:pt idx="2">
                  <c:v>44829</c:v>
                </c:pt>
                <c:pt idx="3">
                  <c:v>44830</c:v>
                </c:pt>
                <c:pt idx="4">
                  <c:v>44831</c:v>
                </c:pt>
                <c:pt idx="5">
                  <c:v>44832</c:v>
                </c:pt>
                <c:pt idx="6">
                  <c:v>44833</c:v>
                </c:pt>
                <c:pt idx="7">
                  <c:v>44834</c:v>
                </c:pt>
                <c:pt idx="8">
                  <c:v>44835</c:v>
                </c:pt>
                <c:pt idx="9">
                  <c:v>44836</c:v>
                </c:pt>
                <c:pt idx="10">
                  <c:v>44837</c:v>
                </c:pt>
                <c:pt idx="11">
                  <c:v>44838</c:v>
                </c:pt>
                <c:pt idx="12">
                  <c:v>44839</c:v>
                </c:pt>
                <c:pt idx="13">
                  <c:v>44840</c:v>
                </c:pt>
                <c:pt idx="14">
                  <c:v>44841</c:v>
                </c:pt>
                <c:pt idx="15">
                  <c:v>44843</c:v>
                </c:pt>
                <c:pt idx="16">
                  <c:v>44845</c:v>
                </c:pt>
                <c:pt idx="17">
                  <c:v>44847</c:v>
                </c:pt>
                <c:pt idx="18">
                  <c:v>44849</c:v>
                </c:pt>
                <c:pt idx="19">
                  <c:v>44851</c:v>
                </c:pt>
                <c:pt idx="20">
                  <c:v>44853</c:v>
                </c:pt>
              </c:numCache>
            </c:numRef>
          </c:cat>
          <c:val>
            <c:numRef>
              <c:f>'K81+522'!$AG$6:$AG$29</c:f>
              <c:numCache>
                <c:formatCode>0.0_ </c:formatCode>
                <c:ptCount val="24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43</c:v>
                </c:pt>
                <c:pt idx="13">
                  <c:v>46</c:v>
                </c:pt>
                <c:pt idx="14">
                  <c:v>49</c:v>
                </c:pt>
                <c:pt idx="15">
                  <c:v>52</c:v>
                </c:pt>
                <c:pt idx="16">
                  <c:v>55</c:v>
                </c:pt>
                <c:pt idx="17">
                  <c:v>58</c:v>
                </c:pt>
                <c:pt idx="18">
                  <c:v>61</c:v>
                </c:pt>
                <c:pt idx="19">
                  <c:v>64</c:v>
                </c:pt>
                <c:pt idx="20">
                  <c:v>67</c:v>
                </c:pt>
              </c:numCache>
            </c:numRef>
          </c:val>
        </c:ser>
        <c:dLbls/>
        <c:marker val="1"/>
        <c:axId val="333640448"/>
        <c:axId val="333641984"/>
      </c:lineChart>
      <c:dateAx>
        <c:axId val="33361958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3621888"/>
        <c:crossesAt val="-50"/>
        <c:auto val="1"/>
        <c:lblOffset val="100"/>
        <c:baseTimeUnit val="days"/>
      </c:dateAx>
      <c:valAx>
        <c:axId val="333621888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3619584"/>
        <c:crosses val="autoZero"/>
        <c:crossBetween val="midCat"/>
        <c:majorUnit val="1.2"/>
        <c:minorUnit val="0.2"/>
      </c:valAx>
      <c:dateAx>
        <c:axId val="333640448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3641984"/>
        <c:crosses val="autoZero"/>
        <c:auto val="1"/>
        <c:lblOffset val="100"/>
        <c:baseTimeUnit val="days"/>
      </c:dateAx>
      <c:valAx>
        <c:axId val="333641984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3640448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7318309909497183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K81+522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62831656575360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'K81+522'!$U$4:$W$4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'K81+522'!$A$6:$A$29</c:f>
              <c:numCache>
                <c:formatCode>m"月"d"日";@</c:formatCode>
                <c:ptCount val="24"/>
                <c:pt idx="0">
                  <c:v>44827</c:v>
                </c:pt>
                <c:pt idx="1">
                  <c:v>44828</c:v>
                </c:pt>
                <c:pt idx="2">
                  <c:v>44829</c:v>
                </c:pt>
                <c:pt idx="3">
                  <c:v>44830</c:v>
                </c:pt>
                <c:pt idx="4">
                  <c:v>44831</c:v>
                </c:pt>
                <c:pt idx="5">
                  <c:v>44832</c:v>
                </c:pt>
                <c:pt idx="6">
                  <c:v>44833</c:v>
                </c:pt>
                <c:pt idx="7">
                  <c:v>44834</c:v>
                </c:pt>
                <c:pt idx="8">
                  <c:v>44835</c:v>
                </c:pt>
                <c:pt idx="9">
                  <c:v>44836</c:v>
                </c:pt>
                <c:pt idx="10">
                  <c:v>44837</c:v>
                </c:pt>
                <c:pt idx="11">
                  <c:v>44838</c:v>
                </c:pt>
                <c:pt idx="12">
                  <c:v>44839</c:v>
                </c:pt>
                <c:pt idx="13">
                  <c:v>44840</c:v>
                </c:pt>
                <c:pt idx="14">
                  <c:v>44841</c:v>
                </c:pt>
                <c:pt idx="15">
                  <c:v>44843</c:v>
                </c:pt>
                <c:pt idx="16">
                  <c:v>44845</c:v>
                </c:pt>
                <c:pt idx="17">
                  <c:v>44847</c:v>
                </c:pt>
                <c:pt idx="18">
                  <c:v>44849</c:v>
                </c:pt>
                <c:pt idx="19">
                  <c:v>44851</c:v>
                </c:pt>
                <c:pt idx="20">
                  <c:v>44853</c:v>
                </c:pt>
              </c:numCache>
            </c:numRef>
          </c:cat>
          <c:val>
            <c:numRef>
              <c:f>'K81+522'!$V$6:$V$31</c:f>
              <c:numCache>
                <c:formatCode>0.00_ </c:formatCode>
                <c:ptCount val="26"/>
                <c:pt idx="0">
                  <c:v>0</c:v>
                </c:pt>
                <c:pt idx="1">
                  <c:v>9.99999999997669E-2</c:v>
                </c:pt>
                <c:pt idx="2">
                  <c:v>-0.10000000000154299</c:v>
                </c:pt>
                <c:pt idx="3">
                  <c:v>-0.30000000000107702</c:v>
                </c:pt>
                <c:pt idx="4">
                  <c:v>-0.60000000000037801</c:v>
                </c:pt>
                <c:pt idx="5">
                  <c:v>-0.70000000000014495</c:v>
                </c:pt>
                <c:pt idx="6">
                  <c:v>-0.90000000001033698</c:v>
                </c:pt>
                <c:pt idx="7">
                  <c:v>-1.0000000000012199</c:v>
                </c:pt>
                <c:pt idx="8">
                  <c:v>-1.3000000000307199</c:v>
                </c:pt>
                <c:pt idx="9">
                  <c:v>-1.5000000000409099</c:v>
                </c:pt>
                <c:pt idx="10">
                  <c:v>-1.70000000005111</c:v>
                </c:pt>
                <c:pt idx="11">
                  <c:v>-1.59999999999982</c:v>
                </c:pt>
                <c:pt idx="12">
                  <c:v>-2.10000000007149</c:v>
                </c:pt>
                <c:pt idx="13">
                  <c:v>-2.3000000000816798</c:v>
                </c:pt>
                <c:pt idx="14">
                  <c:v>-2.7000000000008102</c:v>
                </c:pt>
                <c:pt idx="15">
                  <c:v>-2.7000000001020701</c:v>
                </c:pt>
                <c:pt idx="16">
                  <c:v>-2.9000000001122599</c:v>
                </c:pt>
                <c:pt idx="17">
                  <c:v>-3.0000000000001101</c:v>
                </c:pt>
                <c:pt idx="18">
                  <c:v>-3.3000000001326399</c:v>
                </c:pt>
                <c:pt idx="19">
                  <c:v>-3.5000000001428302</c:v>
                </c:pt>
                <c:pt idx="20">
                  <c:v>-3.40000000000096</c:v>
                </c:pt>
                <c:pt idx="21">
                  <c:v>-3.0999999999998802</c:v>
                </c:pt>
              </c:numCache>
            </c:numRef>
          </c:val>
        </c:ser>
        <c:ser>
          <c:idx val="1"/>
          <c:order val="1"/>
          <c:tx>
            <c:strRef>
              <c:f>'K81+522'!$Y$4:$AA$4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'K81+522'!$A$6:$A$29</c:f>
              <c:numCache>
                <c:formatCode>m"月"d"日";@</c:formatCode>
                <c:ptCount val="24"/>
                <c:pt idx="0">
                  <c:v>44827</c:v>
                </c:pt>
                <c:pt idx="1">
                  <c:v>44828</c:v>
                </c:pt>
                <c:pt idx="2">
                  <c:v>44829</c:v>
                </c:pt>
                <c:pt idx="3">
                  <c:v>44830</c:v>
                </c:pt>
                <c:pt idx="4">
                  <c:v>44831</c:v>
                </c:pt>
                <c:pt idx="5">
                  <c:v>44832</c:v>
                </c:pt>
                <c:pt idx="6">
                  <c:v>44833</c:v>
                </c:pt>
                <c:pt idx="7">
                  <c:v>44834</c:v>
                </c:pt>
                <c:pt idx="8">
                  <c:v>44835</c:v>
                </c:pt>
                <c:pt idx="9">
                  <c:v>44836</c:v>
                </c:pt>
                <c:pt idx="10">
                  <c:v>44837</c:v>
                </c:pt>
                <c:pt idx="11">
                  <c:v>44838</c:v>
                </c:pt>
                <c:pt idx="12">
                  <c:v>44839</c:v>
                </c:pt>
                <c:pt idx="13">
                  <c:v>44840</c:v>
                </c:pt>
                <c:pt idx="14">
                  <c:v>44841</c:v>
                </c:pt>
                <c:pt idx="15">
                  <c:v>44843</c:v>
                </c:pt>
                <c:pt idx="16">
                  <c:v>44845</c:v>
                </c:pt>
                <c:pt idx="17">
                  <c:v>44847</c:v>
                </c:pt>
                <c:pt idx="18">
                  <c:v>44849</c:v>
                </c:pt>
                <c:pt idx="19">
                  <c:v>44851</c:v>
                </c:pt>
                <c:pt idx="20">
                  <c:v>44853</c:v>
                </c:pt>
              </c:numCache>
            </c:numRef>
          </c:cat>
          <c:val>
            <c:numRef>
              <c:f>'K81+522'!$Z$6:$Z$30</c:f>
              <c:numCache>
                <c:formatCode>0.00_ </c:formatCode>
                <c:ptCount val="25"/>
                <c:pt idx="0">
                  <c:v>0</c:v>
                </c:pt>
                <c:pt idx="1">
                  <c:v>9.99999999997669E-2</c:v>
                </c:pt>
                <c:pt idx="2">
                  <c:v>-9.99999999997669E-2</c:v>
                </c:pt>
                <c:pt idx="3">
                  <c:v>-0.29999999999930099</c:v>
                </c:pt>
                <c:pt idx="4">
                  <c:v>-0.60000000000037801</c:v>
                </c:pt>
                <c:pt idx="5">
                  <c:v>-0.69999999999836904</c:v>
                </c:pt>
                <c:pt idx="6">
                  <c:v>-0.89999999999790203</c:v>
                </c:pt>
                <c:pt idx="7">
                  <c:v>-0.799999999999912</c:v>
                </c:pt>
                <c:pt idx="8">
                  <c:v>-1.29999999999697</c:v>
                </c:pt>
                <c:pt idx="9">
                  <c:v>-1.4999999999964999</c:v>
                </c:pt>
                <c:pt idx="10">
                  <c:v>-1.0999999999992101</c:v>
                </c:pt>
                <c:pt idx="11">
                  <c:v>-1.8999999999955699</c:v>
                </c:pt>
                <c:pt idx="12">
                  <c:v>-2.0999999999951098</c:v>
                </c:pt>
                <c:pt idx="13">
                  <c:v>-2.0000000000006701</c:v>
                </c:pt>
                <c:pt idx="14">
                  <c:v>-2.49999999999417</c:v>
                </c:pt>
                <c:pt idx="15">
                  <c:v>-2.6999999999937101</c:v>
                </c:pt>
                <c:pt idx="16">
                  <c:v>-2.59999999999927</c:v>
                </c:pt>
                <c:pt idx="17">
                  <c:v>-3.0999999999927801</c:v>
                </c:pt>
                <c:pt idx="18">
                  <c:v>-3.29999999999231</c:v>
                </c:pt>
                <c:pt idx="19">
                  <c:v>-3.1999999999996498</c:v>
                </c:pt>
                <c:pt idx="20">
                  <c:v>-3.0999999999998802</c:v>
                </c:pt>
                <c:pt idx="21">
                  <c:v>-3.5000000000024998</c:v>
                </c:pt>
              </c:numCache>
            </c:numRef>
          </c:val>
        </c:ser>
        <c:ser>
          <c:idx val="2"/>
          <c:order val="2"/>
          <c:tx>
            <c:strRef>
              <c:f>'K81+522'!$AC$4:$AE$4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'K81+522'!$A$6:$A$29</c:f>
              <c:numCache>
                <c:formatCode>m"月"d"日";@</c:formatCode>
                <c:ptCount val="24"/>
                <c:pt idx="0">
                  <c:v>44827</c:v>
                </c:pt>
                <c:pt idx="1">
                  <c:v>44828</c:v>
                </c:pt>
                <c:pt idx="2">
                  <c:v>44829</c:v>
                </c:pt>
                <c:pt idx="3">
                  <c:v>44830</c:v>
                </c:pt>
                <c:pt idx="4">
                  <c:v>44831</c:v>
                </c:pt>
                <c:pt idx="5">
                  <c:v>44832</c:v>
                </c:pt>
                <c:pt idx="6">
                  <c:v>44833</c:v>
                </c:pt>
                <c:pt idx="7">
                  <c:v>44834</c:v>
                </c:pt>
                <c:pt idx="8">
                  <c:v>44835</c:v>
                </c:pt>
                <c:pt idx="9">
                  <c:v>44836</c:v>
                </c:pt>
                <c:pt idx="10">
                  <c:v>44837</c:v>
                </c:pt>
                <c:pt idx="11">
                  <c:v>44838</c:v>
                </c:pt>
                <c:pt idx="12">
                  <c:v>44839</c:v>
                </c:pt>
                <c:pt idx="13">
                  <c:v>44840</c:v>
                </c:pt>
                <c:pt idx="14">
                  <c:v>44841</c:v>
                </c:pt>
                <c:pt idx="15">
                  <c:v>44843</c:v>
                </c:pt>
                <c:pt idx="16">
                  <c:v>44845</c:v>
                </c:pt>
                <c:pt idx="17">
                  <c:v>44847</c:v>
                </c:pt>
                <c:pt idx="18">
                  <c:v>44849</c:v>
                </c:pt>
                <c:pt idx="19">
                  <c:v>44851</c:v>
                </c:pt>
                <c:pt idx="20">
                  <c:v>44853</c:v>
                </c:pt>
              </c:numCache>
            </c:numRef>
          </c:cat>
          <c:val>
            <c:numRef>
              <c:f>'K81+522'!$AD$6:$AD$29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9.99999999997669E-2</c:v>
                </c:pt>
                <c:pt idx="3">
                  <c:v>-0.60000000000037801</c:v>
                </c:pt>
                <c:pt idx="4">
                  <c:v>-0.799999999999912</c:v>
                </c:pt>
                <c:pt idx="5">
                  <c:v>-0.39999999999906799</c:v>
                </c:pt>
                <c:pt idx="6">
                  <c:v>-1.1999999999989801</c:v>
                </c:pt>
                <c:pt idx="7">
                  <c:v>-1.99999999999889</c:v>
                </c:pt>
                <c:pt idx="8">
                  <c:v>-1.4000000000002899</c:v>
                </c:pt>
                <c:pt idx="9">
                  <c:v>-1.59999999999982</c:v>
                </c:pt>
                <c:pt idx="10">
                  <c:v>-1.7999999999993599</c:v>
                </c:pt>
                <c:pt idx="11">
                  <c:v>-1.50000000000006</c:v>
                </c:pt>
                <c:pt idx="12">
                  <c:v>-2.1999999999984299</c:v>
                </c:pt>
                <c:pt idx="13">
                  <c:v>-2.3999999999979602</c:v>
                </c:pt>
                <c:pt idx="14">
                  <c:v>-2.4999999999995</c:v>
                </c:pt>
                <c:pt idx="15">
                  <c:v>-2.7999999999970302</c:v>
                </c:pt>
                <c:pt idx="16">
                  <c:v>-2.9999999999965601</c:v>
                </c:pt>
                <c:pt idx="17">
                  <c:v>-3.3999999999991801</c:v>
                </c:pt>
                <c:pt idx="18">
                  <c:v>-3.3999999999991801</c:v>
                </c:pt>
                <c:pt idx="19">
                  <c:v>-3.5999999999987198</c:v>
                </c:pt>
                <c:pt idx="20">
                  <c:v>-3.5000000000024998</c:v>
                </c:pt>
              </c:numCache>
            </c:numRef>
          </c:val>
        </c:ser>
        <c:dLbls/>
        <c:marker val="1"/>
        <c:axId val="334039680"/>
        <c:axId val="334046336"/>
      </c:lineChart>
      <c:lineChart>
        <c:grouping val="standard"/>
        <c:ser>
          <c:idx val="3"/>
          <c:order val="3"/>
          <c:tx>
            <c:strRef>
              <c:f>'K81+522'!$AG$3:$AG$5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'K81+522'!$A$6:$A$29</c:f>
              <c:numCache>
                <c:formatCode>m"月"d"日";@</c:formatCode>
                <c:ptCount val="24"/>
                <c:pt idx="0">
                  <c:v>44827</c:v>
                </c:pt>
                <c:pt idx="1">
                  <c:v>44828</c:v>
                </c:pt>
                <c:pt idx="2">
                  <c:v>44829</c:v>
                </c:pt>
                <c:pt idx="3">
                  <c:v>44830</c:v>
                </c:pt>
                <c:pt idx="4">
                  <c:v>44831</c:v>
                </c:pt>
                <c:pt idx="5">
                  <c:v>44832</c:v>
                </c:pt>
                <c:pt idx="6">
                  <c:v>44833</c:v>
                </c:pt>
                <c:pt idx="7">
                  <c:v>44834</c:v>
                </c:pt>
                <c:pt idx="8">
                  <c:v>44835</c:v>
                </c:pt>
                <c:pt idx="9">
                  <c:v>44836</c:v>
                </c:pt>
                <c:pt idx="10">
                  <c:v>44837</c:v>
                </c:pt>
                <c:pt idx="11">
                  <c:v>44838</c:v>
                </c:pt>
                <c:pt idx="12">
                  <c:v>44839</c:v>
                </c:pt>
                <c:pt idx="13">
                  <c:v>44840</c:v>
                </c:pt>
                <c:pt idx="14">
                  <c:v>44841</c:v>
                </c:pt>
                <c:pt idx="15">
                  <c:v>44843</c:v>
                </c:pt>
                <c:pt idx="16">
                  <c:v>44845</c:v>
                </c:pt>
                <c:pt idx="17">
                  <c:v>44847</c:v>
                </c:pt>
                <c:pt idx="18">
                  <c:v>44849</c:v>
                </c:pt>
                <c:pt idx="19">
                  <c:v>44851</c:v>
                </c:pt>
                <c:pt idx="20">
                  <c:v>44853</c:v>
                </c:pt>
              </c:numCache>
            </c:numRef>
          </c:cat>
          <c:val>
            <c:numRef>
              <c:f>'K81+522'!$AG$6:$AG$29</c:f>
              <c:numCache>
                <c:formatCode>0.0_ </c:formatCode>
                <c:ptCount val="24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43</c:v>
                </c:pt>
                <c:pt idx="13">
                  <c:v>46</c:v>
                </c:pt>
                <c:pt idx="14">
                  <c:v>49</c:v>
                </c:pt>
                <c:pt idx="15">
                  <c:v>52</c:v>
                </c:pt>
                <c:pt idx="16">
                  <c:v>55</c:v>
                </c:pt>
                <c:pt idx="17">
                  <c:v>58</c:v>
                </c:pt>
                <c:pt idx="18">
                  <c:v>61</c:v>
                </c:pt>
                <c:pt idx="19">
                  <c:v>64</c:v>
                </c:pt>
                <c:pt idx="20">
                  <c:v>67</c:v>
                </c:pt>
              </c:numCache>
            </c:numRef>
          </c:val>
        </c:ser>
        <c:dLbls/>
        <c:marker val="1"/>
        <c:axId val="334048256"/>
        <c:axId val="334058240"/>
      </c:lineChart>
      <c:dateAx>
        <c:axId val="33403968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4046336"/>
        <c:crossesAt val="-50"/>
        <c:auto val="1"/>
        <c:lblOffset val="100"/>
        <c:baseTimeUnit val="days"/>
        <c:majorUnit val="3"/>
        <c:majorTimeUnit val="days"/>
      </c:dateAx>
      <c:valAx>
        <c:axId val="334046336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4039680"/>
        <c:crosses val="autoZero"/>
        <c:crossBetween val="midCat"/>
        <c:majorUnit val="1.2"/>
      </c:valAx>
      <c:dateAx>
        <c:axId val="334048256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4058240"/>
        <c:crosses val="autoZero"/>
        <c:auto val="1"/>
        <c:lblOffset val="100"/>
        <c:baseTimeUnit val="days"/>
      </c:dateAx>
      <c:valAx>
        <c:axId val="334058240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4048256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K81+522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2107609275918608"/>
          <c:y val="6.5359477124183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'K81+522'!$C$4:$G$4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'K81+522'!$A$6:$A$29</c:f>
              <c:numCache>
                <c:formatCode>m"月"d"日";@</c:formatCode>
                <c:ptCount val="24"/>
                <c:pt idx="0">
                  <c:v>44827</c:v>
                </c:pt>
                <c:pt idx="1">
                  <c:v>44828</c:v>
                </c:pt>
                <c:pt idx="2">
                  <c:v>44829</c:v>
                </c:pt>
                <c:pt idx="3">
                  <c:v>44830</c:v>
                </c:pt>
                <c:pt idx="4">
                  <c:v>44831</c:v>
                </c:pt>
                <c:pt idx="5">
                  <c:v>44832</c:v>
                </c:pt>
                <c:pt idx="6">
                  <c:v>44833</c:v>
                </c:pt>
                <c:pt idx="7">
                  <c:v>44834</c:v>
                </c:pt>
                <c:pt idx="8">
                  <c:v>44835</c:v>
                </c:pt>
                <c:pt idx="9">
                  <c:v>44836</c:v>
                </c:pt>
                <c:pt idx="10">
                  <c:v>44837</c:v>
                </c:pt>
                <c:pt idx="11">
                  <c:v>44838</c:v>
                </c:pt>
                <c:pt idx="12">
                  <c:v>44839</c:v>
                </c:pt>
                <c:pt idx="13">
                  <c:v>44840</c:v>
                </c:pt>
                <c:pt idx="14">
                  <c:v>44841</c:v>
                </c:pt>
                <c:pt idx="15">
                  <c:v>44843</c:v>
                </c:pt>
                <c:pt idx="16">
                  <c:v>44845</c:v>
                </c:pt>
                <c:pt idx="17">
                  <c:v>44847</c:v>
                </c:pt>
                <c:pt idx="18">
                  <c:v>44849</c:v>
                </c:pt>
                <c:pt idx="19">
                  <c:v>44851</c:v>
                </c:pt>
                <c:pt idx="20">
                  <c:v>44853</c:v>
                </c:pt>
              </c:numCache>
            </c:numRef>
          </c:cat>
          <c:val>
            <c:numRef>
              <c:f>'K81+522'!$G$6:$G$29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-0.20000000006348301</c:v>
                </c:pt>
                <c:pt idx="3">
                  <c:v>-9.9999999974897905E-2</c:v>
                </c:pt>
                <c:pt idx="4">
                  <c:v>-0.30000000003838101</c:v>
                </c:pt>
                <c:pt idx="5">
                  <c:v>-0.199999999949796</c:v>
                </c:pt>
                <c:pt idx="6">
                  <c:v>9.9999999974897905E-2</c:v>
                </c:pt>
                <c:pt idx="7">
                  <c:v>-0.49999999998817701</c:v>
                </c:pt>
                <c:pt idx="8">
                  <c:v>-0.20000000006348301</c:v>
                </c:pt>
                <c:pt idx="9">
                  <c:v>0.60000000007676102</c:v>
                </c:pt>
                <c:pt idx="10">
                  <c:v>-0.99999999997635303</c:v>
                </c:pt>
                <c:pt idx="11">
                  <c:v>9.9999999974897905E-2</c:v>
                </c:pt>
                <c:pt idx="12">
                  <c:v>-0.49999999998817701</c:v>
                </c:pt>
                <c:pt idx="13">
                  <c:v>-0.20000000006348301</c:v>
                </c:pt>
                <c:pt idx="14">
                  <c:v>9.9999999974897905E-2</c:v>
                </c:pt>
                <c:pt idx="15">
                  <c:v>-0.24999999999408801</c:v>
                </c:pt>
                <c:pt idx="16">
                  <c:v>-9.9999999974897905E-2</c:v>
                </c:pt>
                <c:pt idx="17">
                  <c:v>-0.15000000001919001</c:v>
                </c:pt>
                <c:pt idx="18">
                  <c:v>-4.9999999987449001E-2</c:v>
                </c:pt>
                <c:pt idx="19">
                  <c:v>-9.9999999974897905E-2</c:v>
                </c:pt>
                <c:pt idx="20">
                  <c:v>4.9999999987449001E-2</c:v>
                </c:pt>
                <c:pt idx="21">
                  <c:v>-4.5999999999821704</c:v>
                </c:pt>
              </c:numCache>
            </c:numRef>
          </c:val>
        </c:ser>
        <c:ser>
          <c:idx val="1"/>
          <c:order val="1"/>
          <c:tx>
            <c:strRef>
              <c:f>'K81+522'!$H$4:$L$4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'K81+522'!$A$6:$A$29</c:f>
              <c:numCache>
                <c:formatCode>m"月"d"日";@</c:formatCode>
                <c:ptCount val="24"/>
                <c:pt idx="0">
                  <c:v>44827</c:v>
                </c:pt>
                <c:pt idx="1">
                  <c:v>44828</c:v>
                </c:pt>
                <c:pt idx="2">
                  <c:v>44829</c:v>
                </c:pt>
                <c:pt idx="3">
                  <c:v>44830</c:v>
                </c:pt>
                <c:pt idx="4">
                  <c:v>44831</c:v>
                </c:pt>
                <c:pt idx="5">
                  <c:v>44832</c:v>
                </c:pt>
                <c:pt idx="6">
                  <c:v>44833</c:v>
                </c:pt>
                <c:pt idx="7">
                  <c:v>44834</c:v>
                </c:pt>
                <c:pt idx="8">
                  <c:v>44835</c:v>
                </c:pt>
                <c:pt idx="9">
                  <c:v>44836</c:v>
                </c:pt>
                <c:pt idx="10">
                  <c:v>44837</c:v>
                </c:pt>
                <c:pt idx="11">
                  <c:v>44838</c:v>
                </c:pt>
                <c:pt idx="12">
                  <c:v>44839</c:v>
                </c:pt>
                <c:pt idx="13">
                  <c:v>44840</c:v>
                </c:pt>
                <c:pt idx="14">
                  <c:v>44841</c:v>
                </c:pt>
                <c:pt idx="15">
                  <c:v>44843</c:v>
                </c:pt>
                <c:pt idx="16">
                  <c:v>44845</c:v>
                </c:pt>
                <c:pt idx="17">
                  <c:v>44847</c:v>
                </c:pt>
                <c:pt idx="18">
                  <c:v>44849</c:v>
                </c:pt>
                <c:pt idx="19">
                  <c:v>44851</c:v>
                </c:pt>
                <c:pt idx="20">
                  <c:v>44853</c:v>
                </c:pt>
              </c:numCache>
            </c:numRef>
          </c:cat>
          <c:val>
            <c:numRef>
              <c:f>'K81+522'!$L$6:$L$29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-0.30000000003838101</c:v>
                </c:pt>
                <c:pt idx="2">
                  <c:v>9.9999999974897905E-2</c:v>
                </c:pt>
                <c:pt idx="3">
                  <c:v>-0.199999999949796</c:v>
                </c:pt>
                <c:pt idx="4">
                  <c:v>-0.20000000006348301</c:v>
                </c:pt>
                <c:pt idx="5">
                  <c:v>0.10000000008858501</c:v>
                </c:pt>
                <c:pt idx="6">
                  <c:v>-0.49999999998817701</c:v>
                </c:pt>
                <c:pt idx="7">
                  <c:v>-0.20000000006348301</c:v>
                </c:pt>
                <c:pt idx="8">
                  <c:v>9.9999999974897905E-2</c:v>
                </c:pt>
                <c:pt idx="9">
                  <c:v>-0.49999999998817701</c:v>
                </c:pt>
                <c:pt idx="10">
                  <c:v>-0.199999999949796</c:v>
                </c:pt>
                <c:pt idx="11">
                  <c:v>0.49999999998817701</c:v>
                </c:pt>
                <c:pt idx="12">
                  <c:v>-0.90000000000145497</c:v>
                </c:pt>
                <c:pt idx="13">
                  <c:v>-0.199999999949796</c:v>
                </c:pt>
                <c:pt idx="14">
                  <c:v>-0.40000000001327901</c:v>
                </c:pt>
                <c:pt idx="15">
                  <c:v>0</c:v>
                </c:pt>
                <c:pt idx="16">
                  <c:v>-0.100000000031741</c:v>
                </c:pt>
                <c:pt idx="17">
                  <c:v>-4.9999999987449001E-2</c:v>
                </c:pt>
                <c:pt idx="18">
                  <c:v>-0.15000000001919001</c:v>
                </c:pt>
                <c:pt idx="19">
                  <c:v>-9.9999999974897905E-2</c:v>
                </c:pt>
                <c:pt idx="20">
                  <c:v>4.9999999987449001E-2</c:v>
                </c:pt>
              </c:numCache>
            </c:numRef>
          </c:val>
        </c:ser>
        <c:ser>
          <c:idx val="2"/>
          <c:order val="2"/>
          <c:tx>
            <c:strRef>
              <c:f>'K81+522'!$M$4:$Q$4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'K81+522'!$A$6:$A$29</c:f>
              <c:numCache>
                <c:formatCode>m"月"d"日";@</c:formatCode>
                <c:ptCount val="24"/>
                <c:pt idx="0">
                  <c:v>44827</c:v>
                </c:pt>
                <c:pt idx="1">
                  <c:v>44828</c:v>
                </c:pt>
                <c:pt idx="2">
                  <c:v>44829</c:v>
                </c:pt>
                <c:pt idx="3">
                  <c:v>44830</c:v>
                </c:pt>
                <c:pt idx="4">
                  <c:v>44831</c:v>
                </c:pt>
                <c:pt idx="5">
                  <c:v>44832</c:v>
                </c:pt>
                <c:pt idx="6">
                  <c:v>44833</c:v>
                </c:pt>
                <c:pt idx="7">
                  <c:v>44834</c:v>
                </c:pt>
                <c:pt idx="8">
                  <c:v>44835</c:v>
                </c:pt>
                <c:pt idx="9">
                  <c:v>44836</c:v>
                </c:pt>
                <c:pt idx="10">
                  <c:v>44837</c:v>
                </c:pt>
                <c:pt idx="11">
                  <c:v>44838</c:v>
                </c:pt>
                <c:pt idx="12">
                  <c:v>44839</c:v>
                </c:pt>
                <c:pt idx="13">
                  <c:v>44840</c:v>
                </c:pt>
                <c:pt idx="14">
                  <c:v>44841</c:v>
                </c:pt>
                <c:pt idx="15">
                  <c:v>44843</c:v>
                </c:pt>
                <c:pt idx="16">
                  <c:v>44845</c:v>
                </c:pt>
                <c:pt idx="17">
                  <c:v>44847</c:v>
                </c:pt>
                <c:pt idx="18">
                  <c:v>44849</c:v>
                </c:pt>
                <c:pt idx="19">
                  <c:v>44851</c:v>
                </c:pt>
                <c:pt idx="20">
                  <c:v>44853</c:v>
                </c:pt>
              </c:numCache>
            </c:numRef>
          </c:cat>
          <c:val>
            <c:numRef>
              <c:f>'K81+522'!$Q$6:$Q$29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-0.199999999949796</c:v>
                </c:pt>
                <c:pt idx="3">
                  <c:v>-0.30000000003838101</c:v>
                </c:pt>
                <c:pt idx="4">
                  <c:v>-9.9999999974897905E-2</c:v>
                </c:pt>
                <c:pt idx="5">
                  <c:v>-0.199999999949796</c:v>
                </c:pt>
                <c:pt idx="6">
                  <c:v>9.9999999974897905E-2</c:v>
                </c:pt>
                <c:pt idx="7">
                  <c:v>-0.49999999998817701</c:v>
                </c:pt>
                <c:pt idx="8">
                  <c:v>-0.20000000006348301</c:v>
                </c:pt>
                <c:pt idx="9">
                  <c:v>-0.199999999949796</c:v>
                </c:pt>
                <c:pt idx="10">
                  <c:v>-0.20000000006348301</c:v>
                </c:pt>
                <c:pt idx="11">
                  <c:v>-0.199999999949796</c:v>
                </c:pt>
                <c:pt idx="12">
                  <c:v>9.9999999974897905E-2</c:v>
                </c:pt>
                <c:pt idx="13">
                  <c:v>-0.49999999998817701</c:v>
                </c:pt>
                <c:pt idx="14">
                  <c:v>-0.199999999949796</c:v>
                </c:pt>
                <c:pt idx="15">
                  <c:v>4.9999999987449001E-2</c:v>
                </c:pt>
                <c:pt idx="16">
                  <c:v>-0.24999999999408801</c:v>
                </c:pt>
                <c:pt idx="17">
                  <c:v>-0.100000000031741</c:v>
                </c:pt>
                <c:pt idx="18">
                  <c:v>-9.9999999974897905E-2</c:v>
                </c:pt>
                <c:pt idx="19">
                  <c:v>4.9999999987449001E-2</c:v>
                </c:pt>
                <c:pt idx="20">
                  <c:v>-0.54999999997562599</c:v>
                </c:pt>
              </c:numCache>
            </c:numRef>
          </c:val>
        </c:ser>
        <c:dLbls/>
        <c:marker val="1"/>
        <c:axId val="334236288"/>
        <c:axId val="334251136"/>
      </c:lineChart>
      <c:dateAx>
        <c:axId val="33423628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4251136"/>
        <c:crossesAt val="-50"/>
        <c:auto val="1"/>
        <c:lblOffset val="100"/>
        <c:baseTimeUnit val="days"/>
      </c:dateAx>
      <c:valAx>
        <c:axId val="334251136"/>
        <c:scaling>
          <c:orientation val="minMax"/>
          <c:max val="1"/>
          <c:min val="-1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4236288"/>
        <c:crosses val="autoZero"/>
        <c:crossBetween val="midCat"/>
        <c:majorUnit val="0.5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K81+522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78783198694230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'K81+522'!$U$4:$W$4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'K81+522'!$A$6:$A$29</c:f>
              <c:numCache>
                <c:formatCode>m"月"d"日";@</c:formatCode>
                <c:ptCount val="24"/>
                <c:pt idx="0">
                  <c:v>44827</c:v>
                </c:pt>
                <c:pt idx="1">
                  <c:v>44828</c:v>
                </c:pt>
                <c:pt idx="2">
                  <c:v>44829</c:v>
                </c:pt>
                <c:pt idx="3">
                  <c:v>44830</c:v>
                </c:pt>
                <c:pt idx="4">
                  <c:v>44831</c:v>
                </c:pt>
                <c:pt idx="5">
                  <c:v>44832</c:v>
                </c:pt>
                <c:pt idx="6">
                  <c:v>44833</c:v>
                </c:pt>
                <c:pt idx="7">
                  <c:v>44834</c:v>
                </c:pt>
                <c:pt idx="8">
                  <c:v>44835</c:v>
                </c:pt>
                <c:pt idx="9">
                  <c:v>44836</c:v>
                </c:pt>
                <c:pt idx="10">
                  <c:v>44837</c:v>
                </c:pt>
                <c:pt idx="11">
                  <c:v>44838</c:v>
                </c:pt>
                <c:pt idx="12">
                  <c:v>44839</c:v>
                </c:pt>
                <c:pt idx="13">
                  <c:v>44840</c:v>
                </c:pt>
                <c:pt idx="14">
                  <c:v>44841</c:v>
                </c:pt>
                <c:pt idx="15">
                  <c:v>44843</c:v>
                </c:pt>
                <c:pt idx="16">
                  <c:v>44845</c:v>
                </c:pt>
                <c:pt idx="17">
                  <c:v>44847</c:v>
                </c:pt>
                <c:pt idx="18">
                  <c:v>44849</c:v>
                </c:pt>
                <c:pt idx="19">
                  <c:v>44851</c:v>
                </c:pt>
                <c:pt idx="20">
                  <c:v>44853</c:v>
                </c:pt>
              </c:numCache>
            </c:numRef>
          </c:cat>
          <c:val>
            <c:numRef>
              <c:f>'K81+522'!$W$6:$W$29</c:f>
              <c:numCache>
                <c:formatCode>0.00_ </c:formatCode>
                <c:ptCount val="24"/>
                <c:pt idx="0">
                  <c:v>0</c:v>
                </c:pt>
                <c:pt idx="1">
                  <c:v>9.99999999997669E-2</c:v>
                </c:pt>
                <c:pt idx="2">
                  <c:v>-0.20000000000130999</c:v>
                </c:pt>
                <c:pt idx="3">
                  <c:v>-0.19999999999953399</c:v>
                </c:pt>
                <c:pt idx="4">
                  <c:v>-0.29999999999930099</c:v>
                </c:pt>
                <c:pt idx="5">
                  <c:v>-9.99999999997669E-2</c:v>
                </c:pt>
                <c:pt idx="6">
                  <c:v>-0.200000000010192</c:v>
                </c:pt>
                <c:pt idx="7">
                  <c:v>-9.9999999990885199E-2</c:v>
                </c:pt>
                <c:pt idx="8">
                  <c:v>-0.300000000029499</c:v>
                </c:pt>
                <c:pt idx="9">
                  <c:v>-0.200000000010192</c:v>
                </c:pt>
                <c:pt idx="10">
                  <c:v>-0.200000000010192</c:v>
                </c:pt>
                <c:pt idx="11">
                  <c:v>0.100000000051281</c:v>
                </c:pt>
                <c:pt idx="12">
                  <c:v>-0.50000000007166501</c:v>
                </c:pt>
                <c:pt idx="13">
                  <c:v>-0.200000000010192</c:v>
                </c:pt>
                <c:pt idx="14">
                  <c:v>-0.39999999991913199</c:v>
                </c:pt>
                <c:pt idx="15">
                  <c:v>-5.0626169922907099E-11</c:v>
                </c:pt>
                <c:pt idx="16">
                  <c:v>-0.100000000005096</c:v>
                </c:pt>
                <c:pt idx="17">
                  <c:v>-4.9999999943928203E-2</c:v>
                </c:pt>
                <c:pt idx="18">
                  <c:v>-0.15000000006626399</c:v>
                </c:pt>
                <c:pt idx="19">
                  <c:v>-0.100000000005096</c:v>
                </c:pt>
                <c:pt idx="20">
                  <c:v>5.0000000070937703E-2</c:v>
                </c:pt>
                <c:pt idx="21">
                  <c:v>-3.5000000000024998</c:v>
                </c:pt>
              </c:numCache>
            </c:numRef>
          </c:val>
        </c:ser>
        <c:ser>
          <c:idx val="1"/>
          <c:order val="1"/>
          <c:tx>
            <c:strRef>
              <c:f>'K81+522'!$Y$4:$AA$4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'K81+522'!$A$6:$A$29</c:f>
              <c:numCache>
                <c:formatCode>m"月"d"日";@</c:formatCode>
                <c:ptCount val="24"/>
                <c:pt idx="0">
                  <c:v>44827</c:v>
                </c:pt>
                <c:pt idx="1">
                  <c:v>44828</c:v>
                </c:pt>
                <c:pt idx="2">
                  <c:v>44829</c:v>
                </c:pt>
                <c:pt idx="3">
                  <c:v>44830</c:v>
                </c:pt>
                <c:pt idx="4">
                  <c:v>44831</c:v>
                </c:pt>
                <c:pt idx="5">
                  <c:v>44832</c:v>
                </c:pt>
                <c:pt idx="6">
                  <c:v>44833</c:v>
                </c:pt>
                <c:pt idx="7">
                  <c:v>44834</c:v>
                </c:pt>
                <c:pt idx="8">
                  <c:v>44835</c:v>
                </c:pt>
                <c:pt idx="9">
                  <c:v>44836</c:v>
                </c:pt>
                <c:pt idx="10">
                  <c:v>44837</c:v>
                </c:pt>
                <c:pt idx="11">
                  <c:v>44838</c:v>
                </c:pt>
                <c:pt idx="12">
                  <c:v>44839</c:v>
                </c:pt>
                <c:pt idx="13">
                  <c:v>44840</c:v>
                </c:pt>
                <c:pt idx="14">
                  <c:v>44841</c:v>
                </c:pt>
                <c:pt idx="15">
                  <c:v>44843</c:v>
                </c:pt>
                <c:pt idx="16">
                  <c:v>44845</c:v>
                </c:pt>
                <c:pt idx="17">
                  <c:v>44847</c:v>
                </c:pt>
                <c:pt idx="18">
                  <c:v>44849</c:v>
                </c:pt>
                <c:pt idx="19">
                  <c:v>44851</c:v>
                </c:pt>
                <c:pt idx="20">
                  <c:v>44853</c:v>
                </c:pt>
              </c:numCache>
            </c:numRef>
          </c:cat>
          <c:val>
            <c:numRef>
              <c:f>'K81+522'!$AA$6:$AA$29</c:f>
              <c:numCache>
                <c:formatCode>0.00_ </c:formatCode>
                <c:ptCount val="24"/>
                <c:pt idx="0">
                  <c:v>0</c:v>
                </c:pt>
                <c:pt idx="1">
                  <c:v>9.99999999997669E-2</c:v>
                </c:pt>
                <c:pt idx="2">
                  <c:v>-0.19999999999953399</c:v>
                </c:pt>
                <c:pt idx="3">
                  <c:v>-0.19999999999953399</c:v>
                </c:pt>
                <c:pt idx="4">
                  <c:v>-0.30000000000107702</c:v>
                </c:pt>
                <c:pt idx="5">
                  <c:v>-9.9999999997990599E-2</c:v>
                </c:pt>
                <c:pt idx="6">
                  <c:v>-0.19999999999953399</c:v>
                </c:pt>
                <c:pt idx="7">
                  <c:v>9.9999999997990599E-2</c:v>
                </c:pt>
                <c:pt idx="8">
                  <c:v>-0.49999999999705802</c:v>
                </c:pt>
                <c:pt idx="9">
                  <c:v>-0.19999999999953399</c:v>
                </c:pt>
                <c:pt idx="10">
                  <c:v>0.39999999999729102</c:v>
                </c:pt>
                <c:pt idx="11">
                  <c:v>-0.79999999999635896</c:v>
                </c:pt>
                <c:pt idx="12">
                  <c:v>-0.19999999999953399</c:v>
                </c:pt>
                <c:pt idx="13">
                  <c:v>9.9999999994437899E-2</c:v>
                </c:pt>
                <c:pt idx="14">
                  <c:v>-0.49999999999350597</c:v>
                </c:pt>
                <c:pt idx="15">
                  <c:v>-9.99999999997669E-2</c:v>
                </c:pt>
                <c:pt idx="16">
                  <c:v>4.9999999997218901E-2</c:v>
                </c:pt>
                <c:pt idx="17">
                  <c:v>-0.24999999999675299</c:v>
                </c:pt>
                <c:pt idx="18">
                  <c:v>-9.99999999997669E-2</c:v>
                </c:pt>
                <c:pt idx="19">
                  <c:v>4.9999999996330799E-2</c:v>
                </c:pt>
                <c:pt idx="20">
                  <c:v>4.9999999999883499E-2</c:v>
                </c:pt>
                <c:pt idx="21">
                  <c:v>-0.12962962962972199</c:v>
                </c:pt>
              </c:numCache>
            </c:numRef>
          </c:val>
        </c:ser>
        <c:ser>
          <c:idx val="2"/>
          <c:order val="2"/>
          <c:tx>
            <c:strRef>
              <c:f>'K81+522'!$AC$4:$AE$4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'K81+522'!$A$6:$A$29</c:f>
              <c:numCache>
                <c:formatCode>m"月"d"日";@</c:formatCode>
                <c:ptCount val="24"/>
                <c:pt idx="0">
                  <c:v>44827</c:v>
                </c:pt>
                <c:pt idx="1">
                  <c:v>44828</c:v>
                </c:pt>
                <c:pt idx="2">
                  <c:v>44829</c:v>
                </c:pt>
                <c:pt idx="3">
                  <c:v>44830</c:v>
                </c:pt>
                <c:pt idx="4">
                  <c:v>44831</c:v>
                </c:pt>
                <c:pt idx="5">
                  <c:v>44832</c:v>
                </c:pt>
                <c:pt idx="6">
                  <c:v>44833</c:v>
                </c:pt>
                <c:pt idx="7">
                  <c:v>44834</c:v>
                </c:pt>
                <c:pt idx="8">
                  <c:v>44835</c:v>
                </c:pt>
                <c:pt idx="9">
                  <c:v>44836</c:v>
                </c:pt>
                <c:pt idx="10">
                  <c:v>44837</c:v>
                </c:pt>
                <c:pt idx="11">
                  <c:v>44838</c:v>
                </c:pt>
                <c:pt idx="12">
                  <c:v>44839</c:v>
                </c:pt>
                <c:pt idx="13">
                  <c:v>44840</c:v>
                </c:pt>
                <c:pt idx="14">
                  <c:v>44841</c:v>
                </c:pt>
                <c:pt idx="15">
                  <c:v>44843</c:v>
                </c:pt>
                <c:pt idx="16">
                  <c:v>44845</c:v>
                </c:pt>
                <c:pt idx="17">
                  <c:v>44847</c:v>
                </c:pt>
                <c:pt idx="18">
                  <c:v>44849</c:v>
                </c:pt>
                <c:pt idx="19">
                  <c:v>44851</c:v>
                </c:pt>
                <c:pt idx="20">
                  <c:v>44853</c:v>
                </c:pt>
              </c:numCache>
            </c:numRef>
          </c:cat>
          <c:val>
            <c:numRef>
              <c:f>'K81+522'!$AE$6:$AE$29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0.29999999999930099</c:v>
                </c:pt>
                <c:pt idx="3">
                  <c:v>-0.70000000000014495</c:v>
                </c:pt>
                <c:pt idx="4">
                  <c:v>-0.19999999999953399</c:v>
                </c:pt>
                <c:pt idx="5">
                  <c:v>0.40000000000084401</c:v>
                </c:pt>
                <c:pt idx="6">
                  <c:v>-0.799999999999912</c:v>
                </c:pt>
                <c:pt idx="7">
                  <c:v>-0.799999999999912</c:v>
                </c:pt>
                <c:pt idx="8">
                  <c:v>0.59999999999860198</c:v>
                </c:pt>
                <c:pt idx="9">
                  <c:v>-0.19999999999953399</c:v>
                </c:pt>
                <c:pt idx="10">
                  <c:v>-0.19999999999953399</c:v>
                </c:pt>
                <c:pt idx="11">
                  <c:v>0.29999999999930099</c:v>
                </c:pt>
                <c:pt idx="12">
                  <c:v>-0.69999999999836904</c:v>
                </c:pt>
                <c:pt idx="13">
                  <c:v>-0.19999999999953399</c:v>
                </c:pt>
                <c:pt idx="14">
                  <c:v>-0.10000000000154299</c:v>
                </c:pt>
                <c:pt idx="15">
                  <c:v>-0.14999999999876201</c:v>
                </c:pt>
                <c:pt idx="16">
                  <c:v>-9.99999999997669E-2</c:v>
                </c:pt>
                <c:pt idx="17">
                  <c:v>-0.20000000000130999</c:v>
                </c:pt>
                <c:pt idx="18">
                  <c:v>0</c:v>
                </c:pt>
                <c:pt idx="19">
                  <c:v>-9.99999999997669E-2</c:v>
                </c:pt>
                <c:pt idx="20">
                  <c:v>4.99999999981071E-2</c:v>
                </c:pt>
              </c:numCache>
            </c:numRef>
          </c:val>
        </c:ser>
        <c:dLbls/>
        <c:marker val="1"/>
        <c:axId val="334294400"/>
        <c:axId val="334321536"/>
      </c:lineChart>
      <c:dateAx>
        <c:axId val="33429440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4321536"/>
        <c:crossesAt val="-50"/>
        <c:auto val="1"/>
        <c:lblOffset val="100"/>
        <c:baseTimeUnit val="days"/>
        <c:majorUnit val="3"/>
        <c:majorTimeUnit val="days"/>
      </c:dateAx>
      <c:valAx>
        <c:axId val="334321536"/>
        <c:scaling>
          <c:orientation val="minMax"/>
          <c:max val="1"/>
          <c:min val="-1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4294400"/>
        <c:crosses val="autoZero"/>
        <c:crossBetween val="midCat"/>
        <c:majorUnit val="0.5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K81+494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1.055722814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'K81+494'!$C$4:$G$4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'K81+494'!$A$6:$A$29</c:f>
              <c:numCache>
                <c:formatCode>m"月"d"日";@</c:formatCode>
                <c:ptCount val="24"/>
                <c:pt idx="0">
                  <c:v>44833</c:v>
                </c:pt>
                <c:pt idx="1">
                  <c:v>44834</c:v>
                </c:pt>
                <c:pt idx="2">
                  <c:v>44835</c:v>
                </c:pt>
                <c:pt idx="3">
                  <c:v>44836</c:v>
                </c:pt>
                <c:pt idx="4">
                  <c:v>44837</c:v>
                </c:pt>
                <c:pt idx="5">
                  <c:v>44838</c:v>
                </c:pt>
                <c:pt idx="6">
                  <c:v>44839</c:v>
                </c:pt>
                <c:pt idx="7">
                  <c:v>44840</c:v>
                </c:pt>
                <c:pt idx="8">
                  <c:v>44841</c:v>
                </c:pt>
                <c:pt idx="9">
                  <c:v>44842</c:v>
                </c:pt>
                <c:pt idx="10">
                  <c:v>44843</c:v>
                </c:pt>
                <c:pt idx="11">
                  <c:v>44844</c:v>
                </c:pt>
                <c:pt idx="12">
                  <c:v>44845</c:v>
                </c:pt>
                <c:pt idx="13">
                  <c:v>44846</c:v>
                </c:pt>
                <c:pt idx="14">
                  <c:v>44847</c:v>
                </c:pt>
                <c:pt idx="15">
                  <c:v>44849</c:v>
                </c:pt>
                <c:pt idx="16">
                  <c:v>44851</c:v>
                </c:pt>
                <c:pt idx="17">
                  <c:v>44853</c:v>
                </c:pt>
                <c:pt idx="18">
                  <c:v>44855</c:v>
                </c:pt>
                <c:pt idx="19">
                  <c:v>44857</c:v>
                </c:pt>
              </c:numCache>
            </c:numRef>
          </c:cat>
          <c:val>
            <c:numRef>
              <c:f>'K81+494'!$F$6:$F$29</c:f>
              <c:numCache>
                <c:formatCode>0.00_ </c:formatCode>
                <c:ptCount val="24"/>
                <c:pt idx="0">
                  <c:v>0</c:v>
                </c:pt>
                <c:pt idx="1">
                  <c:v>0.199999999949796</c:v>
                </c:pt>
                <c:pt idx="2">
                  <c:v>-0.10000000008858501</c:v>
                </c:pt>
                <c:pt idx="3">
                  <c:v>-0.30000000003838101</c:v>
                </c:pt>
                <c:pt idx="4">
                  <c:v>-0.49999999998817701</c:v>
                </c:pt>
                <c:pt idx="5">
                  <c:v>-0.40000000001327901</c:v>
                </c:pt>
                <c:pt idx="6">
                  <c:v>-0.90000000000145497</c:v>
                </c:pt>
                <c:pt idx="7">
                  <c:v>-1.1000000000649399</c:v>
                </c:pt>
                <c:pt idx="8">
                  <c:v>-0.80000000002655702</c:v>
                </c:pt>
                <c:pt idx="9">
                  <c:v>-1.5000000000782201</c:v>
                </c:pt>
                <c:pt idx="10">
                  <c:v>-1.70000000002801</c:v>
                </c:pt>
                <c:pt idx="11">
                  <c:v>-1.9000000000915001</c:v>
                </c:pt>
                <c:pt idx="12">
                  <c:v>-2.00000000006639</c:v>
                </c:pt>
                <c:pt idx="13">
                  <c:v>-2.2999999999910901</c:v>
                </c:pt>
                <c:pt idx="14">
                  <c:v>-2.5000000000545701</c:v>
                </c:pt>
                <c:pt idx="15">
                  <c:v>-2.2999999999910901</c:v>
                </c:pt>
                <c:pt idx="16">
                  <c:v>-2.9000000000678501</c:v>
                </c:pt>
                <c:pt idx="17">
                  <c:v>-3.1000000000176402</c:v>
                </c:pt>
                <c:pt idx="18">
                  <c:v>-3.30000000008113</c:v>
                </c:pt>
                <c:pt idx="19">
                  <c:v>-3.5000000000309202</c:v>
                </c:pt>
                <c:pt idx="20">
                  <c:v>-0.199999999949796</c:v>
                </c:pt>
              </c:numCache>
            </c:numRef>
          </c:val>
        </c:ser>
        <c:ser>
          <c:idx val="1"/>
          <c:order val="1"/>
          <c:tx>
            <c:strRef>
              <c:f>'K81+494'!$H$4:$L$4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'K81+494'!$A$6:$A$29</c:f>
              <c:numCache>
                <c:formatCode>m"月"d"日";@</c:formatCode>
                <c:ptCount val="24"/>
                <c:pt idx="0">
                  <c:v>44833</c:v>
                </c:pt>
                <c:pt idx="1">
                  <c:v>44834</c:v>
                </c:pt>
                <c:pt idx="2">
                  <c:v>44835</c:v>
                </c:pt>
                <c:pt idx="3">
                  <c:v>44836</c:v>
                </c:pt>
                <c:pt idx="4">
                  <c:v>44837</c:v>
                </c:pt>
                <c:pt idx="5">
                  <c:v>44838</c:v>
                </c:pt>
                <c:pt idx="6">
                  <c:v>44839</c:v>
                </c:pt>
                <c:pt idx="7">
                  <c:v>44840</c:v>
                </c:pt>
                <c:pt idx="8">
                  <c:v>44841</c:v>
                </c:pt>
                <c:pt idx="9">
                  <c:v>44842</c:v>
                </c:pt>
                <c:pt idx="10">
                  <c:v>44843</c:v>
                </c:pt>
                <c:pt idx="11">
                  <c:v>44844</c:v>
                </c:pt>
                <c:pt idx="12">
                  <c:v>44845</c:v>
                </c:pt>
                <c:pt idx="13">
                  <c:v>44846</c:v>
                </c:pt>
                <c:pt idx="14">
                  <c:v>44847</c:v>
                </c:pt>
                <c:pt idx="15">
                  <c:v>44849</c:v>
                </c:pt>
                <c:pt idx="16">
                  <c:v>44851</c:v>
                </c:pt>
                <c:pt idx="17">
                  <c:v>44853</c:v>
                </c:pt>
                <c:pt idx="18">
                  <c:v>44855</c:v>
                </c:pt>
                <c:pt idx="19">
                  <c:v>44857</c:v>
                </c:pt>
              </c:numCache>
            </c:numRef>
          </c:cat>
          <c:val>
            <c:numRef>
              <c:f>'K81+494'!$K$6:$K$29</c:f>
              <c:numCache>
                <c:formatCode>0.00_ </c:formatCode>
                <c:ptCount val="24"/>
                <c:pt idx="0">
                  <c:v>0</c:v>
                </c:pt>
                <c:pt idx="1">
                  <c:v>-0.90000000000145497</c:v>
                </c:pt>
                <c:pt idx="2">
                  <c:v>-0.39999999989959201</c:v>
                </c:pt>
                <c:pt idx="3">
                  <c:v>-0.59999999996307496</c:v>
                </c:pt>
                <c:pt idx="4">
                  <c:v>-0.79999999991286996</c:v>
                </c:pt>
                <c:pt idx="5">
                  <c:v>-0.79999999991286996</c:v>
                </c:pt>
                <c:pt idx="6">
                  <c:v>-1.1999999999261499</c:v>
                </c:pt>
                <c:pt idx="7">
                  <c:v>-1.39999999998963</c:v>
                </c:pt>
                <c:pt idx="8">
                  <c:v>-1.4999999999645299</c:v>
                </c:pt>
                <c:pt idx="9">
                  <c:v>-1.8000000000029099</c:v>
                </c:pt>
                <c:pt idx="10">
                  <c:v>-1.9999999999527101</c:v>
                </c:pt>
                <c:pt idx="11">
                  <c:v>-1.8000000000029099</c:v>
                </c:pt>
                <c:pt idx="12">
                  <c:v>-2.39999999996598</c:v>
                </c:pt>
                <c:pt idx="13">
                  <c:v>-2.5999999999157799</c:v>
                </c:pt>
                <c:pt idx="14">
                  <c:v>-2.39999999996598</c:v>
                </c:pt>
                <c:pt idx="15">
                  <c:v>-2.9999999999290599</c:v>
                </c:pt>
                <c:pt idx="16">
                  <c:v>-3.1999999999925399</c:v>
                </c:pt>
                <c:pt idx="17">
                  <c:v>-3.2999999999674401</c:v>
                </c:pt>
                <c:pt idx="18">
                  <c:v>-3.3999999999423398</c:v>
                </c:pt>
                <c:pt idx="19">
                  <c:v>-3.49999999991724</c:v>
                </c:pt>
                <c:pt idx="20">
                  <c:v>-0.13333333333776001</c:v>
                </c:pt>
              </c:numCache>
            </c:numRef>
          </c:val>
        </c:ser>
        <c:ser>
          <c:idx val="2"/>
          <c:order val="2"/>
          <c:tx>
            <c:strRef>
              <c:f>'K81+494'!$M$4:$Q$4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'K81+494'!$A$6:$A$32</c:f>
              <c:numCache>
                <c:formatCode>m"月"d"日";@</c:formatCode>
                <c:ptCount val="27"/>
                <c:pt idx="0">
                  <c:v>44833</c:v>
                </c:pt>
                <c:pt idx="1">
                  <c:v>44834</c:v>
                </c:pt>
                <c:pt idx="2">
                  <c:v>44835</c:v>
                </c:pt>
                <c:pt idx="3">
                  <c:v>44836</c:v>
                </c:pt>
                <c:pt idx="4">
                  <c:v>44837</c:v>
                </c:pt>
                <c:pt idx="5">
                  <c:v>44838</c:v>
                </c:pt>
                <c:pt idx="6">
                  <c:v>44839</c:v>
                </c:pt>
                <c:pt idx="7">
                  <c:v>44840</c:v>
                </c:pt>
                <c:pt idx="8">
                  <c:v>44841</c:v>
                </c:pt>
                <c:pt idx="9">
                  <c:v>44842</c:v>
                </c:pt>
                <c:pt idx="10">
                  <c:v>44843</c:v>
                </c:pt>
                <c:pt idx="11">
                  <c:v>44844</c:v>
                </c:pt>
                <c:pt idx="12">
                  <c:v>44845</c:v>
                </c:pt>
                <c:pt idx="13">
                  <c:v>44846</c:v>
                </c:pt>
                <c:pt idx="14">
                  <c:v>44847</c:v>
                </c:pt>
                <c:pt idx="15">
                  <c:v>44849</c:v>
                </c:pt>
                <c:pt idx="16">
                  <c:v>44851</c:v>
                </c:pt>
                <c:pt idx="17">
                  <c:v>44853</c:v>
                </c:pt>
                <c:pt idx="18">
                  <c:v>44855</c:v>
                </c:pt>
                <c:pt idx="19">
                  <c:v>44857</c:v>
                </c:pt>
              </c:numCache>
            </c:numRef>
          </c:cat>
          <c:val>
            <c:numRef>
              <c:f>'K81+494'!$P$6:$P$32</c:f>
              <c:numCache>
                <c:formatCode>0.00_ </c:formatCode>
                <c:ptCount val="27"/>
                <c:pt idx="0">
                  <c:v>0</c:v>
                </c:pt>
                <c:pt idx="1">
                  <c:v>-0.49999999998817701</c:v>
                </c:pt>
                <c:pt idx="2">
                  <c:v>-0.40000000001327901</c:v>
                </c:pt>
                <c:pt idx="3">
                  <c:v>-0.60000000007676102</c:v>
                </c:pt>
                <c:pt idx="4">
                  <c:v>-1.00000000009004</c:v>
                </c:pt>
                <c:pt idx="5">
                  <c:v>-1.00000000009004</c:v>
                </c:pt>
                <c:pt idx="6">
                  <c:v>-1.2000000000398401</c:v>
                </c:pt>
                <c:pt idx="7">
                  <c:v>-1.2000000000398401</c:v>
                </c:pt>
                <c:pt idx="8">
                  <c:v>-1.60000000005311</c:v>
                </c:pt>
                <c:pt idx="9">
                  <c:v>-1.9000000000915001</c:v>
                </c:pt>
                <c:pt idx="10">
                  <c:v>-1.8000000000029099</c:v>
                </c:pt>
                <c:pt idx="11">
                  <c:v>-2.00000000006639</c:v>
                </c:pt>
                <c:pt idx="12">
                  <c:v>-2.2000000000161899</c:v>
                </c:pt>
                <c:pt idx="13">
                  <c:v>-2.6000000000294698</c:v>
                </c:pt>
                <c:pt idx="14">
                  <c:v>-2.70000000000437</c:v>
                </c:pt>
                <c:pt idx="15">
                  <c:v>-3.0000000000427498</c:v>
                </c:pt>
                <c:pt idx="16">
                  <c:v>-3.1999999999925399</c:v>
                </c:pt>
                <c:pt idx="17">
                  <c:v>-3.30000000008113</c:v>
                </c:pt>
                <c:pt idx="18">
                  <c:v>-3.40000000005602</c:v>
                </c:pt>
                <c:pt idx="19">
                  <c:v>-3.5000000000309202</c:v>
                </c:pt>
              </c:numCache>
            </c:numRef>
          </c:val>
        </c:ser>
        <c:dLbls/>
        <c:marker val="1"/>
        <c:axId val="334173312"/>
        <c:axId val="334175232"/>
      </c:lineChart>
      <c:lineChart>
        <c:grouping val="standard"/>
        <c:ser>
          <c:idx val="3"/>
          <c:order val="3"/>
          <c:tx>
            <c:strRef>
              <c:f>'K81+494'!$AG$3:$AG$5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'K81+494'!$A$6:$A$29</c:f>
              <c:numCache>
                <c:formatCode>m"月"d"日";@</c:formatCode>
                <c:ptCount val="24"/>
                <c:pt idx="0">
                  <c:v>44833</c:v>
                </c:pt>
                <c:pt idx="1">
                  <c:v>44834</c:v>
                </c:pt>
                <c:pt idx="2">
                  <c:v>44835</c:v>
                </c:pt>
                <c:pt idx="3">
                  <c:v>44836</c:v>
                </c:pt>
                <c:pt idx="4">
                  <c:v>44837</c:v>
                </c:pt>
                <c:pt idx="5">
                  <c:v>44838</c:v>
                </c:pt>
                <c:pt idx="6">
                  <c:v>44839</c:v>
                </c:pt>
                <c:pt idx="7">
                  <c:v>44840</c:v>
                </c:pt>
                <c:pt idx="8">
                  <c:v>44841</c:v>
                </c:pt>
                <c:pt idx="9">
                  <c:v>44842</c:v>
                </c:pt>
                <c:pt idx="10">
                  <c:v>44843</c:v>
                </c:pt>
                <c:pt idx="11">
                  <c:v>44844</c:v>
                </c:pt>
                <c:pt idx="12">
                  <c:v>44845</c:v>
                </c:pt>
                <c:pt idx="13">
                  <c:v>44846</c:v>
                </c:pt>
                <c:pt idx="14">
                  <c:v>44847</c:v>
                </c:pt>
                <c:pt idx="15">
                  <c:v>44849</c:v>
                </c:pt>
                <c:pt idx="16">
                  <c:v>44851</c:v>
                </c:pt>
                <c:pt idx="17">
                  <c:v>44853</c:v>
                </c:pt>
                <c:pt idx="18">
                  <c:v>44855</c:v>
                </c:pt>
                <c:pt idx="19">
                  <c:v>44857</c:v>
                </c:pt>
              </c:numCache>
            </c:numRef>
          </c:cat>
          <c:val>
            <c:numRef>
              <c:f>'K81+494'!$AG$6:$AG$29</c:f>
              <c:numCache>
                <c:formatCode>0.0_ </c:formatCode>
                <c:ptCount val="24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  <c:pt idx="18">
                  <c:v>59</c:v>
                </c:pt>
                <c:pt idx="19">
                  <c:v>62</c:v>
                </c:pt>
              </c:numCache>
            </c:numRef>
          </c:val>
        </c:ser>
        <c:dLbls/>
        <c:marker val="1"/>
        <c:axId val="334189696"/>
        <c:axId val="334191232"/>
      </c:lineChart>
      <c:dateAx>
        <c:axId val="33417331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4175232"/>
        <c:crossesAt val="-50"/>
        <c:auto val="1"/>
        <c:lblOffset val="100"/>
        <c:baseTimeUnit val="days"/>
      </c:dateAx>
      <c:valAx>
        <c:axId val="334175232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4173312"/>
        <c:crosses val="autoZero"/>
        <c:crossBetween val="midCat"/>
        <c:majorUnit val="1.2"/>
        <c:minorUnit val="0.2"/>
      </c:valAx>
      <c:dateAx>
        <c:axId val="334189696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4191232"/>
        <c:crosses val="autoZero"/>
        <c:auto val="1"/>
        <c:lblOffset val="100"/>
        <c:baseTimeUnit val="days"/>
      </c:dateAx>
      <c:valAx>
        <c:axId val="334191232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4189696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7318309909497183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K81+494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62831656575360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'K81+494'!$U$4:$W$4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'K81+494'!$A$6:$A$29</c:f>
              <c:numCache>
                <c:formatCode>m"月"d"日";@</c:formatCode>
                <c:ptCount val="24"/>
                <c:pt idx="0">
                  <c:v>44833</c:v>
                </c:pt>
                <c:pt idx="1">
                  <c:v>44834</c:v>
                </c:pt>
                <c:pt idx="2">
                  <c:v>44835</c:v>
                </c:pt>
                <c:pt idx="3">
                  <c:v>44836</c:v>
                </c:pt>
                <c:pt idx="4">
                  <c:v>44837</c:v>
                </c:pt>
                <c:pt idx="5">
                  <c:v>44838</c:v>
                </c:pt>
                <c:pt idx="6">
                  <c:v>44839</c:v>
                </c:pt>
                <c:pt idx="7">
                  <c:v>44840</c:v>
                </c:pt>
                <c:pt idx="8">
                  <c:v>44841</c:v>
                </c:pt>
                <c:pt idx="9">
                  <c:v>44842</c:v>
                </c:pt>
                <c:pt idx="10">
                  <c:v>44843</c:v>
                </c:pt>
                <c:pt idx="11">
                  <c:v>44844</c:v>
                </c:pt>
                <c:pt idx="12">
                  <c:v>44845</c:v>
                </c:pt>
                <c:pt idx="13">
                  <c:v>44846</c:v>
                </c:pt>
                <c:pt idx="14">
                  <c:v>44847</c:v>
                </c:pt>
                <c:pt idx="15">
                  <c:v>44849</c:v>
                </c:pt>
                <c:pt idx="16">
                  <c:v>44851</c:v>
                </c:pt>
                <c:pt idx="17">
                  <c:v>44853</c:v>
                </c:pt>
                <c:pt idx="18">
                  <c:v>44855</c:v>
                </c:pt>
                <c:pt idx="19">
                  <c:v>44857</c:v>
                </c:pt>
              </c:numCache>
            </c:numRef>
          </c:cat>
          <c:val>
            <c:numRef>
              <c:f>'K81+494'!$V$6:$V$31</c:f>
              <c:numCache>
                <c:formatCode>0.00_ </c:formatCode>
                <c:ptCount val="26"/>
                <c:pt idx="0">
                  <c:v>0</c:v>
                </c:pt>
                <c:pt idx="1">
                  <c:v>-0.19999999999953399</c:v>
                </c:pt>
                <c:pt idx="2">
                  <c:v>-9.99999999997669E-2</c:v>
                </c:pt>
                <c:pt idx="3">
                  <c:v>-0.59999999999860198</c:v>
                </c:pt>
                <c:pt idx="4">
                  <c:v>-0.799999999999912</c:v>
                </c:pt>
                <c:pt idx="5">
                  <c:v>-0.70000000000014495</c:v>
                </c:pt>
                <c:pt idx="6">
                  <c:v>-1.1999999999989801</c:v>
                </c:pt>
                <c:pt idx="7">
                  <c:v>-1.39999999999851</c:v>
                </c:pt>
                <c:pt idx="8">
                  <c:v>-1.0999999999992101</c:v>
                </c:pt>
                <c:pt idx="9">
                  <c:v>-1.7999999999993599</c:v>
                </c:pt>
                <c:pt idx="10">
                  <c:v>-1.99999999999889</c:v>
                </c:pt>
                <c:pt idx="11">
                  <c:v>-1.6999999999995901</c:v>
                </c:pt>
                <c:pt idx="12">
                  <c:v>-2.3999999999997401</c:v>
                </c:pt>
                <c:pt idx="13">
                  <c:v>-2.5999999999886101</c:v>
                </c:pt>
                <c:pt idx="14">
                  <c:v>-2.6999999999990401</c:v>
                </c:pt>
                <c:pt idx="15">
                  <c:v>-2.99999999998946</c:v>
                </c:pt>
                <c:pt idx="16">
                  <c:v>-3.1999999999889899</c:v>
                </c:pt>
                <c:pt idx="17">
                  <c:v>-3.0999999999998802</c:v>
                </c:pt>
                <c:pt idx="18">
                  <c:v>-3.0000000000089999</c:v>
                </c:pt>
                <c:pt idx="19">
                  <c:v>-2.9000000000198898</c:v>
                </c:pt>
                <c:pt idx="20">
                  <c:v>-0.19999999999953399</c:v>
                </c:pt>
              </c:numCache>
            </c:numRef>
          </c:val>
        </c:ser>
        <c:ser>
          <c:idx val="1"/>
          <c:order val="1"/>
          <c:tx>
            <c:strRef>
              <c:f>'K81+494'!$Y$4:$AA$4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'K81+494'!$A$6:$A$29</c:f>
              <c:numCache>
                <c:formatCode>m"月"d"日";@</c:formatCode>
                <c:ptCount val="24"/>
                <c:pt idx="0">
                  <c:v>44833</c:v>
                </c:pt>
                <c:pt idx="1">
                  <c:v>44834</c:v>
                </c:pt>
                <c:pt idx="2">
                  <c:v>44835</c:v>
                </c:pt>
                <c:pt idx="3">
                  <c:v>44836</c:v>
                </c:pt>
                <c:pt idx="4">
                  <c:v>44837</c:v>
                </c:pt>
                <c:pt idx="5">
                  <c:v>44838</c:v>
                </c:pt>
                <c:pt idx="6">
                  <c:v>44839</c:v>
                </c:pt>
                <c:pt idx="7">
                  <c:v>44840</c:v>
                </c:pt>
                <c:pt idx="8">
                  <c:v>44841</c:v>
                </c:pt>
                <c:pt idx="9">
                  <c:v>44842</c:v>
                </c:pt>
                <c:pt idx="10">
                  <c:v>44843</c:v>
                </c:pt>
                <c:pt idx="11">
                  <c:v>44844</c:v>
                </c:pt>
                <c:pt idx="12">
                  <c:v>44845</c:v>
                </c:pt>
                <c:pt idx="13">
                  <c:v>44846</c:v>
                </c:pt>
                <c:pt idx="14">
                  <c:v>44847</c:v>
                </c:pt>
                <c:pt idx="15">
                  <c:v>44849</c:v>
                </c:pt>
                <c:pt idx="16">
                  <c:v>44851</c:v>
                </c:pt>
                <c:pt idx="17">
                  <c:v>44853</c:v>
                </c:pt>
                <c:pt idx="18">
                  <c:v>44855</c:v>
                </c:pt>
                <c:pt idx="19">
                  <c:v>44857</c:v>
                </c:pt>
              </c:numCache>
            </c:numRef>
          </c:cat>
          <c:val>
            <c:numRef>
              <c:f>'K81+494'!$Z$6:$Z$30</c:f>
              <c:numCache>
                <c:formatCode>0.00_ </c:formatCode>
                <c:ptCount val="25"/>
                <c:pt idx="0">
                  <c:v>0</c:v>
                </c:pt>
                <c:pt idx="1">
                  <c:v>0.40000000000084401</c:v>
                </c:pt>
                <c:pt idx="2">
                  <c:v>-9.99999999997669E-2</c:v>
                </c:pt>
                <c:pt idx="3">
                  <c:v>-0.29999999999930099</c:v>
                </c:pt>
                <c:pt idx="4">
                  <c:v>-0.50000000000061096</c:v>
                </c:pt>
                <c:pt idx="5">
                  <c:v>-0.39999999999906799</c:v>
                </c:pt>
                <c:pt idx="6">
                  <c:v>-0.89999999999967895</c:v>
                </c:pt>
                <c:pt idx="7">
                  <c:v>-0.70000000000014495</c:v>
                </c:pt>
                <c:pt idx="8">
                  <c:v>-1.3000000000005201</c:v>
                </c:pt>
                <c:pt idx="9">
                  <c:v>-1.59999999999982</c:v>
                </c:pt>
                <c:pt idx="10">
                  <c:v>-1.6999999999995901</c:v>
                </c:pt>
                <c:pt idx="11">
                  <c:v>-1.8999999999991199</c:v>
                </c:pt>
                <c:pt idx="12">
                  <c:v>-2.0000000000006701</c:v>
                </c:pt>
                <c:pt idx="13">
                  <c:v>-2.2999999999999701</c:v>
                </c:pt>
                <c:pt idx="14">
                  <c:v>-2.4999999999995</c:v>
                </c:pt>
                <c:pt idx="15">
                  <c:v>-2.59999999999927</c:v>
                </c:pt>
                <c:pt idx="16">
                  <c:v>-2.9000000000003499</c:v>
                </c:pt>
                <c:pt idx="17">
                  <c:v>-3.0000000000001101</c:v>
                </c:pt>
                <c:pt idx="18">
                  <c:v>-3.0999999999998802</c:v>
                </c:pt>
                <c:pt idx="19">
                  <c:v>-3.1999999999996498</c:v>
                </c:pt>
                <c:pt idx="20">
                  <c:v>-3.7999999999893701</c:v>
                </c:pt>
              </c:numCache>
            </c:numRef>
          </c:val>
        </c:ser>
        <c:ser>
          <c:idx val="2"/>
          <c:order val="2"/>
          <c:tx>
            <c:strRef>
              <c:f>'K81+494'!$AC$4:$AE$4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'K81+494'!$A$6:$A$29</c:f>
              <c:numCache>
                <c:formatCode>m"月"d"日";@</c:formatCode>
                <c:ptCount val="24"/>
                <c:pt idx="0">
                  <c:v>44833</c:v>
                </c:pt>
                <c:pt idx="1">
                  <c:v>44834</c:v>
                </c:pt>
                <c:pt idx="2">
                  <c:v>44835</c:v>
                </c:pt>
                <c:pt idx="3">
                  <c:v>44836</c:v>
                </c:pt>
                <c:pt idx="4">
                  <c:v>44837</c:v>
                </c:pt>
                <c:pt idx="5">
                  <c:v>44838</c:v>
                </c:pt>
                <c:pt idx="6">
                  <c:v>44839</c:v>
                </c:pt>
                <c:pt idx="7">
                  <c:v>44840</c:v>
                </c:pt>
                <c:pt idx="8">
                  <c:v>44841</c:v>
                </c:pt>
                <c:pt idx="9">
                  <c:v>44842</c:v>
                </c:pt>
                <c:pt idx="10">
                  <c:v>44843</c:v>
                </c:pt>
                <c:pt idx="11">
                  <c:v>44844</c:v>
                </c:pt>
                <c:pt idx="12">
                  <c:v>44845</c:v>
                </c:pt>
                <c:pt idx="13">
                  <c:v>44846</c:v>
                </c:pt>
                <c:pt idx="14">
                  <c:v>44847</c:v>
                </c:pt>
                <c:pt idx="15">
                  <c:v>44849</c:v>
                </c:pt>
                <c:pt idx="16">
                  <c:v>44851</c:v>
                </c:pt>
                <c:pt idx="17">
                  <c:v>44853</c:v>
                </c:pt>
                <c:pt idx="18">
                  <c:v>44855</c:v>
                </c:pt>
                <c:pt idx="19">
                  <c:v>44857</c:v>
                </c:pt>
              </c:numCache>
            </c:numRef>
          </c:cat>
          <c:val>
            <c:numRef>
              <c:f>'K81+494'!$AD$6:$AD$29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-9.99999999997669E-2</c:v>
                </c:pt>
                <c:pt idx="3">
                  <c:v>-0.60000000000037801</c:v>
                </c:pt>
                <c:pt idx="4">
                  <c:v>-0.799999999999912</c:v>
                </c:pt>
                <c:pt idx="5">
                  <c:v>-0.29999999999930099</c:v>
                </c:pt>
                <c:pt idx="6">
                  <c:v>-1.20000000000076</c:v>
                </c:pt>
                <c:pt idx="7">
                  <c:v>-1.4000000000002899</c:v>
                </c:pt>
                <c:pt idx="8">
                  <c:v>-1.7999999999993599</c:v>
                </c:pt>
                <c:pt idx="9">
                  <c:v>-1.7999999999993599</c:v>
                </c:pt>
                <c:pt idx="10">
                  <c:v>-2.0000000000006701</c:v>
                </c:pt>
                <c:pt idx="11">
                  <c:v>-2.10000000000043</c:v>
                </c:pt>
                <c:pt idx="12">
                  <c:v>-2.3999999999908499</c:v>
                </c:pt>
                <c:pt idx="13">
                  <c:v>-2.59999999999039</c:v>
                </c:pt>
                <c:pt idx="14">
                  <c:v>-2.8000000000005798</c:v>
                </c:pt>
                <c:pt idx="15">
                  <c:v>-2.8000000000005798</c:v>
                </c:pt>
                <c:pt idx="16">
                  <c:v>-3.1999999999907698</c:v>
                </c:pt>
                <c:pt idx="17">
                  <c:v>-3.3999999999903001</c:v>
                </c:pt>
                <c:pt idx="18">
                  <c:v>-3.59999999998983</c:v>
                </c:pt>
                <c:pt idx="19">
                  <c:v>-3.7999999999893701</c:v>
                </c:pt>
              </c:numCache>
            </c:numRef>
          </c:val>
        </c:ser>
        <c:dLbls/>
        <c:marker val="1"/>
        <c:axId val="334511104"/>
        <c:axId val="334542336"/>
      </c:lineChart>
      <c:lineChart>
        <c:grouping val="standard"/>
        <c:ser>
          <c:idx val="3"/>
          <c:order val="3"/>
          <c:tx>
            <c:strRef>
              <c:f>'K81+494'!$AG$3:$AG$5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'K81+494'!$A$6:$A$29</c:f>
              <c:numCache>
                <c:formatCode>m"月"d"日";@</c:formatCode>
                <c:ptCount val="24"/>
                <c:pt idx="0">
                  <c:v>44833</c:v>
                </c:pt>
                <c:pt idx="1">
                  <c:v>44834</c:v>
                </c:pt>
                <c:pt idx="2">
                  <c:v>44835</c:v>
                </c:pt>
                <c:pt idx="3">
                  <c:v>44836</c:v>
                </c:pt>
                <c:pt idx="4">
                  <c:v>44837</c:v>
                </c:pt>
                <c:pt idx="5">
                  <c:v>44838</c:v>
                </c:pt>
                <c:pt idx="6">
                  <c:v>44839</c:v>
                </c:pt>
                <c:pt idx="7">
                  <c:v>44840</c:v>
                </c:pt>
                <c:pt idx="8">
                  <c:v>44841</c:v>
                </c:pt>
                <c:pt idx="9">
                  <c:v>44842</c:v>
                </c:pt>
                <c:pt idx="10">
                  <c:v>44843</c:v>
                </c:pt>
                <c:pt idx="11">
                  <c:v>44844</c:v>
                </c:pt>
                <c:pt idx="12">
                  <c:v>44845</c:v>
                </c:pt>
                <c:pt idx="13">
                  <c:v>44846</c:v>
                </c:pt>
                <c:pt idx="14">
                  <c:v>44847</c:v>
                </c:pt>
                <c:pt idx="15">
                  <c:v>44849</c:v>
                </c:pt>
                <c:pt idx="16">
                  <c:v>44851</c:v>
                </c:pt>
                <c:pt idx="17">
                  <c:v>44853</c:v>
                </c:pt>
                <c:pt idx="18">
                  <c:v>44855</c:v>
                </c:pt>
                <c:pt idx="19">
                  <c:v>44857</c:v>
                </c:pt>
              </c:numCache>
            </c:numRef>
          </c:cat>
          <c:val>
            <c:numRef>
              <c:f>'K81+494'!$AG$6:$AG$29</c:f>
              <c:numCache>
                <c:formatCode>0.0_ </c:formatCode>
                <c:ptCount val="24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  <c:pt idx="18">
                  <c:v>59</c:v>
                </c:pt>
                <c:pt idx="19">
                  <c:v>62</c:v>
                </c:pt>
              </c:numCache>
            </c:numRef>
          </c:val>
        </c:ser>
        <c:dLbls/>
        <c:marker val="1"/>
        <c:axId val="334544256"/>
        <c:axId val="334554240"/>
      </c:lineChart>
      <c:dateAx>
        <c:axId val="33451110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4542336"/>
        <c:crossesAt val="-50"/>
        <c:auto val="1"/>
        <c:lblOffset val="100"/>
        <c:baseTimeUnit val="days"/>
      </c:dateAx>
      <c:valAx>
        <c:axId val="334542336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4511104"/>
        <c:crosses val="autoZero"/>
        <c:crossBetween val="midCat"/>
        <c:majorUnit val="1.2"/>
      </c:valAx>
      <c:dateAx>
        <c:axId val="334544256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4554240"/>
        <c:crosses val="autoZero"/>
        <c:auto val="1"/>
        <c:lblOffset val="100"/>
        <c:baseTimeUnit val="days"/>
      </c:dateAx>
      <c:valAx>
        <c:axId val="334554240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4544256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K81+494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2107609275918608"/>
          <c:y val="6.5359477124183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'K81+494'!$C$4:$G$4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'K81+494'!$A$6:$A$29</c:f>
              <c:numCache>
                <c:formatCode>m"月"d"日";@</c:formatCode>
                <c:ptCount val="24"/>
                <c:pt idx="0">
                  <c:v>44833</c:v>
                </c:pt>
                <c:pt idx="1">
                  <c:v>44834</c:v>
                </c:pt>
                <c:pt idx="2">
                  <c:v>44835</c:v>
                </c:pt>
                <c:pt idx="3">
                  <c:v>44836</c:v>
                </c:pt>
                <c:pt idx="4">
                  <c:v>44837</c:v>
                </c:pt>
                <c:pt idx="5">
                  <c:v>44838</c:v>
                </c:pt>
                <c:pt idx="6">
                  <c:v>44839</c:v>
                </c:pt>
                <c:pt idx="7">
                  <c:v>44840</c:v>
                </c:pt>
                <c:pt idx="8">
                  <c:v>44841</c:v>
                </c:pt>
                <c:pt idx="9">
                  <c:v>44842</c:v>
                </c:pt>
                <c:pt idx="10">
                  <c:v>44843</c:v>
                </c:pt>
                <c:pt idx="11">
                  <c:v>44844</c:v>
                </c:pt>
                <c:pt idx="12">
                  <c:v>44845</c:v>
                </c:pt>
                <c:pt idx="13">
                  <c:v>44846</c:v>
                </c:pt>
                <c:pt idx="14">
                  <c:v>44847</c:v>
                </c:pt>
                <c:pt idx="15">
                  <c:v>44849</c:v>
                </c:pt>
                <c:pt idx="16">
                  <c:v>44851</c:v>
                </c:pt>
                <c:pt idx="17">
                  <c:v>44853</c:v>
                </c:pt>
                <c:pt idx="18">
                  <c:v>44855</c:v>
                </c:pt>
                <c:pt idx="19">
                  <c:v>44857</c:v>
                </c:pt>
              </c:numCache>
            </c:numRef>
          </c:cat>
          <c:val>
            <c:numRef>
              <c:f>'K81+494'!$G$6:$G$29</c:f>
              <c:numCache>
                <c:formatCode>0.00_ </c:formatCode>
                <c:ptCount val="24"/>
                <c:pt idx="0">
                  <c:v>0</c:v>
                </c:pt>
                <c:pt idx="1">
                  <c:v>0.199999999949796</c:v>
                </c:pt>
                <c:pt idx="2">
                  <c:v>-0.30000000003838101</c:v>
                </c:pt>
                <c:pt idx="3">
                  <c:v>-0.199999999949796</c:v>
                </c:pt>
                <c:pt idx="4">
                  <c:v>-0.199999999949796</c:v>
                </c:pt>
                <c:pt idx="5">
                  <c:v>9.9999999974897905E-2</c:v>
                </c:pt>
                <c:pt idx="6">
                  <c:v>-0.49999999998817701</c:v>
                </c:pt>
                <c:pt idx="7">
                  <c:v>-0.20000000006348301</c:v>
                </c:pt>
                <c:pt idx="8">
                  <c:v>0.30000000003838101</c:v>
                </c:pt>
                <c:pt idx="9">
                  <c:v>-0.70000000005165897</c:v>
                </c:pt>
                <c:pt idx="10">
                  <c:v>-0.199999999949796</c:v>
                </c:pt>
                <c:pt idx="11">
                  <c:v>-0.20000000006348301</c:v>
                </c:pt>
                <c:pt idx="12">
                  <c:v>-9.9999999974897905E-2</c:v>
                </c:pt>
                <c:pt idx="13">
                  <c:v>-0.29999999992469401</c:v>
                </c:pt>
                <c:pt idx="14">
                  <c:v>-0.20000000006348301</c:v>
                </c:pt>
                <c:pt idx="15">
                  <c:v>0.100000000031741</c:v>
                </c:pt>
                <c:pt idx="16">
                  <c:v>-0.30000000003838101</c:v>
                </c:pt>
                <c:pt idx="17">
                  <c:v>-9.9999999974897905E-2</c:v>
                </c:pt>
                <c:pt idx="18">
                  <c:v>-0.100000000031741</c:v>
                </c:pt>
                <c:pt idx="19">
                  <c:v>-9.9999999974897905E-2</c:v>
                </c:pt>
                <c:pt idx="20">
                  <c:v>-0.199999999949796</c:v>
                </c:pt>
              </c:numCache>
            </c:numRef>
          </c:val>
        </c:ser>
        <c:ser>
          <c:idx val="1"/>
          <c:order val="1"/>
          <c:tx>
            <c:strRef>
              <c:f>'K81+494'!$H$4:$L$4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'K81+494'!$A$6:$A$29</c:f>
              <c:numCache>
                <c:formatCode>m"月"d"日";@</c:formatCode>
                <c:ptCount val="24"/>
                <c:pt idx="0">
                  <c:v>44833</c:v>
                </c:pt>
                <c:pt idx="1">
                  <c:v>44834</c:v>
                </c:pt>
                <c:pt idx="2">
                  <c:v>44835</c:v>
                </c:pt>
                <c:pt idx="3">
                  <c:v>44836</c:v>
                </c:pt>
                <c:pt idx="4">
                  <c:v>44837</c:v>
                </c:pt>
                <c:pt idx="5">
                  <c:v>44838</c:v>
                </c:pt>
                <c:pt idx="6">
                  <c:v>44839</c:v>
                </c:pt>
                <c:pt idx="7">
                  <c:v>44840</c:v>
                </c:pt>
                <c:pt idx="8">
                  <c:v>44841</c:v>
                </c:pt>
                <c:pt idx="9">
                  <c:v>44842</c:v>
                </c:pt>
                <c:pt idx="10">
                  <c:v>44843</c:v>
                </c:pt>
                <c:pt idx="11">
                  <c:v>44844</c:v>
                </c:pt>
                <c:pt idx="12">
                  <c:v>44845</c:v>
                </c:pt>
                <c:pt idx="13">
                  <c:v>44846</c:v>
                </c:pt>
                <c:pt idx="14">
                  <c:v>44847</c:v>
                </c:pt>
                <c:pt idx="15">
                  <c:v>44849</c:v>
                </c:pt>
                <c:pt idx="16">
                  <c:v>44851</c:v>
                </c:pt>
                <c:pt idx="17">
                  <c:v>44853</c:v>
                </c:pt>
                <c:pt idx="18">
                  <c:v>44855</c:v>
                </c:pt>
                <c:pt idx="19">
                  <c:v>44857</c:v>
                </c:pt>
              </c:numCache>
            </c:numRef>
          </c:cat>
          <c:val>
            <c:numRef>
              <c:f>'K81+494'!$L$6:$L$29</c:f>
              <c:numCache>
                <c:formatCode>0.00_ </c:formatCode>
                <c:ptCount val="24"/>
                <c:pt idx="0">
                  <c:v>0</c:v>
                </c:pt>
                <c:pt idx="1">
                  <c:v>-0.90000000000145497</c:v>
                </c:pt>
                <c:pt idx="2">
                  <c:v>0.50000000010186296</c:v>
                </c:pt>
                <c:pt idx="3">
                  <c:v>-0.20000000006348301</c:v>
                </c:pt>
                <c:pt idx="4">
                  <c:v>-0.199999999949796</c:v>
                </c:pt>
                <c:pt idx="5">
                  <c:v>0</c:v>
                </c:pt>
                <c:pt idx="6">
                  <c:v>-0.40000000001327901</c:v>
                </c:pt>
                <c:pt idx="7">
                  <c:v>-0.20000000006348301</c:v>
                </c:pt>
                <c:pt idx="8">
                  <c:v>-9.9999999974897905E-2</c:v>
                </c:pt>
                <c:pt idx="9">
                  <c:v>-0.30000000003838101</c:v>
                </c:pt>
                <c:pt idx="10">
                  <c:v>-0.199999999949796</c:v>
                </c:pt>
                <c:pt idx="11">
                  <c:v>0.199999999949796</c:v>
                </c:pt>
                <c:pt idx="12">
                  <c:v>-0.59999999996307496</c:v>
                </c:pt>
                <c:pt idx="13">
                  <c:v>-0.199999999949796</c:v>
                </c:pt>
                <c:pt idx="14">
                  <c:v>0.199999999949796</c:v>
                </c:pt>
                <c:pt idx="15">
                  <c:v>-0.29999999998153698</c:v>
                </c:pt>
                <c:pt idx="16">
                  <c:v>-0.100000000031741</c:v>
                </c:pt>
                <c:pt idx="17">
                  <c:v>-4.9999999987449001E-2</c:v>
                </c:pt>
                <c:pt idx="18">
                  <c:v>-4.9999999987449001E-2</c:v>
                </c:pt>
                <c:pt idx="19">
                  <c:v>-4.9999999987449001E-2</c:v>
                </c:pt>
              </c:numCache>
            </c:numRef>
          </c:val>
        </c:ser>
        <c:ser>
          <c:idx val="2"/>
          <c:order val="2"/>
          <c:tx>
            <c:strRef>
              <c:f>'K81+494'!$M$4:$Q$4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'K81+494'!$A$6:$A$29</c:f>
              <c:numCache>
                <c:formatCode>m"月"d"日";@</c:formatCode>
                <c:ptCount val="24"/>
                <c:pt idx="0">
                  <c:v>44833</c:v>
                </c:pt>
                <c:pt idx="1">
                  <c:v>44834</c:v>
                </c:pt>
                <c:pt idx="2">
                  <c:v>44835</c:v>
                </c:pt>
                <c:pt idx="3">
                  <c:v>44836</c:v>
                </c:pt>
                <c:pt idx="4">
                  <c:v>44837</c:v>
                </c:pt>
                <c:pt idx="5">
                  <c:v>44838</c:v>
                </c:pt>
                <c:pt idx="6">
                  <c:v>44839</c:v>
                </c:pt>
                <c:pt idx="7">
                  <c:v>44840</c:v>
                </c:pt>
                <c:pt idx="8">
                  <c:v>44841</c:v>
                </c:pt>
                <c:pt idx="9">
                  <c:v>44842</c:v>
                </c:pt>
                <c:pt idx="10">
                  <c:v>44843</c:v>
                </c:pt>
                <c:pt idx="11">
                  <c:v>44844</c:v>
                </c:pt>
                <c:pt idx="12">
                  <c:v>44845</c:v>
                </c:pt>
                <c:pt idx="13">
                  <c:v>44846</c:v>
                </c:pt>
                <c:pt idx="14">
                  <c:v>44847</c:v>
                </c:pt>
                <c:pt idx="15">
                  <c:v>44849</c:v>
                </c:pt>
                <c:pt idx="16">
                  <c:v>44851</c:v>
                </c:pt>
                <c:pt idx="17">
                  <c:v>44853</c:v>
                </c:pt>
                <c:pt idx="18">
                  <c:v>44855</c:v>
                </c:pt>
                <c:pt idx="19">
                  <c:v>44857</c:v>
                </c:pt>
              </c:numCache>
            </c:numRef>
          </c:cat>
          <c:val>
            <c:numRef>
              <c:f>'K81+494'!$Q$6:$Q$29</c:f>
              <c:numCache>
                <c:formatCode>0.00_ </c:formatCode>
                <c:ptCount val="24"/>
                <c:pt idx="0">
                  <c:v>0</c:v>
                </c:pt>
                <c:pt idx="1">
                  <c:v>-0.49999999998817701</c:v>
                </c:pt>
                <c:pt idx="2">
                  <c:v>9.9999999974897905E-2</c:v>
                </c:pt>
                <c:pt idx="3">
                  <c:v>-0.20000000006348301</c:v>
                </c:pt>
                <c:pt idx="4">
                  <c:v>-0.40000000001327901</c:v>
                </c:pt>
                <c:pt idx="5">
                  <c:v>0</c:v>
                </c:pt>
                <c:pt idx="6">
                  <c:v>-0.199999999949796</c:v>
                </c:pt>
                <c:pt idx="7">
                  <c:v>0</c:v>
                </c:pt>
                <c:pt idx="8">
                  <c:v>-0.40000000001327901</c:v>
                </c:pt>
                <c:pt idx="9">
                  <c:v>-0.30000000003838101</c:v>
                </c:pt>
                <c:pt idx="10">
                  <c:v>0.10000000008858501</c:v>
                </c:pt>
                <c:pt idx="11">
                  <c:v>-0.20000000006348301</c:v>
                </c:pt>
                <c:pt idx="12">
                  <c:v>-0.199999999949796</c:v>
                </c:pt>
                <c:pt idx="13">
                  <c:v>-0.40000000001327901</c:v>
                </c:pt>
                <c:pt idx="14">
                  <c:v>-9.9999999974897905E-2</c:v>
                </c:pt>
                <c:pt idx="15">
                  <c:v>-0.15000000001919001</c:v>
                </c:pt>
                <c:pt idx="16">
                  <c:v>-9.9999999974897905E-2</c:v>
                </c:pt>
                <c:pt idx="17">
                  <c:v>-5.0000000044292399E-2</c:v>
                </c:pt>
                <c:pt idx="18">
                  <c:v>-4.9999999987449001E-2</c:v>
                </c:pt>
                <c:pt idx="19">
                  <c:v>-4.9999999987449001E-2</c:v>
                </c:pt>
              </c:numCache>
            </c:numRef>
          </c:val>
        </c:ser>
        <c:dLbls/>
        <c:marker val="1"/>
        <c:axId val="334478336"/>
        <c:axId val="334480896"/>
      </c:lineChart>
      <c:dateAx>
        <c:axId val="33447833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4480896"/>
        <c:crossesAt val="-50"/>
        <c:auto val="1"/>
        <c:lblOffset val="100"/>
        <c:baseTimeUnit val="days"/>
      </c:dateAx>
      <c:valAx>
        <c:axId val="334480896"/>
        <c:scaling>
          <c:orientation val="minMax"/>
          <c:max val="1"/>
          <c:min val="-1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4478336"/>
        <c:crosses val="autoZero"/>
        <c:crossBetween val="midCat"/>
        <c:majorUnit val="0.5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K82+798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0406601357530404"/>
          <c:y val="7.60066988123857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718"/>
          <c:h val="0.68526856240126288"/>
        </c:manualLayout>
      </c:layout>
      <c:lineChart>
        <c:grouping val="standard"/>
        <c:ser>
          <c:idx val="0"/>
          <c:order val="0"/>
          <c:tx>
            <c:strRef>
              <c:f>'K82+798'!$U$4:$W$4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'K82+798'!$A$6:$A$64</c:f>
              <c:numCache>
                <c:formatCode>m"月"d"日";@</c:formatCode>
                <c:ptCount val="59"/>
                <c:pt idx="0">
                  <c:v>44545</c:v>
                </c:pt>
                <c:pt idx="1">
                  <c:v>44546</c:v>
                </c:pt>
                <c:pt idx="2">
                  <c:v>44547</c:v>
                </c:pt>
                <c:pt idx="3">
                  <c:v>44548</c:v>
                </c:pt>
                <c:pt idx="4">
                  <c:v>44549</c:v>
                </c:pt>
                <c:pt idx="5">
                  <c:v>44550</c:v>
                </c:pt>
                <c:pt idx="6">
                  <c:v>44551</c:v>
                </c:pt>
                <c:pt idx="7">
                  <c:v>44552</c:v>
                </c:pt>
                <c:pt idx="8">
                  <c:v>44553</c:v>
                </c:pt>
                <c:pt idx="9">
                  <c:v>44554</c:v>
                </c:pt>
                <c:pt idx="10">
                  <c:v>44555</c:v>
                </c:pt>
                <c:pt idx="11">
                  <c:v>44556</c:v>
                </c:pt>
                <c:pt idx="12">
                  <c:v>44557</c:v>
                </c:pt>
                <c:pt idx="13">
                  <c:v>44558</c:v>
                </c:pt>
                <c:pt idx="14">
                  <c:v>44559</c:v>
                </c:pt>
                <c:pt idx="15">
                  <c:v>44561</c:v>
                </c:pt>
                <c:pt idx="16">
                  <c:v>44563</c:v>
                </c:pt>
                <c:pt idx="17">
                  <c:v>44565</c:v>
                </c:pt>
                <c:pt idx="18">
                  <c:v>44567</c:v>
                </c:pt>
                <c:pt idx="19">
                  <c:v>44569</c:v>
                </c:pt>
                <c:pt idx="20">
                  <c:v>44571</c:v>
                </c:pt>
                <c:pt idx="21">
                  <c:v>44576</c:v>
                </c:pt>
                <c:pt idx="22">
                  <c:v>44581</c:v>
                </c:pt>
                <c:pt idx="23">
                  <c:v>44589</c:v>
                </c:pt>
                <c:pt idx="24">
                  <c:v>44597</c:v>
                </c:pt>
              </c:numCache>
            </c:numRef>
          </c:cat>
          <c:val>
            <c:numRef>
              <c:f>'K82+798'!$V$6:$V$47</c:f>
              <c:numCache>
                <c:formatCode>0.00_ </c:formatCode>
                <c:ptCount val="42"/>
                <c:pt idx="0">
                  <c:v>0</c:v>
                </c:pt>
                <c:pt idx="1">
                  <c:v>-0.499999999999723</c:v>
                </c:pt>
                <c:pt idx="2">
                  <c:v>-0.59999999999949005</c:v>
                </c:pt>
                <c:pt idx="3">
                  <c:v>-0.89999999999967895</c:v>
                </c:pt>
                <c:pt idx="4">
                  <c:v>-0.799999999999912</c:v>
                </c:pt>
                <c:pt idx="5">
                  <c:v>-1.0999999999992101</c:v>
                </c:pt>
                <c:pt idx="6">
                  <c:v>-1.2999999999996299</c:v>
                </c:pt>
                <c:pt idx="7">
                  <c:v>-1.59999999999982</c:v>
                </c:pt>
                <c:pt idx="8">
                  <c:v>-1.49999999999917</c:v>
                </c:pt>
                <c:pt idx="9">
                  <c:v>-2.0999999999995498</c:v>
                </c:pt>
                <c:pt idx="10">
                  <c:v>-1.99999999999978</c:v>
                </c:pt>
                <c:pt idx="11">
                  <c:v>-2.3999999999997401</c:v>
                </c:pt>
                <c:pt idx="12">
                  <c:v>-2.59999999999927</c:v>
                </c:pt>
                <c:pt idx="13">
                  <c:v>-2.4999999999995</c:v>
                </c:pt>
                <c:pt idx="14">
                  <c:v>-2.2999999999999701</c:v>
                </c:pt>
                <c:pt idx="15">
                  <c:v>-2.6999999999999198</c:v>
                </c:pt>
                <c:pt idx="16">
                  <c:v>-2.4999999999995</c:v>
                </c:pt>
                <c:pt idx="17">
                  <c:v>-2.59999999999927</c:v>
                </c:pt>
                <c:pt idx="18">
                  <c:v>-2.9999999999992299</c:v>
                </c:pt>
                <c:pt idx="19">
                  <c:v>-3.2999999999994101</c:v>
                </c:pt>
                <c:pt idx="20">
                  <c:v>-3.5999999999996</c:v>
                </c:pt>
                <c:pt idx="21">
                  <c:v>-3.4999999999998401</c:v>
                </c:pt>
                <c:pt idx="22">
                  <c:v>-3.69999999999937</c:v>
                </c:pt>
                <c:pt idx="23">
                  <c:v>-3.8999999999997899</c:v>
                </c:pt>
                <c:pt idx="24">
                  <c:v>-4.09999999999933</c:v>
                </c:pt>
                <c:pt idx="25">
                  <c:v>-0.39999999999906799</c:v>
                </c:pt>
              </c:numCache>
            </c:numRef>
          </c:val>
        </c:ser>
        <c:ser>
          <c:idx val="1"/>
          <c:order val="1"/>
          <c:tx>
            <c:strRef>
              <c:f>'K82+798'!$Y$4:$AA$4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'K82+798'!$A$6:$A$64</c:f>
              <c:numCache>
                <c:formatCode>m"月"d"日";@</c:formatCode>
                <c:ptCount val="59"/>
                <c:pt idx="0">
                  <c:v>44545</c:v>
                </c:pt>
                <c:pt idx="1">
                  <c:v>44546</c:v>
                </c:pt>
                <c:pt idx="2">
                  <c:v>44547</c:v>
                </c:pt>
                <c:pt idx="3">
                  <c:v>44548</c:v>
                </c:pt>
                <c:pt idx="4">
                  <c:v>44549</c:v>
                </c:pt>
                <c:pt idx="5">
                  <c:v>44550</c:v>
                </c:pt>
                <c:pt idx="6">
                  <c:v>44551</c:v>
                </c:pt>
                <c:pt idx="7">
                  <c:v>44552</c:v>
                </c:pt>
                <c:pt idx="8">
                  <c:v>44553</c:v>
                </c:pt>
                <c:pt idx="9">
                  <c:v>44554</c:v>
                </c:pt>
                <c:pt idx="10">
                  <c:v>44555</c:v>
                </c:pt>
                <c:pt idx="11">
                  <c:v>44556</c:v>
                </c:pt>
                <c:pt idx="12">
                  <c:v>44557</c:v>
                </c:pt>
                <c:pt idx="13">
                  <c:v>44558</c:v>
                </c:pt>
                <c:pt idx="14">
                  <c:v>44559</c:v>
                </c:pt>
                <c:pt idx="15">
                  <c:v>44561</c:v>
                </c:pt>
                <c:pt idx="16">
                  <c:v>44563</c:v>
                </c:pt>
                <c:pt idx="17">
                  <c:v>44565</c:v>
                </c:pt>
                <c:pt idx="18">
                  <c:v>44567</c:v>
                </c:pt>
                <c:pt idx="19">
                  <c:v>44569</c:v>
                </c:pt>
                <c:pt idx="20">
                  <c:v>44571</c:v>
                </c:pt>
                <c:pt idx="21">
                  <c:v>44576</c:v>
                </c:pt>
                <c:pt idx="22">
                  <c:v>44581</c:v>
                </c:pt>
                <c:pt idx="23">
                  <c:v>44589</c:v>
                </c:pt>
                <c:pt idx="24">
                  <c:v>44597</c:v>
                </c:pt>
              </c:numCache>
            </c:numRef>
          </c:cat>
          <c:val>
            <c:numRef>
              <c:f>'K82+798'!$Z$6:$Z$46</c:f>
              <c:numCache>
                <c:formatCode>0.00_ </c:formatCode>
                <c:ptCount val="41"/>
                <c:pt idx="0">
                  <c:v>0</c:v>
                </c:pt>
                <c:pt idx="1">
                  <c:v>-0.29999999999930099</c:v>
                </c:pt>
                <c:pt idx="2">
                  <c:v>-0.999999999999446</c:v>
                </c:pt>
                <c:pt idx="3">
                  <c:v>-1.50000000000006</c:v>
                </c:pt>
                <c:pt idx="4">
                  <c:v>-1.3000000000005201</c:v>
                </c:pt>
                <c:pt idx="5">
                  <c:v>-1.1999999999989801</c:v>
                </c:pt>
                <c:pt idx="6">
                  <c:v>-1.50000000000006</c:v>
                </c:pt>
                <c:pt idx="7">
                  <c:v>-1.3000000000005201</c:v>
                </c:pt>
                <c:pt idx="8">
                  <c:v>-1.4000000000002899</c:v>
                </c:pt>
                <c:pt idx="9">
                  <c:v>-2.10000000000043</c:v>
                </c:pt>
                <c:pt idx="10">
                  <c:v>-1.6999999999995901</c:v>
                </c:pt>
                <c:pt idx="11">
                  <c:v>-1.59999999999982</c:v>
                </c:pt>
                <c:pt idx="12">
                  <c:v>-1.7999999999993599</c:v>
                </c:pt>
                <c:pt idx="13">
                  <c:v>-1.7800000000001099</c:v>
                </c:pt>
                <c:pt idx="14">
                  <c:v>-2.10000000000043</c:v>
                </c:pt>
                <c:pt idx="15">
                  <c:v>-2.3999999999997401</c:v>
                </c:pt>
                <c:pt idx="16">
                  <c:v>-2.8000000000005798</c:v>
                </c:pt>
                <c:pt idx="17">
                  <c:v>-2.59999999999927</c:v>
                </c:pt>
                <c:pt idx="18">
                  <c:v>-2.6999999999990401</c:v>
                </c:pt>
                <c:pt idx="19">
                  <c:v>-3.0000000000001101</c:v>
                </c:pt>
                <c:pt idx="20">
                  <c:v>-3.2999999999994101</c:v>
                </c:pt>
                <c:pt idx="21">
                  <c:v>-3.6000000000004899</c:v>
                </c:pt>
                <c:pt idx="22">
                  <c:v>-3.80000000000003</c:v>
                </c:pt>
                <c:pt idx="23">
                  <c:v>-3.9999999999995599</c:v>
                </c:pt>
                <c:pt idx="24">
                  <c:v>-4.1999999999990898</c:v>
                </c:pt>
                <c:pt idx="25">
                  <c:v>-3.80000000000003</c:v>
                </c:pt>
              </c:numCache>
            </c:numRef>
          </c:val>
        </c:ser>
        <c:ser>
          <c:idx val="2"/>
          <c:order val="2"/>
          <c:tx>
            <c:strRef>
              <c:f>'K82+798'!$AC$4:$AE$4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'K82+798'!$A$6:$A$64</c:f>
              <c:numCache>
                <c:formatCode>m"月"d"日";@</c:formatCode>
                <c:ptCount val="59"/>
                <c:pt idx="0">
                  <c:v>44545</c:v>
                </c:pt>
                <c:pt idx="1">
                  <c:v>44546</c:v>
                </c:pt>
                <c:pt idx="2">
                  <c:v>44547</c:v>
                </c:pt>
                <c:pt idx="3">
                  <c:v>44548</c:v>
                </c:pt>
                <c:pt idx="4">
                  <c:v>44549</c:v>
                </c:pt>
                <c:pt idx="5">
                  <c:v>44550</c:v>
                </c:pt>
                <c:pt idx="6">
                  <c:v>44551</c:v>
                </c:pt>
                <c:pt idx="7">
                  <c:v>44552</c:v>
                </c:pt>
                <c:pt idx="8">
                  <c:v>44553</c:v>
                </c:pt>
                <c:pt idx="9">
                  <c:v>44554</c:v>
                </c:pt>
                <c:pt idx="10">
                  <c:v>44555</c:v>
                </c:pt>
                <c:pt idx="11">
                  <c:v>44556</c:v>
                </c:pt>
                <c:pt idx="12">
                  <c:v>44557</c:v>
                </c:pt>
                <c:pt idx="13">
                  <c:v>44558</c:v>
                </c:pt>
                <c:pt idx="14">
                  <c:v>44559</c:v>
                </c:pt>
                <c:pt idx="15">
                  <c:v>44561</c:v>
                </c:pt>
                <c:pt idx="16">
                  <c:v>44563</c:v>
                </c:pt>
                <c:pt idx="17">
                  <c:v>44565</c:v>
                </c:pt>
                <c:pt idx="18">
                  <c:v>44567</c:v>
                </c:pt>
                <c:pt idx="19">
                  <c:v>44569</c:v>
                </c:pt>
                <c:pt idx="20">
                  <c:v>44571</c:v>
                </c:pt>
                <c:pt idx="21">
                  <c:v>44576</c:v>
                </c:pt>
                <c:pt idx="22">
                  <c:v>44581</c:v>
                </c:pt>
                <c:pt idx="23">
                  <c:v>44589</c:v>
                </c:pt>
                <c:pt idx="24">
                  <c:v>44597</c:v>
                </c:pt>
              </c:numCache>
            </c:numRef>
          </c:cat>
          <c:val>
            <c:numRef>
              <c:f>'K82+798'!$AD$6:$AD$52</c:f>
              <c:numCache>
                <c:formatCode>0.00_ </c:formatCode>
                <c:ptCount val="47"/>
                <c:pt idx="0">
                  <c:v>0</c:v>
                </c:pt>
                <c:pt idx="1">
                  <c:v>-0.19999999999953399</c:v>
                </c:pt>
                <c:pt idx="2">
                  <c:v>-0.69999999999925699</c:v>
                </c:pt>
                <c:pt idx="3">
                  <c:v>-0.999999999999446</c:v>
                </c:pt>
                <c:pt idx="4">
                  <c:v>-0.89999999999967895</c:v>
                </c:pt>
                <c:pt idx="5">
                  <c:v>-1.1999999999998701</c:v>
                </c:pt>
                <c:pt idx="6">
                  <c:v>-1.3999999999993999</c:v>
                </c:pt>
                <c:pt idx="7">
                  <c:v>-1.6999999999995901</c:v>
                </c:pt>
                <c:pt idx="8">
                  <c:v>-2.0999999999995498</c:v>
                </c:pt>
                <c:pt idx="9">
                  <c:v>-2.8999999999994599</c:v>
                </c:pt>
                <c:pt idx="10">
                  <c:v>-2.4999999999995</c:v>
                </c:pt>
                <c:pt idx="11">
                  <c:v>-2.59999999999927</c:v>
                </c:pt>
                <c:pt idx="12">
                  <c:v>-2.9999999999992299</c:v>
                </c:pt>
                <c:pt idx="13">
                  <c:v>-2.7999999999996898</c:v>
                </c:pt>
                <c:pt idx="14">
                  <c:v>-3.0999999999998802</c:v>
                </c:pt>
                <c:pt idx="15">
                  <c:v>-3.4999999999998401</c:v>
                </c:pt>
                <c:pt idx="16">
                  <c:v>-3.3999999999991801</c:v>
                </c:pt>
                <c:pt idx="17">
                  <c:v>-3.69999999999937</c:v>
                </c:pt>
                <c:pt idx="18">
                  <c:v>-3.8999999999997899</c:v>
                </c:pt>
                <c:pt idx="19">
                  <c:v>-3.4999999999998401</c:v>
                </c:pt>
                <c:pt idx="20">
                  <c:v>-3.0999999999998802</c:v>
                </c:pt>
                <c:pt idx="21">
                  <c:v>-2.8999999999994599</c:v>
                </c:pt>
                <c:pt idx="22">
                  <c:v>-3.1999999999996498</c:v>
                </c:pt>
                <c:pt idx="23">
                  <c:v>-3.4999999999998401</c:v>
                </c:pt>
                <c:pt idx="24">
                  <c:v>-3.80000000000003</c:v>
                </c:pt>
              </c:numCache>
            </c:numRef>
          </c:val>
        </c:ser>
        <c:dLbls/>
        <c:marker val="1"/>
        <c:axId val="317882752"/>
        <c:axId val="317885824"/>
      </c:lineChart>
      <c:lineChart>
        <c:grouping val="standard"/>
        <c:ser>
          <c:idx val="3"/>
          <c:order val="3"/>
          <c:tx>
            <c:strRef>
              <c:f>'K82+798'!$AG$3:$AG$5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'K82+798'!$A$6:$A$49</c:f>
              <c:numCache>
                <c:formatCode>m"月"d"日";@</c:formatCode>
                <c:ptCount val="44"/>
                <c:pt idx="0">
                  <c:v>44545</c:v>
                </c:pt>
                <c:pt idx="1">
                  <c:v>44546</c:v>
                </c:pt>
                <c:pt idx="2">
                  <c:v>44547</c:v>
                </c:pt>
                <c:pt idx="3">
                  <c:v>44548</c:v>
                </c:pt>
                <c:pt idx="4">
                  <c:v>44549</c:v>
                </c:pt>
                <c:pt idx="5">
                  <c:v>44550</c:v>
                </c:pt>
                <c:pt idx="6">
                  <c:v>44551</c:v>
                </c:pt>
                <c:pt idx="7">
                  <c:v>44552</c:v>
                </c:pt>
                <c:pt idx="8">
                  <c:v>44553</c:v>
                </c:pt>
                <c:pt idx="9">
                  <c:v>44554</c:v>
                </c:pt>
                <c:pt idx="10">
                  <c:v>44555</c:v>
                </c:pt>
                <c:pt idx="11">
                  <c:v>44556</c:v>
                </c:pt>
                <c:pt idx="12">
                  <c:v>44557</c:v>
                </c:pt>
                <c:pt idx="13">
                  <c:v>44558</c:v>
                </c:pt>
                <c:pt idx="14">
                  <c:v>44559</c:v>
                </c:pt>
                <c:pt idx="15">
                  <c:v>44561</c:v>
                </c:pt>
                <c:pt idx="16">
                  <c:v>44563</c:v>
                </c:pt>
                <c:pt idx="17">
                  <c:v>44565</c:v>
                </c:pt>
                <c:pt idx="18">
                  <c:v>44567</c:v>
                </c:pt>
                <c:pt idx="19">
                  <c:v>44569</c:v>
                </c:pt>
                <c:pt idx="20">
                  <c:v>44571</c:v>
                </c:pt>
                <c:pt idx="21">
                  <c:v>44576</c:v>
                </c:pt>
                <c:pt idx="22">
                  <c:v>44581</c:v>
                </c:pt>
                <c:pt idx="23">
                  <c:v>44589</c:v>
                </c:pt>
                <c:pt idx="24">
                  <c:v>44597</c:v>
                </c:pt>
              </c:numCache>
            </c:numRef>
          </c:cat>
          <c:val>
            <c:numRef>
              <c:f>'K82+798'!$AG$6:$AG$50</c:f>
              <c:numCache>
                <c:formatCode>0.0_ </c:formatCode>
                <c:ptCount val="45"/>
                <c:pt idx="0">
                  <c:v>3</c:v>
                </c:pt>
                <c:pt idx="1">
                  <c:v>9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  <c:pt idx="15">
                  <c:v>58</c:v>
                </c:pt>
                <c:pt idx="16">
                  <c:v>64</c:v>
                </c:pt>
                <c:pt idx="17">
                  <c:v>70</c:v>
                </c:pt>
                <c:pt idx="18">
                  <c:v>76</c:v>
                </c:pt>
                <c:pt idx="19">
                  <c:v>79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91</c:v>
                </c:pt>
                <c:pt idx="24">
                  <c:v>94</c:v>
                </c:pt>
              </c:numCache>
            </c:numRef>
          </c:val>
        </c:ser>
        <c:dLbls/>
        <c:marker val="1"/>
        <c:axId val="317896192"/>
        <c:axId val="317897728"/>
      </c:lineChart>
      <c:dateAx>
        <c:axId val="317882752"/>
        <c:scaling>
          <c:orientation val="minMax"/>
          <c:min val="44543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7885824"/>
        <c:crossesAt val="-50"/>
        <c:auto val="1"/>
        <c:lblOffset val="100"/>
        <c:baseTimeUnit val="days"/>
        <c:majorUnit val="6"/>
        <c:majorTimeUnit val="days"/>
      </c:dateAx>
      <c:valAx>
        <c:axId val="317885824"/>
        <c:scaling>
          <c:orientation val="minMax"/>
          <c:max val="0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289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7882752"/>
        <c:crosses val="autoZero"/>
        <c:crossBetween val="midCat"/>
        <c:majorUnit val="1"/>
      </c:valAx>
      <c:dateAx>
        <c:axId val="317896192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17897728"/>
        <c:crosses val="autoZero"/>
        <c:auto val="1"/>
        <c:lblOffset val="100"/>
        <c:baseTimeUnit val="days"/>
      </c:dateAx>
      <c:valAx>
        <c:axId val="317897728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7896192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9386973180076796E-2"/>
          <c:y val="0.106958078838276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K81+494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78783198694230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'K81+494'!$U$4:$W$4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'K81+494'!$A$6:$A$29</c:f>
              <c:numCache>
                <c:formatCode>m"月"d"日";@</c:formatCode>
                <c:ptCount val="24"/>
                <c:pt idx="0">
                  <c:v>44833</c:v>
                </c:pt>
                <c:pt idx="1">
                  <c:v>44834</c:v>
                </c:pt>
                <c:pt idx="2">
                  <c:v>44835</c:v>
                </c:pt>
                <c:pt idx="3">
                  <c:v>44836</c:v>
                </c:pt>
                <c:pt idx="4">
                  <c:v>44837</c:v>
                </c:pt>
                <c:pt idx="5">
                  <c:v>44838</c:v>
                </c:pt>
                <c:pt idx="6">
                  <c:v>44839</c:v>
                </c:pt>
                <c:pt idx="7">
                  <c:v>44840</c:v>
                </c:pt>
                <c:pt idx="8">
                  <c:v>44841</c:v>
                </c:pt>
                <c:pt idx="9">
                  <c:v>44842</c:v>
                </c:pt>
                <c:pt idx="10">
                  <c:v>44843</c:v>
                </c:pt>
                <c:pt idx="11">
                  <c:v>44844</c:v>
                </c:pt>
                <c:pt idx="12">
                  <c:v>44845</c:v>
                </c:pt>
                <c:pt idx="13">
                  <c:v>44846</c:v>
                </c:pt>
                <c:pt idx="14">
                  <c:v>44847</c:v>
                </c:pt>
                <c:pt idx="15">
                  <c:v>44849</c:v>
                </c:pt>
                <c:pt idx="16">
                  <c:v>44851</c:v>
                </c:pt>
                <c:pt idx="17">
                  <c:v>44853</c:v>
                </c:pt>
                <c:pt idx="18">
                  <c:v>44855</c:v>
                </c:pt>
                <c:pt idx="19">
                  <c:v>44857</c:v>
                </c:pt>
              </c:numCache>
            </c:numRef>
          </c:cat>
          <c:val>
            <c:numRef>
              <c:f>'K81+494'!$W$6:$W$29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9.99999999997669E-2</c:v>
                </c:pt>
                <c:pt idx="3">
                  <c:v>-0.49999999999883499</c:v>
                </c:pt>
                <c:pt idx="4">
                  <c:v>-0.20000000000130999</c:v>
                </c:pt>
                <c:pt idx="5">
                  <c:v>9.99999999997669E-2</c:v>
                </c:pt>
                <c:pt idx="6">
                  <c:v>-0.49999999999883499</c:v>
                </c:pt>
                <c:pt idx="7">
                  <c:v>-0.19999999999953399</c:v>
                </c:pt>
                <c:pt idx="8">
                  <c:v>0.29999999999930099</c:v>
                </c:pt>
                <c:pt idx="9">
                  <c:v>-0.70000000000014495</c:v>
                </c:pt>
                <c:pt idx="10">
                  <c:v>-0.19999999999953399</c:v>
                </c:pt>
                <c:pt idx="11">
                  <c:v>0.29999999999930099</c:v>
                </c:pt>
                <c:pt idx="12">
                  <c:v>-0.70000000000014495</c:v>
                </c:pt>
                <c:pt idx="13">
                  <c:v>-0.19999999998887599</c:v>
                </c:pt>
                <c:pt idx="14">
                  <c:v>-0.100000000010425</c:v>
                </c:pt>
                <c:pt idx="15">
                  <c:v>-0.14999999999520999</c:v>
                </c:pt>
                <c:pt idx="16">
                  <c:v>-9.99999999997669E-2</c:v>
                </c:pt>
                <c:pt idx="17">
                  <c:v>4.99999999945544E-2</c:v>
                </c:pt>
                <c:pt idx="18">
                  <c:v>4.99999999954426E-2</c:v>
                </c:pt>
                <c:pt idx="19">
                  <c:v>4.99999999945544E-2</c:v>
                </c:pt>
                <c:pt idx="20">
                  <c:v>-0.39999999999906799</c:v>
                </c:pt>
              </c:numCache>
            </c:numRef>
          </c:val>
        </c:ser>
        <c:ser>
          <c:idx val="1"/>
          <c:order val="1"/>
          <c:tx>
            <c:strRef>
              <c:f>'K81+494'!$Y$4:$AA$4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'K81+494'!$A$6:$A$29</c:f>
              <c:numCache>
                <c:formatCode>m"月"d"日";@</c:formatCode>
                <c:ptCount val="24"/>
                <c:pt idx="0">
                  <c:v>44833</c:v>
                </c:pt>
                <c:pt idx="1">
                  <c:v>44834</c:v>
                </c:pt>
                <c:pt idx="2">
                  <c:v>44835</c:v>
                </c:pt>
                <c:pt idx="3">
                  <c:v>44836</c:v>
                </c:pt>
                <c:pt idx="4">
                  <c:v>44837</c:v>
                </c:pt>
                <c:pt idx="5">
                  <c:v>44838</c:v>
                </c:pt>
                <c:pt idx="6">
                  <c:v>44839</c:v>
                </c:pt>
                <c:pt idx="7">
                  <c:v>44840</c:v>
                </c:pt>
                <c:pt idx="8">
                  <c:v>44841</c:v>
                </c:pt>
                <c:pt idx="9">
                  <c:v>44842</c:v>
                </c:pt>
                <c:pt idx="10">
                  <c:v>44843</c:v>
                </c:pt>
                <c:pt idx="11">
                  <c:v>44844</c:v>
                </c:pt>
                <c:pt idx="12">
                  <c:v>44845</c:v>
                </c:pt>
                <c:pt idx="13">
                  <c:v>44846</c:v>
                </c:pt>
                <c:pt idx="14">
                  <c:v>44847</c:v>
                </c:pt>
                <c:pt idx="15">
                  <c:v>44849</c:v>
                </c:pt>
                <c:pt idx="16">
                  <c:v>44851</c:v>
                </c:pt>
                <c:pt idx="17">
                  <c:v>44853</c:v>
                </c:pt>
                <c:pt idx="18">
                  <c:v>44855</c:v>
                </c:pt>
                <c:pt idx="19">
                  <c:v>44857</c:v>
                </c:pt>
              </c:numCache>
            </c:numRef>
          </c:cat>
          <c:val>
            <c:numRef>
              <c:f>'K81+494'!$AA$6:$AA$29</c:f>
              <c:numCache>
                <c:formatCode>0.00_ </c:formatCode>
                <c:ptCount val="24"/>
                <c:pt idx="0">
                  <c:v>0</c:v>
                </c:pt>
                <c:pt idx="1">
                  <c:v>0.40000000000084401</c:v>
                </c:pt>
                <c:pt idx="2">
                  <c:v>-0.50000000000061096</c:v>
                </c:pt>
                <c:pt idx="3">
                  <c:v>-0.19999999999953399</c:v>
                </c:pt>
                <c:pt idx="4">
                  <c:v>-0.20000000000130999</c:v>
                </c:pt>
                <c:pt idx="5">
                  <c:v>0.10000000000154299</c:v>
                </c:pt>
                <c:pt idx="6">
                  <c:v>-0.50000000000061096</c:v>
                </c:pt>
                <c:pt idx="7">
                  <c:v>0.19999999999953399</c:v>
                </c:pt>
                <c:pt idx="8">
                  <c:v>-0.60000000000037801</c:v>
                </c:pt>
                <c:pt idx="9">
                  <c:v>-0.29999999999930099</c:v>
                </c:pt>
                <c:pt idx="10">
                  <c:v>-9.99999999997669E-2</c:v>
                </c:pt>
                <c:pt idx="11">
                  <c:v>-0.19999999999953399</c:v>
                </c:pt>
                <c:pt idx="12">
                  <c:v>-0.10000000000154299</c:v>
                </c:pt>
                <c:pt idx="13">
                  <c:v>-0.29999999999930099</c:v>
                </c:pt>
                <c:pt idx="14">
                  <c:v>-0.19999999999953399</c:v>
                </c:pt>
                <c:pt idx="15">
                  <c:v>-4.9999999999883499E-2</c:v>
                </c:pt>
                <c:pt idx="16">
                  <c:v>-0.15000000000053901</c:v>
                </c:pt>
                <c:pt idx="17">
                  <c:v>-4.9999999999883499E-2</c:v>
                </c:pt>
                <c:pt idx="18">
                  <c:v>-4.9999999999883499E-2</c:v>
                </c:pt>
                <c:pt idx="19">
                  <c:v>-4.9999999999883499E-2</c:v>
                </c:pt>
                <c:pt idx="20">
                  <c:v>-0.133333333333023</c:v>
                </c:pt>
              </c:numCache>
            </c:numRef>
          </c:val>
        </c:ser>
        <c:ser>
          <c:idx val="2"/>
          <c:order val="2"/>
          <c:tx>
            <c:strRef>
              <c:f>'K81+494'!$AC$4:$AE$4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'K81+494'!$A$6:$A$29</c:f>
              <c:numCache>
                <c:formatCode>m"月"d"日";@</c:formatCode>
                <c:ptCount val="24"/>
                <c:pt idx="0">
                  <c:v>44833</c:v>
                </c:pt>
                <c:pt idx="1">
                  <c:v>44834</c:v>
                </c:pt>
                <c:pt idx="2">
                  <c:v>44835</c:v>
                </c:pt>
                <c:pt idx="3">
                  <c:v>44836</c:v>
                </c:pt>
                <c:pt idx="4">
                  <c:v>44837</c:v>
                </c:pt>
                <c:pt idx="5">
                  <c:v>44838</c:v>
                </c:pt>
                <c:pt idx="6">
                  <c:v>44839</c:v>
                </c:pt>
                <c:pt idx="7">
                  <c:v>44840</c:v>
                </c:pt>
                <c:pt idx="8">
                  <c:v>44841</c:v>
                </c:pt>
                <c:pt idx="9">
                  <c:v>44842</c:v>
                </c:pt>
                <c:pt idx="10">
                  <c:v>44843</c:v>
                </c:pt>
                <c:pt idx="11">
                  <c:v>44844</c:v>
                </c:pt>
                <c:pt idx="12">
                  <c:v>44845</c:v>
                </c:pt>
                <c:pt idx="13">
                  <c:v>44846</c:v>
                </c:pt>
                <c:pt idx="14">
                  <c:v>44847</c:v>
                </c:pt>
                <c:pt idx="15">
                  <c:v>44849</c:v>
                </c:pt>
                <c:pt idx="16">
                  <c:v>44851</c:v>
                </c:pt>
                <c:pt idx="17">
                  <c:v>44853</c:v>
                </c:pt>
                <c:pt idx="18">
                  <c:v>44855</c:v>
                </c:pt>
                <c:pt idx="19">
                  <c:v>44857</c:v>
                </c:pt>
              </c:numCache>
            </c:numRef>
          </c:cat>
          <c:val>
            <c:numRef>
              <c:f>'K81+494'!$AE$6:$AE$29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9.99999999997669E-2</c:v>
                </c:pt>
                <c:pt idx="3">
                  <c:v>-0.50000000000061096</c:v>
                </c:pt>
                <c:pt idx="4">
                  <c:v>-0.19999999999953399</c:v>
                </c:pt>
                <c:pt idx="5">
                  <c:v>0.50000000000061096</c:v>
                </c:pt>
                <c:pt idx="6">
                  <c:v>-0.90000000000145497</c:v>
                </c:pt>
                <c:pt idx="7">
                  <c:v>-0.19999999999953399</c:v>
                </c:pt>
                <c:pt idx="8">
                  <c:v>-0.39999999999906799</c:v>
                </c:pt>
                <c:pt idx="9">
                  <c:v>0</c:v>
                </c:pt>
                <c:pt idx="10">
                  <c:v>-0.20000000000130999</c:v>
                </c:pt>
                <c:pt idx="11">
                  <c:v>-9.99999999997669E-2</c:v>
                </c:pt>
                <c:pt idx="12">
                  <c:v>-0.29999999999041899</c:v>
                </c:pt>
                <c:pt idx="13">
                  <c:v>-0.19999999999953399</c:v>
                </c:pt>
                <c:pt idx="14">
                  <c:v>-0.200000000010192</c:v>
                </c:pt>
                <c:pt idx="15">
                  <c:v>0</c:v>
                </c:pt>
                <c:pt idx="16">
                  <c:v>-0.19999999999509299</c:v>
                </c:pt>
                <c:pt idx="17">
                  <c:v>-9.99999999997669E-2</c:v>
                </c:pt>
                <c:pt idx="18">
                  <c:v>-9.99999999997669E-2</c:v>
                </c:pt>
                <c:pt idx="19">
                  <c:v>-9.99999999997669E-2</c:v>
                </c:pt>
              </c:numCache>
            </c:numRef>
          </c:val>
        </c:ser>
        <c:dLbls/>
        <c:marker val="1"/>
        <c:axId val="334622720"/>
        <c:axId val="334625024"/>
      </c:lineChart>
      <c:dateAx>
        <c:axId val="33462272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4625024"/>
        <c:crossesAt val="-50"/>
        <c:auto val="1"/>
        <c:lblOffset val="100"/>
        <c:baseTimeUnit val="days"/>
      </c:dateAx>
      <c:valAx>
        <c:axId val="334625024"/>
        <c:scaling>
          <c:orientation val="minMax"/>
          <c:max val="1"/>
          <c:min val="-1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4622720"/>
        <c:crosses val="autoZero"/>
        <c:crossBetween val="midCat"/>
        <c:majorUnit val="0.5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K81+469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1.055722814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'K81+469'!$C$4:$G$4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'K81+469'!$A$6:$A$29</c:f>
              <c:numCache>
                <c:formatCode>m"月"d"日";@</c:formatCode>
                <c:ptCount val="24"/>
                <c:pt idx="0">
                  <c:v>44837</c:v>
                </c:pt>
                <c:pt idx="1">
                  <c:v>44838</c:v>
                </c:pt>
                <c:pt idx="2">
                  <c:v>44839</c:v>
                </c:pt>
                <c:pt idx="3">
                  <c:v>44840</c:v>
                </c:pt>
                <c:pt idx="4">
                  <c:v>44841</c:v>
                </c:pt>
                <c:pt idx="5">
                  <c:v>44842</c:v>
                </c:pt>
                <c:pt idx="6">
                  <c:v>44843</c:v>
                </c:pt>
                <c:pt idx="7">
                  <c:v>44844</c:v>
                </c:pt>
                <c:pt idx="8">
                  <c:v>44845</c:v>
                </c:pt>
                <c:pt idx="9">
                  <c:v>44846</c:v>
                </c:pt>
                <c:pt idx="10">
                  <c:v>44847</c:v>
                </c:pt>
                <c:pt idx="11">
                  <c:v>44848</c:v>
                </c:pt>
                <c:pt idx="12">
                  <c:v>44849</c:v>
                </c:pt>
                <c:pt idx="13">
                  <c:v>44850</c:v>
                </c:pt>
                <c:pt idx="14">
                  <c:v>44851</c:v>
                </c:pt>
                <c:pt idx="15">
                  <c:v>44853</c:v>
                </c:pt>
                <c:pt idx="16">
                  <c:v>44855</c:v>
                </c:pt>
                <c:pt idx="17">
                  <c:v>44857</c:v>
                </c:pt>
                <c:pt idx="18">
                  <c:v>44859</c:v>
                </c:pt>
                <c:pt idx="19">
                  <c:v>44861</c:v>
                </c:pt>
                <c:pt idx="20">
                  <c:v>44870</c:v>
                </c:pt>
              </c:numCache>
            </c:numRef>
          </c:cat>
          <c:val>
            <c:numRef>
              <c:f>'K81+469'!$F$6:$F$29</c:f>
              <c:numCache>
                <c:formatCode>0.00_ </c:formatCode>
                <c:ptCount val="24"/>
                <c:pt idx="0">
                  <c:v>0</c:v>
                </c:pt>
                <c:pt idx="1">
                  <c:v>0.199999999949796</c:v>
                </c:pt>
                <c:pt idx="2">
                  <c:v>-0.199999999949796</c:v>
                </c:pt>
                <c:pt idx="3">
                  <c:v>-0.40000000001327901</c:v>
                </c:pt>
                <c:pt idx="4">
                  <c:v>-0.59999999996307496</c:v>
                </c:pt>
                <c:pt idx="5">
                  <c:v>-0.49999999998817701</c:v>
                </c:pt>
                <c:pt idx="6">
                  <c:v>-0.99999999997635303</c:v>
                </c:pt>
                <c:pt idx="7">
                  <c:v>-1.2000000000398401</c:v>
                </c:pt>
                <c:pt idx="8">
                  <c:v>-1.09999999995125</c:v>
                </c:pt>
                <c:pt idx="9">
                  <c:v>-1.60000000005311</c:v>
                </c:pt>
                <c:pt idx="10">
                  <c:v>-1.8000000000029099</c:v>
                </c:pt>
                <c:pt idx="11">
                  <c:v>-1.8999999999778101</c:v>
                </c:pt>
                <c:pt idx="12">
                  <c:v>-2.2000000000161899</c:v>
                </c:pt>
                <c:pt idx="13">
                  <c:v>-2.39999999996598</c:v>
                </c:pt>
                <c:pt idx="14">
                  <c:v>-2.5000000000545701</c:v>
                </c:pt>
                <c:pt idx="15">
                  <c:v>-2.70000000000437</c:v>
                </c:pt>
                <c:pt idx="16">
                  <c:v>-2.8999999999541601</c:v>
                </c:pt>
                <c:pt idx="17">
                  <c:v>-3.1000000000176402</c:v>
                </c:pt>
                <c:pt idx="18">
                  <c:v>-3.1999999999925399</c:v>
                </c:pt>
                <c:pt idx="19">
                  <c:v>-3.5000000000309202</c:v>
                </c:pt>
                <c:pt idx="20">
                  <c:v>-3.6000000000058199</c:v>
                </c:pt>
                <c:pt idx="21">
                  <c:v>-1.09999999995125</c:v>
                </c:pt>
              </c:numCache>
            </c:numRef>
          </c:val>
        </c:ser>
        <c:ser>
          <c:idx val="1"/>
          <c:order val="1"/>
          <c:tx>
            <c:strRef>
              <c:f>'K81+469'!$H$4:$L$4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'K81+469'!$A$6:$A$29</c:f>
              <c:numCache>
                <c:formatCode>m"月"d"日";@</c:formatCode>
                <c:ptCount val="24"/>
                <c:pt idx="0">
                  <c:v>44837</c:v>
                </c:pt>
                <c:pt idx="1">
                  <c:v>44838</c:v>
                </c:pt>
                <c:pt idx="2">
                  <c:v>44839</c:v>
                </c:pt>
                <c:pt idx="3">
                  <c:v>44840</c:v>
                </c:pt>
                <c:pt idx="4">
                  <c:v>44841</c:v>
                </c:pt>
                <c:pt idx="5">
                  <c:v>44842</c:v>
                </c:pt>
                <c:pt idx="6">
                  <c:v>44843</c:v>
                </c:pt>
                <c:pt idx="7">
                  <c:v>44844</c:v>
                </c:pt>
                <c:pt idx="8">
                  <c:v>44845</c:v>
                </c:pt>
                <c:pt idx="9">
                  <c:v>44846</c:v>
                </c:pt>
                <c:pt idx="10">
                  <c:v>44847</c:v>
                </c:pt>
                <c:pt idx="11">
                  <c:v>44848</c:v>
                </c:pt>
                <c:pt idx="12">
                  <c:v>44849</c:v>
                </c:pt>
                <c:pt idx="13">
                  <c:v>44850</c:v>
                </c:pt>
                <c:pt idx="14">
                  <c:v>44851</c:v>
                </c:pt>
                <c:pt idx="15">
                  <c:v>44853</c:v>
                </c:pt>
                <c:pt idx="16">
                  <c:v>44855</c:v>
                </c:pt>
                <c:pt idx="17">
                  <c:v>44857</c:v>
                </c:pt>
                <c:pt idx="18">
                  <c:v>44859</c:v>
                </c:pt>
                <c:pt idx="19">
                  <c:v>44861</c:v>
                </c:pt>
                <c:pt idx="20">
                  <c:v>44870</c:v>
                </c:pt>
              </c:numCache>
            </c:numRef>
          </c:cat>
          <c:val>
            <c:numRef>
              <c:f>'K81+469'!$K$6:$K$29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9.9999999974897905E-2</c:v>
                </c:pt>
                <c:pt idx="3">
                  <c:v>-0.59999999996307496</c:v>
                </c:pt>
                <c:pt idx="4">
                  <c:v>-0.80000000002655702</c:v>
                </c:pt>
                <c:pt idx="5">
                  <c:v>-0.29999999992469401</c:v>
                </c:pt>
                <c:pt idx="6">
                  <c:v>-1.1999999999261499</c:v>
                </c:pt>
                <c:pt idx="7">
                  <c:v>-1.39999999998963</c:v>
                </c:pt>
                <c:pt idx="8">
                  <c:v>-0.80000000002655702</c:v>
                </c:pt>
                <c:pt idx="9">
                  <c:v>-1.4999999999645299</c:v>
                </c:pt>
                <c:pt idx="10">
                  <c:v>-1.9999999999527101</c:v>
                </c:pt>
                <c:pt idx="11">
                  <c:v>-2.0999999999275998</c:v>
                </c:pt>
                <c:pt idx="12">
                  <c:v>-2.39999999996598</c:v>
                </c:pt>
                <c:pt idx="13">
                  <c:v>-2.5999999999157799</c:v>
                </c:pt>
                <c:pt idx="14">
                  <c:v>-2.9999999999290599</c:v>
                </c:pt>
                <c:pt idx="15">
                  <c:v>-3.2999999999674401</c:v>
                </c:pt>
                <c:pt idx="16">
                  <c:v>-3.6000000000058199</c:v>
                </c:pt>
                <c:pt idx="17">
                  <c:v>-3.7999999999556202</c:v>
                </c:pt>
                <c:pt idx="18">
                  <c:v>-4.1999999999688997</c:v>
                </c:pt>
                <c:pt idx="19">
                  <c:v>-4.5000000000072804</c:v>
                </c:pt>
                <c:pt idx="20">
                  <c:v>-4.3999999999186903</c:v>
                </c:pt>
                <c:pt idx="21">
                  <c:v>-6.8749999996953096E-2</c:v>
                </c:pt>
              </c:numCache>
            </c:numRef>
          </c:val>
        </c:ser>
        <c:ser>
          <c:idx val="2"/>
          <c:order val="2"/>
          <c:tx>
            <c:strRef>
              <c:f>'K81+469'!$M$4:$Q$4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'K81+469'!$A$6:$A$32</c:f>
              <c:numCache>
                <c:formatCode>m"月"d"日";@</c:formatCode>
                <c:ptCount val="27"/>
                <c:pt idx="0">
                  <c:v>44837</c:v>
                </c:pt>
                <c:pt idx="1">
                  <c:v>44838</c:v>
                </c:pt>
                <c:pt idx="2">
                  <c:v>44839</c:v>
                </c:pt>
                <c:pt idx="3">
                  <c:v>44840</c:v>
                </c:pt>
                <c:pt idx="4">
                  <c:v>44841</c:v>
                </c:pt>
                <c:pt idx="5">
                  <c:v>44842</c:v>
                </c:pt>
                <c:pt idx="6">
                  <c:v>44843</c:v>
                </c:pt>
                <c:pt idx="7">
                  <c:v>44844</c:v>
                </c:pt>
                <c:pt idx="8">
                  <c:v>44845</c:v>
                </c:pt>
                <c:pt idx="9">
                  <c:v>44846</c:v>
                </c:pt>
                <c:pt idx="10">
                  <c:v>44847</c:v>
                </c:pt>
                <c:pt idx="11">
                  <c:v>44848</c:v>
                </c:pt>
                <c:pt idx="12">
                  <c:v>44849</c:v>
                </c:pt>
                <c:pt idx="13">
                  <c:v>44850</c:v>
                </c:pt>
                <c:pt idx="14">
                  <c:v>44851</c:v>
                </c:pt>
                <c:pt idx="15">
                  <c:v>44853</c:v>
                </c:pt>
                <c:pt idx="16">
                  <c:v>44855</c:v>
                </c:pt>
                <c:pt idx="17">
                  <c:v>44857</c:v>
                </c:pt>
                <c:pt idx="18">
                  <c:v>44859</c:v>
                </c:pt>
                <c:pt idx="19">
                  <c:v>44861</c:v>
                </c:pt>
                <c:pt idx="20">
                  <c:v>44870</c:v>
                </c:pt>
              </c:numCache>
            </c:numRef>
          </c:cat>
          <c:val>
            <c:numRef>
              <c:f>'K81+469'!$P$6:$P$32</c:f>
              <c:numCache>
                <c:formatCode>0.00_ </c:formatCode>
                <c:ptCount val="27"/>
                <c:pt idx="0">
                  <c:v>0</c:v>
                </c:pt>
                <c:pt idx="1">
                  <c:v>-0.49999999998817701</c:v>
                </c:pt>
                <c:pt idx="2">
                  <c:v>-0.29999999992469401</c:v>
                </c:pt>
                <c:pt idx="3">
                  <c:v>-0.49999999998817701</c:v>
                </c:pt>
                <c:pt idx="4">
                  <c:v>-0.69999999993797202</c:v>
                </c:pt>
                <c:pt idx="5">
                  <c:v>-0.59999999996307496</c:v>
                </c:pt>
                <c:pt idx="6">
                  <c:v>-1.09999999995125</c:v>
                </c:pt>
                <c:pt idx="7">
                  <c:v>-1.2999999999010501</c:v>
                </c:pt>
                <c:pt idx="8">
                  <c:v>-1.09999999995125</c:v>
                </c:pt>
                <c:pt idx="9">
                  <c:v>-1.69999999991433</c:v>
                </c:pt>
                <c:pt idx="10">
                  <c:v>-1.8999999999778101</c:v>
                </c:pt>
                <c:pt idx="11">
                  <c:v>-2.1999999999024999</c:v>
                </c:pt>
                <c:pt idx="12">
                  <c:v>-2.2999999999910901</c:v>
                </c:pt>
                <c:pt idx="13">
                  <c:v>-2.5999999999157799</c:v>
                </c:pt>
                <c:pt idx="14">
                  <c:v>-2.70000000000437</c:v>
                </c:pt>
                <c:pt idx="15">
                  <c:v>-2.8999999999541601</c:v>
                </c:pt>
                <c:pt idx="16">
                  <c:v>-3.1000000000176402</c:v>
                </c:pt>
                <c:pt idx="17">
                  <c:v>-3.2999999999674401</c:v>
                </c:pt>
                <c:pt idx="18">
                  <c:v>-3.5000000000309202</c:v>
                </c:pt>
                <c:pt idx="19">
                  <c:v>-3.69999999998072</c:v>
                </c:pt>
                <c:pt idx="20">
                  <c:v>-3.9000000000442001</c:v>
                </c:pt>
              </c:numCache>
            </c:numRef>
          </c:val>
        </c:ser>
        <c:dLbls/>
        <c:marker val="1"/>
        <c:axId val="334697600"/>
        <c:axId val="334699904"/>
      </c:lineChart>
      <c:lineChart>
        <c:grouping val="standard"/>
        <c:ser>
          <c:idx val="3"/>
          <c:order val="3"/>
          <c:tx>
            <c:strRef>
              <c:f>'K81+469'!$AG$3:$AG$5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'K81+469'!$A$6:$A$29</c:f>
              <c:numCache>
                <c:formatCode>m"月"d"日";@</c:formatCode>
                <c:ptCount val="24"/>
                <c:pt idx="0">
                  <c:v>44837</c:v>
                </c:pt>
                <c:pt idx="1">
                  <c:v>44838</c:v>
                </c:pt>
                <c:pt idx="2">
                  <c:v>44839</c:v>
                </c:pt>
                <c:pt idx="3">
                  <c:v>44840</c:v>
                </c:pt>
                <c:pt idx="4">
                  <c:v>44841</c:v>
                </c:pt>
                <c:pt idx="5">
                  <c:v>44842</c:v>
                </c:pt>
                <c:pt idx="6">
                  <c:v>44843</c:v>
                </c:pt>
                <c:pt idx="7">
                  <c:v>44844</c:v>
                </c:pt>
                <c:pt idx="8">
                  <c:v>44845</c:v>
                </c:pt>
                <c:pt idx="9">
                  <c:v>44846</c:v>
                </c:pt>
                <c:pt idx="10">
                  <c:v>44847</c:v>
                </c:pt>
                <c:pt idx="11">
                  <c:v>44848</c:v>
                </c:pt>
                <c:pt idx="12">
                  <c:v>44849</c:v>
                </c:pt>
                <c:pt idx="13">
                  <c:v>44850</c:v>
                </c:pt>
                <c:pt idx="14">
                  <c:v>44851</c:v>
                </c:pt>
                <c:pt idx="15">
                  <c:v>44853</c:v>
                </c:pt>
                <c:pt idx="16">
                  <c:v>44855</c:v>
                </c:pt>
                <c:pt idx="17">
                  <c:v>44857</c:v>
                </c:pt>
                <c:pt idx="18">
                  <c:v>44859</c:v>
                </c:pt>
                <c:pt idx="19">
                  <c:v>44861</c:v>
                </c:pt>
                <c:pt idx="20">
                  <c:v>44870</c:v>
                </c:pt>
              </c:numCache>
            </c:numRef>
          </c:cat>
          <c:val>
            <c:numRef>
              <c:f>'K81+469'!$AG$6:$AG$29</c:f>
              <c:numCache>
                <c:formatCode>0.0_ </c:formatCode>
                <c:ptCount val="2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48</c:v>
                </c:pt>
                <c:pt idx="14">
                  <c:v>51</c:v>
                </c:pt>
                <c:pt idx="15">
                  <c:v>54</c:v>
                </c:pt>
                <c:pt idx="16">
                  <c:v>57</c:v>
                </c:pt>
                <c:pt idx="17">
                  <c:v>60</c:v>
                </c:pt>
                <c:pt idx="18">
                  <c:v>63</c:v>
                </c:pt>
                <c:pt idx="19">
                  <c:v>66</c:v>
                </c:pt>
                <c:pt idx="20">
                  <c:v>69</c:v>
                </c:pt>
              </c:numCache>
            </c:numRef>
          </c:val>
        </c:ser>
        <c:dLbls/>
        <c:marker val="1"/>
        <c:axId val="334718464"/>
        <c:axId val="334720000"/>
      </c:lineChart>
      <c:dateAx>
        <c:axId val="33469760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4699904"/>
        <c:crossesAt val="-50"/>
        <c:auto val="1"/>
        <c:lblOffset val="100"/>
        <c:baseTimeUnit val="days"/>
        <c:majorUnit val="3"/>
        <c:majorTimeUnit val="days"/>
      </c:dateAx>
      <c:valAx>
        <c:axId val="334699904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4697600"/>
        <c:crosses val="autoZero"/>
        <c:crossBetween val="midCat"/>
        <c:majorUnit val="1.2"/>
        <c:minorUnit val="0.2"/>
      </c:valAx>
      <c:dateAx>
        <c:axId val="334718464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4720000"/>
        <c:crosses val="autoZero"/>
        <c:auto val="1"/>
        <c:lblOffset val="100"/>
        <c:baseTimeUnit val="days"/>
      </c:dateAx>
      <c:valAx>
        <c:axId val="334720000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4718464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7318309909497183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K81+469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62831656575360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'K81+469'!$U$4:$W$4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'K81+469'!$A$6:$A$29</c:f>
              <c:numCache>
                <c:formatCode>m"月"d"日";@</c:formatCode>
                <c:ptCount val="24"/>
                <c:pt idx="0">
                  <c:v>44837</c:v>
                </c:pt>
                <c:pt idx="1">
                  <c:v>44838</c:v>
                </c:pt>
                <c:pt idx="2">
                  <c:v>44839</c:v>
                </c:pt>
                <c:pt idx="3">
                  <c:v>44840</c:v>
                </c:pt>
                <c:pt idx="4">
                  <c:v>44841</c:v>
                </c:pt>
                <c:pt idx="5">
                  <c:v>44842</c:v>
                </c:pt>
                <c:pt idx="6">
                  <c:v>44843</c:v>
                </c:pt>
                <c:pt idx="7">
                  <c:v>44844</c:v>
                </c:pt>
                <c:pt idx="8">
                  <c:v>44845</c:v>
                </c:pt>
                <c:pt idx="9">
                  <c:v>44846</c:v>
                </c:pt>
                <c:pt idx="10">
                  <c:v>44847</c:v>
                </c:pt>
                <c:pt idx="11">
                  <c:v>44848</c:v>
                </c:pt>
                <c:pt idx="12">
                  <c:v>44849</c:v>
                </c:pt>
                <c:pt idx="13">
                  <c:v>44850</c:v>
                </c:pt>
                <c:pt idx="14">
                  <c:v>44851</c:v>
                </c:pt>
                <c:pt idx="15">
                  <c:v>44853</c:v>
                </c:pt>
                <c:pt idx="16">
                  <c:v>44855</c:v>
                </c:pt>
                <c:pt idx="17">
                  <c:v>44857</c:v>
                </c:pt>
                <c:pt idx="18">
                  <c:v>44859</c:v>
                </c:pt>
                <c:pt idx="19">
                  <c:v>44861</c:v>
                </c:pt>
                <c:pt idx="20">
                  <c:v>44870</c:v>
                </c:pt>
              </c:numCache>
            </c:numRef>
          </c:cat>
          <c:val>
            <c:numRef>
              <c:f>'K81+469'!$V$6:$V$31</c:f>
              <c:numCache>
                <c:formatCode>0.00_ </c:formatCode>
                <c:ptCount val="26"/>
                <c:pt idx="0">
                  <c:v>0</c:v>
                </c:pt>
                <c:pt idx="1">
                  <c:v>-0.19999999999953399</c:v>
                </c:pt>
                <c:pt idx="2">
                  <c:v>-0.39999999999906799</c:v>
                </c:pt>
                <c:pt idx="3">
                  <c:v>-0.49999999999883499</c:v>
                </c:pt>
                <c:pt idx="4">
                  <c:v>-0.799999999999912</c:v>
                </c:pt>
                <c:pt idx="5">
                  <c:v>-0.999999999999446</c:v>
                </c:pt>
                <c:pt idx="6">
                  <c:v>-0.89999999999967895</c:v>
                </c:pt>
                <c:pt idx="7">
                  <c:v>-1.39999999999851</c:v>
                </c:pt>
                <c:pt idx="8">
                  <c:v>-1.59999999999982</c:v>
                </c:pt>
                <c:pt idx="9">
                  <c:v>-1.6999999999995901</c:v>
                </c:pt>
                <c:pt idx="10">
                  <c:v>-1.99999999999889</c:v>
                </c:pt>
                <c:pt idx="11">
                  <c:v>-2.2000000000002</c:v>
                </c:pt>
                <c:pt idx="12">
                  <c:v>-2.0999999999986598</c:v>
                </c:pt>
                <c:pt idx="13">
                  <c:v>-2.5999999999886101</c:v>
                </c:pt>
                <c:pt idx="14">
                  <c:v>-2.7999999999899199</c:v>
                </c:pt>
                <c:pt idx="15">
                  <c:v>-3.0000000000001101</c:v>
                </c:pt>
                <c:pt idx="16">
                  <c:v>-3.2000000000103102</c:v>
                </c:pt>
                <c:pt idx="17">
                  <c:v>-3.0999999999998802</c:v>
                </c:pt>
                <c:pt idx="18">
                  <c:v>-3.6000000000306902</c:v>
                </c:pt>
                <c:pt idx="19">
                  <c:v>-3.80000000004088</c:v>
                </c:pt>
                <c:pt idx="20">
                  <c:v>-4.0000000000510703</c:v>
                </c:pt>
                <c:pt idx="21">
                  <c:v>-1.0000000000012199</c:v>
                </c:pt>
              </c:numCache>
            </c:numRef>
          </c:val>
        </c:ser>
        <c:ser>
          <c:idx val="1"/>
          <c:order val="1"/>
          <c:tx>
            <c:strRef>
              <c:f>'K81+469'!$Y$4:$AA$4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'K81+469'!$A$6:$A$29</c:f>
              <c:numCache>
                <c:formatCode>m"月"d"日";@</c:formatCode>
                <c:ptCount val="24"/>
                <c:pt idx="0">
                  <c:v>44837</c:v>
                </c:pt>
                <c:pt idx="1">
                  <c:v>44838</c:v>
                </c:pt>
                <c:pt idx="2">
                  <c:v>44839</c:v>
                </c:pt>
                <c:pt idx="3">
                  <c:v>44840</c:v>
                </c:pt>
                <c:pt idx="4">
                  <c:v>44841</c:v>
                </c:pt>
                <c:pt idx="5">
                  <c:v>44842</c:v>
                </c:pt>
                <c:pt idx="6">
                  <c:v>44843</c:v>
                </c:pt>
                <c:pt idx="7">
                  <c:v>44844</c:v>
                </c:pt>
                <c:pt idx="8">
                  <c:v>44845</c:v>
                </c:pt>
                <c:pt idx="9">
                  <c:v>44846</c:v>
                </c:pt>
                <c:pt idx="10">
                  <c:v>44847</c:v>
                </c:pt>
                <c:pt idx="11">
                  <c:v>44848</c:v>
                </c:pt>
                <c:pt idx="12">
                  <c:v>44849</c:v>
                </c:pt>
                <c:pt idx="13">
                  <c:v>44850</c:v>
                </c:pt>
                <c:pt idx="14">
                  <c:v>44851</c:v>
                </c:pt>
                <c:pt idx="15">
                  <c:v>44853</c:v>
                </c:pt>
                <c:pt idx="16">
                  <c:v>44855</c:v>
                </c:pt>
                <c:pt idx="17">
                  <c:v>44857</c:v>
                </c:pt>
                <c:pt idx="18">
                  <c:v>44859</c:v>
                </c:pt>
                <c:pt idx="19">
                  <c:v>44861</c:v>
                </c:pt>
                <c:pt idx="20">
                  <c:v>44870</c:v>
                </c:pt>
              </c:numCache>
            </c:numRef>
          </c:cat>
          <c:val>
            <c:numRef>
              <c:f>'K81+469'!$Z$6:$Z$30</c:f>
              <c:numCache>
                <c:formatCode>0.00_ </c:formatCode>
                <c:ptCount val="25"/>
                <c:pt idx="0">
                  <c:v>0</c:v>
                </c:pt>
                <c:pt idx="1">
                  <c:v>-0.40000000000084401</c:v>
                </c:pt>
                <c:pt idx="2">
                  <c:v>-0.60000000000037801</c:v>
                </c:pt>
                <c:pt idx="3">
                  <c:v>-0.799999999999912</c:v>
                </c:pt>
                <c:pt idx="4">
                  <c:v>-0.40000000000084401</c:v>
                </c:pt>
                <c:pt idx="5">
                  <c:v>-1.20000000000076</c:v>
                </c:pt>
                <c:pt idx="6">
                  <c:v>-1.4000000000002899</c:v>
                </c:pt>
                <c:pt idx="7">
                  <c:v>-1.6999999999995901</c:v>
                </c:pt>
                <c:pt idx="8">
                  <c:v>-1.7999999999993599</c:v>
                </c:pt>
                <c:pt idx="9">
                  <c:v>-2.0000000000006701</c:v>
                </c:pt>
                <c:pt idx="10">
                  <c:v>-2.3999999999997401</c:v>
                </c:pt>
                <c:pt idx="11">
                  <c:v>-2.3999999999997401</c:v>
                </c:pt>
                <c:pt idx="12">
                  <c:v>-2.6000000000010499</c:v>
                </c:pt>
                <c:pt idx="13">
                  <c:v>-2.8000000000005798</c:v>
                </c:pt>
                <c:pt idx="14">
                  <c:v>-2.3999999999997401</c:v>
                </c:pt>
                <c:pt idx="15">
                  <c:v>-2.6000000000010499</c:v>
                </c:pt>
                <c:pt idx="16">
                  <c:v>-2.8000000000023602</c:v>
                </c:pt>
                <c:pt idx="17">
                  <c:v>-3.00000000000367</c:v>
                </c:pt>
                <c:pt idx="18">
                  <c:v>-3.40000000000096</c:v>
                </c:pt>
                <c:pt idx="19">
                  <c:v>-3.40000000000096</c:v>
                </c:pt>
                <c:pt idx="20">
                  <c:v>-3.6000000000022698</c:v>
                </c:pt>
                <c:pt idx="21">
                  <c:v>-3.3999999999974002</c:v>
                </c:pt>
              </c:numCache>
            </c:numRef>
          </c:val>
        </c:ser>
        <c:ser>
          <c:idx val="2"/>
          <c:order val="2"/>
          <c:tx>
            <c:strRef>
              <c:f>'K81+469'!$AC$4:$AE$4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'K81+469'!$A$6:$A$29</c:f>
              <c:numCache>
                <c:formatCode>m"月"d"日";@</c:formatCode>
                <c:ptCount val="24"/>
                <c:pt idx="0">
                  <c:v>44837</c:v>
                </c:pt>
                <c:pt idx="1">
                  <c:v>44838</c:v>
                </c:pt>
                <c:pt idx="2">
                  <c:v>44839</c:v>
                </c:pt>
                <c:pt idx="3">
                  <c:v>44840</c:v>
                </c:pt>
                <c:pt idx="4">
                  <c:v>44841</c:v>
                </c:pt>
                <c:pt idx="5">
                  <c:v>44842</c:v>
                </c:pt>
                <c:pt idx="6">
                  <c:v>44843</c:v>
                </c:pt>
                <c:pt idx="7">
                  <c:v>44844</c:v>
                </c:pt>
                <c:pt idx="8">
                  <c:v>44845</c:v>
                </c:pt>
                <c:pt idx="9">
                  <c:v>44846</c:v>
                </c:pt>
                <c:pt idx="10">
                  <c:v>44847</c:v>
                </c:pt>
                <c:pt idx="11">
                  <c:v>44848</c:v>
                </c:pt>
                <c:pt idx="12">
                  <c:v>44849</c:v>
                </c:pt>
                <c:pt idx="13">
                  <c:v>44850</c:v>
                </c:pt>
                <c:pt idx="14">
                  <c:v>44851</c:v>
                </c:pt>
                <c:pt idx="15">
                  <c:v>44853</c:v>
                </c:pt>
                <c:pt idx="16">
                  <c:v>44855</c:v>
                </c:pt>
                <c:pt idx="17">
                  <c:v>44857</c:v>
                </c:pt>
                <c:pt idx="18">
                  <c:v>44859</c:v>
                </c:pt>
                <c:pt idx="19">
                  <c:v>44861</c:v>
                </c:pt>
                <c:pt idx="20">
                  <c:v>44870</c:v>
                </c:pt>
              </c:numCache>
            </c:numRef>
          </c:cat>
          <c:val>
            <c:numRef>
              <c:f>'K81+469'!$AD$6:$AD$29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-9.99999999997669E-2</c:v>
                </c:pt>
                <c:pt idx="3">
                  <c:v>-0.60000000000037801</c:v>
                </c:pt>
                <c:pt idx="4">
                  <c:v>-0.799999999999912</c:v>
                </c:pt>
                <c:pt idx="5">
                  <c:v>-0.799999999999912</c:v>
                </c:pt>
                <c:pt idx="6">
                  <c:v>-1.1999999999989801</c:v>
                </c:pt>
                <c:pt idx="7">
                  <c:v>-1.4000000000002899</c:v>
                </c:pt>
                <c:pt idx="8">
                  <c:v>-1.2999999999987499</c:v>
                </c:pt>
                <c:pt idx="9">
                  <c:v>-1.7999999999993599</c:v>
                </c:pt>
                <c:pt idx="10">
                  <c:v>-1.99999999999889</c:v>
                </c:pt>
                <c:pt idx="11">
                  <c:v>-1.7999999999993599</c:v>
                </c:pt>
                <c:pt idx="12">
                  <c:v>-2.3999999999890802</c:v>
                </c:pt>
                <c:pt idx="13">
                  <c:v>-2.59999999999039</c:v>
                </c:pt>
                <c:pt idx="14">
                  <c:v>-2.2000000000002</c:v>
                </c:pt>
                <c:pt idx="15">
                  <c:v>-2.3999999999997401</c:v>
                </c:pt>
                <c:pt idx="16">
                  <c:v>-2.59999999999927</c:v>
                </c:pt>
                <c:pt idx="17">
                  <c:v>-2.7999999999987999</c:v>
                </c:pt>
                <c:pt idx="18">
                  <c:v>-2.99999999999834</c:v>
                </c:pt>
                <c:pt idx="19">
                  <c:v>-3.1999999999978699</c:v>
                </c:pt>
                <c:pt idx="20">
                  <c:v>-3.3999999999974002</c:v>
                </c:pt>
              </c:numCache>
            </c:numRef>
          </c:val>
        </c:ser>
        <c:dLbls/>
        <c:marker val="1"/>
        <c:axId val="334921088"/>
        <c:axId val="334935936"/>
      </c:lineChart>
      <c:lineChart>
        <c:grouping val="standard"/>
        <c:ser>
          <c:idx val="3"/>
          <c:order val="3"/>
          <c:tx>
            <c:strRef>
              <c:f>'K81+469'!$AG$3:$AG$5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'K81+469'!$A$6:$A$29</c:f>
              <c:numCache>
                <c:formatCode>m"月"d"日";@</c:formatCode>
                <c:ptCount val="24"/>
                <c:pt idx="0">
                  <c:v>44837</c:v>
                </c:pt>
                <c:pt idx="1">
                  <c:v>44838</c:v>
                </c:pt>
                <c:pt idx="2">
                  <c:v>44839</c:v>
                </c:pt>
                <c:pt idx="3">
                  <c:v>44840</c:v>
                </c:pt>
                <c:pt idx="4">
                  <c:v>44841</c:v>
                </c:pt>
                <c:pt idx="5">
                  <c:v>44842</c:v>
                </c:pt>
                <c:pt idx="6">
                  <c:v>44843</c:v>
                </c:pt>
                <c:pt idx="7">
                  <c:v>44844</c:v>
                </c:pt>
                <c:pt idx="8">
                  <c:v>44845</c:v>
                </c:pt>
                <c:pt idx="9">
                  <c:v>44846</c:v>
                </c:pt>
                <c:pt idx="10">
                  <c:v>44847</c:v>
                </c:pt>
                <c:pt idx="11">
                  <c:v>44848</c:v>
                </c:pt>
                <c:pt idx="12">
                  <c:v>44849</c:v>
                </c:pt>
                <c:pt idx="13">
                  <c:v>44850</c:v>
                </c:pt>
                <c:pt idx="14">
                  <c:v>44851</c:v>
                </c:pt>
                <c:pt idx="15">
                  <c:v>44853</c:v>
                </c:pt>
                <c:pt idx="16">
                  <c:v>44855</c:v>
                </c:pt>
                <c:pt idx="17">
                  <c:v>44857</c:v>
                </c:pt>
                <c:pt idx="18">
                  <c:v>44859</c:v>
                </c:pt>
                <c:pt idx="19">
                  <c:v>44861</c:v>
                </c:pt>
                <c:pt idx="20">
                  <c:v>44870</c:v>
                </c:pt>
              </c:numCache>
            </c:numRef>
          </c:cat>
          <c:val>
            <c:numRef>
              <c:f>'K81+469'!$AG$6:$AG$29</c:f>
              <c:numCache>
                <c:formatCode>0.0_ </c:formatCode>
                <c:ptCount val="2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48</c:v>
                </c:pt>
                <c:pt idx="14">
                  <c:v>51</c:v>
                </c:pt>
                <c:pt idx="15">
                  <c:v>54</c:v>
                </c:pt>
                <c:pt idx="16">
                  <c:v>57</c:v>
                </c:pt>
                <c:pt idx="17">
                  <c:v>60</c:v>
                </c:pt>
                <c:pt idx="18">
                  <c:v>63</c:v>
                </c:pt>
                <c:pt idx="19">
                  <c:v>66</c:v>
                </c:pt>
                <c:pt idx="20">
                  <c:v>69</c:v>
                </c:pt>
              </c:numCache>
            </c:numRef>
          </c:val>
        </c:ser>
        <c:dLbls/>
        <c:marker val="1"/>
        <c:axId val="334942208"/>
        <c:axId val="334943744"/>
      </c:lineChart>
      <c:dateAx>
        <c:axId val="33492108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4935936"/>
        <c:crossesAt val="-50"/>
        <c:auto val="1"/>
        <c:lblOffset val="100"/>
        <c:baseTimeUnit val="days"/>
      </c:dateAx>
      <c:valAx>
        <c:axId val="334935936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4921088"/>
        <c:crosses val="autoZero"/>
        <c:crossBetween val="midCat"/>
        <c:majorUnit val="1.2"/>
      </c:valAx>
      <c:dateAx>
        <c:axId val="334942208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4943744"/>
        <c:crosses val="autoZero"/>
        <c:auto val="1"/>
        <c:lblOffset val="100"/>
        <c:baseTimeUnit val="days"/>
      </c:dateAx>
      <c:valAx>
        <c:axId val="334943744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4942208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K81+469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2107609275918608"/>
          <c:y val="6.5359477124183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'K81+469'!$C$4:$G$4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'K81+469'!$A$6:$A$29</c:f>
              <c:numCache>
                <c:formatCode>m"月"d"日";@</c:formatCode>
                <c:ptCount val="24"/>
                <c:pt idx="0">
                  <c:v>44837</c:v>
                </c:pt>
                <c:pt idx="1">
                  <c:v>44838</c:v>
                </c:pt>
                <c:pt idx="2">
                  <c:v>44839</c:v>
                </c:pt>
                <c:pt idx="3">
                  <c:v>44840</c:v>
                </c:pt>
                <c:pt idx="4">
                  <c:v>44841</c:v>
                </c:pt>
                <c:pt idx="5">
                  <c:v>44842</c:v>
                </c:pt>
                <c:pt idx="6">
                  <c:v>44843</c:v>
                </c:pt>
                <c:pt idx="7">
                  <c:v>44844</c:v>
                </c:pt>
                <c:pt idx="8">
                  <c:v>44845</c:v>
                </c:pt>
                <c:pt idx="9">
                  <c:v>44846</c:v>
                </c:pt>
                <c:pt idx="10">
                  <c:v>44847</c:v>
                </c:pt>
                <c:pt idx="11">
                  <c:v>44848</c:v>
                </c:pt>
                <c:pt idx="12">
                  <c:v>44849</c:v>
                </c:pt>
                <c:pt idx="13">
                  <c:v>44850</c:v>
                </c:pt>
                <c:pt idx="14">
                  <c:v>44851</c:v>
                </c:pt>
                <c:pt idx="15">
                  <c:v>44853</c:v>
                </c:pt>
                <c:pt idx="16">
                  <c:v>44855</c:v>
                </c:pt>
                <c:pt idx="17">
                  <c:v>44857</c:v>
                </c:pt>
                <c:pt idx="18">
                  <c:v>44859</c:v>
                </c:pt>
                <c:pt idx="19">
                  <c:v>44861</c:v>
                </c:pt>
                <c:pt idx="20">
                  <c:v>44870</c:v>
                </c:pt>
              </c:numCache>
            </c:numRef>
          </c:cat>
          <c:val>
            <c:numRef>
              <c:f>'K81+469'!$G$6:$G$29</c:f>
              <c:numCache>
                <c:formatCode>0.00_ </c:formatCode>
                <c:ptCount val="24"/>
                <c:pt idx="0">
                  <c:v>0</c:v>
                </c:pt>
                <c:pt idx="1">
                  <c:v>0.199999999949796</c:v>
                </c:pt>
                <c:pt idx="2">
                  <c:v>-0.39999999989959201</c:v>
                </c:pt>
                <c:pt idx="3">
                  <c:v>-0.20000000006348301</c:v>
                </c:pt>
                <c:pt idx="4">
                  <c:v>-0.199999999949796</c:v>
                </c:pt>
                <c:pt idx="5">
                  <c:v>9.9999999974897905E-2</c:v>
                </c:pt>
                <c:pt idx="6">
                  <c:v>-0.49999999998817701</c:v>
                </c:pt>
                <c:pt idx="7">
                  <c:v>-0.20000000006348301</c:v>
                </c:pt>
                <c:pt idx="8">
                  <c:v>0.10000000008858501</c:v>
                </c:pt>
                <c:pt idx="9">
                  <c:v>-0.50000000010186296</c:v>
                </c:pt>
                <c:pt idx="10">
                  <c:v>-0.199999999949796</c:v>
                </c:pt>
                <c:pt idx="11">
                  <c:v>-9.9999999974897905E-2</c:v>
                </c:pt>
                <c:pt idx="12">
                  <c:v>-0.30000000003838101</c:v>
                </c:pt>
                <c:pt idx="13">
                  <c:v>-0.199999999949796</c:v>
                </c:pt>
                <c:pt idx="14">
                  <c:v>-0.10000000008858501</c:v>
                </c:pt>
                <c:pt idx="15">
                  <c:v>-9.9999999974897905E-2</c:v>
                </c:pt>
                <c:pt idx="16">
                  <c:v>-9.9999999974897905E-2</c:v>
                </c:pt>
                <c:pt idx="17">
                  <c:v>-0.100000000031741</c:v>
                </c:pt>
                <c:pt idx="18">
                  <c:v>-4.9999999987449001E-2</c:v>
                </c:pt>
                <c:pt idx="19">
                  <c:v>-0.15000000001919001</c:v>
                </c:pt>
                <c:pt idx="20">
                  <c:v>-1.1111111108322001E-2</c:v>
                </c:pt>
                <c:pt idx="21">
                  <c:v>-1.00000000009004</c:v>
                </c:pt>
              </c:numCache>
            </c:numRef>
          </c:val>
        </c:ser>
        <c:ser>
          <c:idx val="1"/>
          <c:order val="1"/>
          <c:tx>
            <c:strRef>
              <c:f>'K81+469'!$H$4:$L$4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'K81+469'!$A$6:$A$29</c:f>
              <c:numCache>
                <c:formatCode>m"月"d"日";@</c:formatCode>
                <c:ptCount val="24"/>
                <c:pt idx="0">
                  <c:v>44837</c:v>
                </c:pt>
                <c:pt idx="1">
                  <c:v>44838</c:v>
                </c:pt>
                <c:pt idx="2">
                  <c:v>44839</c:v>
                </c:pt>
                <c:pt idx="3">
                  <c:v>44840</c:v>
                </c:pt>
                <c:pt idx="4">
                  <c:v>44841</c:v>
                </c:pt>
                <c:pt idx="5">
                  <c:v>44842</c:v>
                </c:pt>
                <c:pt idx="6">
                  <c:v>44843</c:v>
                </c:pt>
                <c:pt idx="7">
                  <c:v>44844</c:v>
                </c:pt>
                <c:pt idx="8">
                  <c:v>44845</c:v>
                </c:pt>
                <c:pt idx="9">
                  <c:v>44846</c:v>
                </c:pt>
                <c:pt idx="10">
                  <c:v>44847</c:v>
                </c:pt>
                <c:pt idx="11">
                  <c:v>44848</c:v>
                </c:pt>
                <c:pt idx="12">
                  <c:v>44849</c:v>
                </c:pt>
                <c:pt idx="13">
                  <c:v>44850</c:v>
                </c:pt>
                <c:pt idx="14">
                  <c:v>44851</c:v>
                </c:pt>
                <c:pt idx="15">
                  <c:v>44853</c:v>
                </c:pt>
                <c:pt idx="16">
                  <c:v>44855</c:v>
                </c:pt>
                <c:pt idx="17">
                  <c:v>44857</c:v>
                </c:pt>
                <c:pt idx="18">
                  <c:v>44859</c:v>
                </c:pt>
                <c:pt idx="19">
                  <c:v>44861</c:v>
                </c:pt>
                <c:pt idx="20">
                  <c:v>44870</c:v>
                </c:pt>
              </c:numCache>
            </c:numRef>
          </c:cat>
          <c:val>
            <c:numRef>
              <c:f>'K81+469'!$L$6:$L$29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0.29999999992469401</c:v>
                </c:pt>
                <c:pt idx="3">
                  <c:v>-0.69999999993797202</c:v>
                </c:pt>
                <c:pt idx="4">
                  <c:v>-0.20000000006348301</c:v>
                </c:pt>
                <c:pt idx="5">
                  <c:v>0.50000000010186296</c:v>
                </c:pt>
                <c:pt idx="6">
                  <c:v>-0.90000000000145497</c:v>
                </c:pt>
                <c:pt idx="7">
                  <c:v>-0.20000000006348301</c:v>
                </c:pt>
                <c:pt idx="8">
                  <c:v>0.59999999996307496</c:v>
                </c:pt>
                <c:pt idx="9">
                  <c:v>-0.69999999993797202</c:v>
                </c:pt>
                <c:pt idx="10">
                  <c:v>-0.49999999998817701</c:v>
                </c:pt>
                <c:pt idx="11">
                  <c:v>-9.9999999974897905E-2</c:v>
                </c:pt>
                <c:pt idx="12">
                  <c:v>-0.30000000003838101</c:v>
                </c:pt>
                <c:pt idx="13">
                  <c:v>-0.199999999949796</c:v>
                </c:pt>
                <c:pt idx="14">
                  <c:v>-0.40000000001327901</c:v>
                </c:pt>
                <c:pt idx="15">
                  <c:v>-0.15000000001919001</c:v>
                </c:pt>
                <c:pt idx="16">
                  <c:v>-0.15000000001919001</c:v>
                </c:pt>
                <c:pt idx="17">
                  <c:v>-9.9999999974897905E-2</c:v>
                </c:pt>
                <c:pt idx="18">
                  <c:v>-0.20000000000663901</c:v>
                </c:pt>
                <c:pt idx="19">
                  <c:v>-0.15000000001919001</c:v>
                </c:pt>
                <c:pt idx="20">
                  <c:v>1.11111111209539E-2</c:v>
                </c:pt>
              </c:numCache>
            </c:numRef>
          </c:val>
        </c:ser>
        <c:ser>
          <c:idx val="2"/>
          <c:order val="2"/>
          <c:tx>
            <c:strRef>
              <c:f>'K81+469'!$M$4:$Q$4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'K81+469'!$A$6:$A$29</c:f>
              <c:numCache>
                <c:formatCode>m"月"d"日";@</c:formatCode>
                <c:ptCount val="24"/>
                <c:pt idx="0">
                  <c:v>44837</c:v>
                </c:pt>
                <c:pt idx="1">
                  <c:v>44838</c:v>
                </c:pt>
                <c:pt idx="2">
                  <c:v>44839</c:v>
                </c:pt>
                <c:pt idx="3">
                  <c:v>44840</c:v>
                </c:pt>
                <c:pt idx="4">
                  <c:v>44841</c:v>
                </c:pt>
                <c:pt idx="5">
                  <c:v>44842</c:v>
                </c:pt>
                <c:pt idx="6">
                  <c:v>44843</c:v>
                </c:pt>
                <c:pt idx="7">
                  <c:v>44844</c:v>
                </c:pt>
                <c:pt idx="8">
                  <c:v>44845</c:v>
                </c:pt>
                <c:pt idx="9">
                  <c:v>44846</c:v>
                </c:pt>
                <c:pt idx="10">
                  <c:v>44847</c:v>
                </c:pt>
                <c:pt idx="11">
                  <c:v>44848</c:v>
                </c:pt>
                <c:pt idx="12">
                  <c:v>44849</c:v>
                </c:pt>
                <c:pt idx="13">
                  <c:v>44850</c:v>
                </c:pt>
                <c:pt idx="14">
                  <c:v>44851</c:v>
                </c:pt>
                <c:pt idx="15">
                  <c:v>44853</c:v>
                </c:pt>
                <c:pt idx="16">
                  <c:v>44855</c:v>
                </c:pt>
                <c:pt idx="17">
                  <c:v>44857</c:v>
                </c:pt>
                <c:pt idx="18">
                  <c:v>44859</c:v>
                </c:pt>
                <c:pt idx="19">
                  <c:v>44861</c:v>
                </c:pt>
                <c:pt idx="20">
                  <c:v>44870</c:v>
                </c:pt>
              </c:numCache>
            </c:numRef>
          </c:cat>
          <c:val>
            <c:numRef>
              <c:f>'K81+469'!$Q$6:$Q$29</c:f>
              <c:numCache>
                <c:formatCode>0.00_ </c:formatCode>
                <c:ptCount val="24"/>
                <c:pt idx="0">
                  <c:v>0</c:v>
                </c:pt>
                <c:pt idx="1">
                  <c:v>-0.49999999998817701</c:v>
                </c:pt>
                <c:pt idx="2">
                  <c:v>0.20000000006348301</c:v>
                </c:pt>
                <c:pt idx="3">
                  <c:v>-0.20000000006348301</c:v>
                </c:pt>
                <c:pt idx="4">
                  <c:v>-0.199999999949796</c:v>
                </c:pt>
                <c:pt idx="5">
                  <c:v>9.9999999974897905E-2</c:v>
                </c:pt>
                <c:pt idx="6">
                  <c:v>-0.49999999998817701</c:v>
                </c:pt>
                <c:pt idx="7">
                  <c:v>-0.199999999949796</c:v>
                </c:pt>
                <c:pt idx="8">
                  <c:v>0.199999999949796</c:v>
                </c:pt>
                <c:pt idx="9">
                  <c:v>-0.59999999996307496</c:v>
                </c:pt>
                <c:pt idx="10">
                  <c:v>-0.20000000006348301</c:v>
                </c:pt>
                <c:pt idx="11">
                  <c:v>-0.29999999992469401</c:v>
                </c:pt>
                <c:pt idx="12">
                  <c:v>-0.10000000008858501</c:v>
                </c:pt>
                <c:pt idx="13">
                  <c:v>-0.29999999992469401</c:v>
                </c:pt>
                <c:pt idx="14">
                  <c:v>-0.10000000008858501</c:v>
                </c:pt>
                <c:pt idx="15">
                  <c:v>-9.9999999974897905E-2</c:v>
                </c:pt>
                <c:pt idx="16">
                  <c:v>-0.100000000031741</c:v>
                </c:pt>
                <c:pt idx="17">
                  <c:v>-9.9999999974897905E-2</c:v>
                </c:pt>
                <c:pt idx="18">
                  <c:v>-0.100000000031741</c:v>
                </c:pt>
                <c:pt idx="19">
                  <c:v>-9.9999999974897905E-2</c:v>
                </c:pt>
                <c:pt idx="20">
                  <c:v>-2.22222222292759E-2</c:v>
                </c:pt>
              </c:numCache>
            </c:numRef>
          </c:val>
        </c:ser>
        <c:dLbls/>
        <c:marker val="1"/>
        <c:axId val="334847360"/>
        <c:axId val="334874496"/>
      </c:lineChart>
      <c:dateAx>
        <c:axId val="33484736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4874496"/>
        <c:crossesAt val="-50"/>
        <c:auto val="1"/>
        <c:lblOffset val="100"/>
        <c:baseTimeUnit val="days"/>
      </c:dateAx>
      <c:valAx>
        <c:axId val="334874496"/>
        <c:scaling>
          <c:orientation val="minMax"/>
          <c:max val="1"/>
          <c:min val="-1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4847360"/>
        <c:crosses val="autoZero"/>
        <c:crossBetween val="midCat"/>
        <c:majorUnit val="0.5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K81+469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78783198694230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'K81+469'!$U$4:$W$4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'K81+469'!$A$6:$A$29</c:f>
              <c:numCache>
                <c:formatCode>m"月"d"日";@</c:formatCode>
                <c:ptCount val="24"/>
                <c:pt idx="0">
                  <c:v>44837</c:v>
                </c:pt>
                <c:pt idx="1">
                  <c:v>44838</c:v>
                </c:pt>
                <c:pt idx="2">
                  <c:v>44839</c:v>
                </c:pt>
                <c:pt idx="3">
                  <c:v>44840</c:v>
                </c:pt>
                <c:pt idx="4">
                  <c:v>44841</c:v>
                </c:pt>
                <c:pt idx="5">
                  <c:v>44842</c:v>
                </c:pt>
                <c:pt idx="6">
                  <c:v>44843</c:v>
                </c:pt>
                <c:pt idx="7">
                  <c:v>44844</c:v>
                </c:pt>
                <c:pt idx="8">
                  <c:v>44845</c:v>
                </c:pt>
                <c:pt idx="9">
                  <c:v>44846</c:v>
                </c:pt>
                <c:pt idx="10">
                  <c:v>44847</c:v>
                </c:pt>
                <c:pt idx="11">
                  <c:v>44848</c:v>
                </c:pt>
                <c:pt idx="12">
                  <c:v>44849</c:v>
                </c:pt>
                <c:pt idx="13">
                  <c:v>44850</c:v>
                </c:pt>
                <c:pt idx="14">
                  <c:v>44851</c:v>
                </c:pt>
                <c:pt idx="15">
                  <c:v>44853</c:v>
                </c:pt>
                <c:pt idx="16">
                  <c:v>44855</c:v>
                </c:pt>
                <c:pt idx="17">
                  <c:v>44857</c:v>
                </c:pt>
                <c:pt idx="18">
                  <c:v>44859</c:v>
                </c:pt>
                <c:pt idx="19">
                  <c:v>44861</c:v>
                </c:pt>
                <c:pt idx="20">
                  <c:v>44870</c:v>
                </c:pt>
              </c:numCache>
            </c:numRef>
          </c:cat>
          <c:val>
            <c:numRef>
              <c:f>'K81+469'!$W$6:$W$29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-0.19999999999953399</c:v>
                </c:pt>
                <c:pt idx="3">
                  <c:v>-9.99999999997669E-2</c:v>
                </c:pt>
                <c:pt idx="4">
                  <c:v>-0.30000000000107702</c:v>
                </c:pt>
                <c:pt idx="5">
                  <c:v>-0.19999999999953399</c:v>
                </c:pt>
                <c:pt idx="6">
                  <c:v>9.99999999997669E-2</c:v>
                </c:pt>
                <c:pt idx="7">
                  <c:v>-0.49999999999883499</c:v>
                </c:pt>
                <c:pt idx="8">
                  <c:v>-0.20000000000130999</c:v>
                </c:pt>
                <c:pt idx="9">
                  <c:v>-9.99999999997669E-2</c:v>
                </c:pt>
                <c:pt idx="10">
                  <c:v>-0.29999999999930099</c:v>
                </c:pt>
                <c:pt idx="11">
                  <c:v>-0.20000000000130999</c:v>
                </c:pt>
                <c:pt idx="12">
                  <c:v>0.10000000000154299</c:v>
                </c:pt>
                <c:pt idx="13">
                  <c:v>-0.49999999998995298</c:v>
                </c:pt>
                <c:pt idx="14">
                  <c:v>-0.20000000000130999</c:v>
                </c:pt>
                <c:pt idx="15">
                  <c:v>-0.100000000005096</c:v>
                </c:pt>
                <c:pt idx="16">
                  <c:v>-0.100000000005096</c:v>
                </c:pt>
                <c:pt idx="17">
                  <c:v>5.00000000052125E-2</c:v>
                </c:pt>
                <c:pt idx="18">
                  <c:v>-0.25000000001540501</c:v>
                </c:pt>
                <c:pt idx="19">
                  <c:v>-0.100000000005096</c:v>
                </c:pt>
                <c:pt idx="20">
                  <c:v>-2.2222222223354699E-2</c:v>
                </c:pt>
                <c:pt idx="21">
                  <c:v>-0.99999999999765998</c:v>
                </c:pt>
              </c:numCache>
            </c:numRef>
          </c:val>
        </c:ser>
        <c:ser>
          <c:idx val="1"/>
          <c:order val="1"/>
          <c:tx>
            <c:strRef>
              <c:f>'K81+469'!$Y$4:$AA$4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'K81+469'!$A$6:$A$29</c:f>
              <c:numCache>
                <c:formatCode>m"月"d"日";@</c:formatCode>
                <c:ptCount val="24"/>
                <c:pt idx="0">
                  <c:v>44837</c:v>
                </c:pt>
                <c:pt idx="1">
                  <c:v>44838</c:v>
                </c:pt>
                <c:pt idx="2">
                  <c:v>44839</c:v>
                </c:pt>
                <c:pt idx="3">
                  <c:v>44840</c:v>
                </c:pt>
                <c:pt idx="4">
                  <c:v>44841</c:v>
                </c:pt>
                <c:pt idx="5">
                  <c:v>44842</c:v>
                </c:pt>
                <c:pt idx="6">
                  <c:v>44843</c:v>
                </c:pt>
                <c:pt idx="7">
                  <c:v>44844</c:v>
                </c:pt>
                <c:pt idx="8">
                  <c:v>44845</c:v>
                </c:pt>
                <c:pt idx="9">
                  <c:v>44846</c:v>
                </c:pt>
                <c:pt idx="10">
                  <c:v>44847</c:v>
                </c:pt>
                <c:pt idx="11">
                  <c:v>44848</c:v>
                </c:pt>
                <c:pt idx="12">
                  <c:v>44849</c:v>
                </c:pt>
                <c:pt idx="13">
                  <c:v>44850</c:v>
                </c:pt>
                <c:pt idx="14">
                  <c:v>44851</c:v>
                </c:pt>
                <c:pt idx="15">
                  <c:v>44853</c:v>
                </c:pt>
                <c:pt idx="16">
                  <c:v>44855</c:v>
                </c:pt>
                <c:pt idx="17">
                  <c:v>44857</c:v>
                </c:pt>
                <c:pt idx="18">
                  <c:v>44859</c:v>
                </c:pt>
                <c:pt idx="19">
                  <c:v>44861</c:v>
                </c:pt>
                <c:pt idx="20">
                  <c:v>44870</c:v>
                </c:pt>
              </c:numCache>
            </c:numRef>
          </c:cat>
          <c:val>
            <c:numRef>
              <c:f>'K81+469'!$AA$6:$AA$29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-0.40000000000084401</c:v>
                </c:pt>
                <c:pt idx="2">
                  <c:v>-0.19999999999953399</c:v>
                </c:pt>
                <c:pt idx="3">
                  <c:v>-0.19999999999953399</c:v>
                </c:pt>
                <c:pt idx="4">
                  <c:v>0.39999999999906799</c:v>
                </c:pt>
                <c:pt idx="5">
                  <c:v>-0.799999999999912</c:v>
                </c:pt>
                <c:pt idx="6">
                  <c:v>-0.19999999999953399</c:v>
                </c:pt>
                <c:pt idx="7">
                  <c:v>-0.29999999999930099</c:v>
                </c:pt>
                <c:pt idx="8">
                  <c:v>-9.99999999997669E-2</c:v>
                </c:pt>
                <c:pt idx="9">
                  <c:v>-0.20000000000130999</c:v>
                </c:pt>
                <c:pt idx="10">
                  <c:v>-0.39999999999906799</c:v>
                </c:pt>
                <c:pt idx="11">
                  <c:v>0</c:v>
                </c:pt>
                <c:pt idx="12">
                  <c:v>-0.20000000000130999</c:v>
                </c:pt>
                <c:pt idx="13">
                  <c:v>-0.19999999999953399</c:v>
                </c:pt>
                <c:pt idx="14">
                  <c:v>0.40000000000084401</c:v>
                </c:pt>
                <c:pt idx="15">
                  <c:v>-0.100000000000655</c:v>
                </c:pt>
                <c:pt idx="16">
                  <c:v>-0.100000000000655</c:v>
                </c:pt>
                <c:pt idx="17">
                  <c:v>-0.100000000000655</c:v>
                </c:pt>
                <c:pt idx="18">
                  <c:v>-0.19999999999864601</c:v>
                </c:pt>
                <c:pt idx="19">
                  <c:v>0</c:v>
                </c:pt>
                <c:pt idx="20">
                  <c:v>-2.2222222222367801E-2</c:v>
                </c:pt>
                <c:pt idx="21">
                  <c:v>-6.2499999999853798E-2</c:v>
                </c:pt>
              </c:numCache>
            </c:numRef>
          </c:val>
        </c:ser>
        <c:ser>
          <c:idx val="2"/>
          <c:order val="2"/>
          <c:tx>
            <c:strRef>
              <c:f>'K81+469'!$AC$4:$AE$4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'K81+469'!$A$6:$A$29</c:f>
              <c:numCache>
                <c:formatCode>m"月"d"日";@</c:formatCode>
                <c:ptCount val="24"/>
                <c:pt idx="0">
                  <c:v>44837</c:v>
                </c:pt>
                <c:pt idx="1">
                  <c:v>44838</c:v>
                </c:pt>
                <c:pt idx="2">
                  <c:v>44839</c:v>
                </c:pt>
                <c:pt idx="3">
                  <c:v>44840</c:v>
                </c:pt>
                <c:pt idx="4">
                  <c:v>44841</c:v>
                </c:pt>
                <c:pt idx="5">
                  <c:v>44842</c:v>
                </c:pt>
                <c:pt idx="6">
                  <c:v>44843</c:v>
                </c:pt>
                <c:pt idx="7">
                  <c:v>44844</c:v>
                </c:pt>
                <c:pt idx="8">
                  <c:v>44845</c:v>
                </c:pt>
                <c:pt idx="9">
                  <c:v>44846</c:v>
                </c:pt>
                <c:pt idx="10">
                  <c:v>44847</c:v>
                </c:pt>
                <c:pt idx="11">
                  <c:v>44848</c:v>
                </c:pt>
                <c:pt idx="12">
                  <c:v>44849</c:v>
                </c:pt>
                <c:pt idx="13">
                  <c:v>44850</c:v>
                </c:pt>
                <c:pt idx="14">
                  <c:v>44851</c:v>
                </c:pt>
                <c:pt idx="15">
                  <c:v>44853</c:v>
                </c:pt>
                <c:pt idx="16">
                  <c:v>44855</c:v>
                </c:pt>
                <c:pt idx="17">
                  <c:v>44857</c:v>
                </c:pt>
                <c:pt idx="18">
                  <c:v>44859</c:v>
                </c:pt>
                <c:pt idx="19">
                  <c:v>44861</c:v>
                </c:pt>
                <c:pt idx="20">
                  <c:v>44870</c:v>
                </c:pt>
              </c:numCache>
            </c:numRef>
          </c:cat>
          <c:val>
            <c:numRef>
              <c:f>'K81+469'!$AE$6:$AE$29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9.99999999997669E-2</c:v>
                </c:pt>
                <c:pt idx="3">
                  <c:v>-0.50000000000061096</c:v>
                </c:pt>
                <c:pt idx="4">
                  <c:v>-0.19999999999953399</c:v>
                </c:pt>
                <c:pt idx="5">
                  <c:v>0</c:v>
                </c:pt>
                <c:pt idx="6">
                  <c:v>-0.39999999999906799</c:v>
                </c:pt>
                <c:pt idx="7">
                  <c:v>-0.20000000000130999</c:v>
                </c:pt>
                <c:pt idx="8">
                  <c:v>0.10000000000154299</c:v>
                </c:pt>
                <c:pt idx="9">
                  <c:v>-0.50000000000061096</c:v>
                </c:pt>
                <c:pt idx="10">
                  <c:v>-0.19999999999953399</c:v>
                </c:pt>
                <c:pt idx="11">
                  <c:v>0.19999999999953399</c:v>
                </c:pt>
                <c:pt idx="12">
                  <c:v>-0.59999999998971998</c:v>
                </c:pt>
                <c:pt idx="13">
                  <c:v>-0.20000000000130999</c:v>
                </c:pt>
                <c:pt idx="14">
                  <c:v>0.39999999999018598</c:v>
                </c:pt>
                <c:pt idx="15">
                  <c:v>-9.99999999997669E-2</c:v>
                </c:pt>
                <c:pt idx="16">
                  <c:v>-9.99999999997669E-2</c:v>
                </c:pt>
                <c:pt idx="17">
                  <c:v>-9.99999999997669E-2</c:v>
                </c:pt>
                <c:pt idx="18">
                  <c:v>-9.99999999997669E-2</c:v>
                </c:pt>
                <c:pt idx="19">
                  <c:v>-9.99999999997669E-2</c:v>
                </c:pt>
                <c:pt idx="20">
                  <c:v>-2.22222222221704E-2</c:v>
                </c:pt>
              </c:numCache>
            </c:numRef>
          </c:val>
        </c:ser>
        <c:dLbls/>
        <c:marker val="1"/>
        <c:axId val="335004032"/>
        <c:axId val="335006336"/>
      </c:lineChart>
      <c:dateAx>
        <c:axId val="33500403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5006336"/>
        <c:crossesAt val="-50"/>
        <c:auto val="1"/>
        <c:lblOffset val="100"/>
        <c:baseTimeUnit val="days"/>
      </c:dateAx>
      <c:valAx>
        <c:axId val="335006336"/>
        <c:scaling>
          <c:orientation val="minMax"/>
          <c:max val="1"/>
          <c:min val="-1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5004032"/>
        <c:crosses val="autoZero"/>
        <c:crossBetween val="midCat"/>
        <c:majorUnit val="0.5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K81+435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7.3209821859074398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'K81+435'!$C$4:$G$4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'K81+435'!$A$6:$A$29</c:f>
              <c:numCache>
                <c:formatCode>m"月"d"日";@</c:formatCode>
                <c:ptCount val="24"/>
                <c:pt idx="0">
                  <c:v>44845</c:v>
                </c:pt>
                <c:pt idx="1">
                  <c:v>44846</c:v>
                </c:pt>
                <c:pt idx="2">
                  <c:v>44847</c:v>
                </c:pt>
                <c:pt idx="3">
                  <c:v>44848</c:v>
                </c:pt>
                <c:pt idx="4">
                  <c:v>44849</c:v>
                </c:pt>
                <c:pt idx="5">
                  <c:v>44850</c:v>
                </c:pt>
                <c:pt idx="6">
                  <c:v>44851</c:v>
                </c:pt>
                <c:pt idx="7">
                  <c:v>44852</c:v>
                </c:pt>
                <c:pt idx="8">
                  <c:v>44853</c:v>
                </c:pt>
                <c:pt idx="9">
                  <c:v>44854</c:v>
                </c:pt>
                <c:pt idx="10">
                  <c:v>44855</c:v>
                </c:pt>
                <c:pt idx="11">
                  <c:v>44856</c:v>
                </c:pt>
                <c:pt idx="12">
                  <c:v>44857</c:v>
                </c:pt>
                <c:pt idx="13">
                  <c:v>44858</c:v>
                </c:pt>
                <c:pt idx="14">
                  <c:v>44859</c:v>
                </c:pt>
                <c:pt idx="15">
                  <c:v>44861</c:v>
                </c:pt>
                <c:pt idx="16">
                  <c:v>44863</c:v>
                </c:pt>
                <c:pt idx="17">
                  <c:v>44865</c:v>
                </c:pt>
                <c:pt idx="18">
                  <c:v>44867</c:v>
                </c:pt>
                <c:pt idx="19">
                  <c:v>44870</c:v>
                </c:pt>
                <c:pt idx="20">
                  <c:v>44875</c:v>
                </c:pt>
              </c:numCache>
            </c:numRef>
          </c:cat>
          <c:val>
            <c:numRef>
              <c:f>'K81+435'!$F$6:$F$29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-0.69999999993797202</c:v>
                </c:pt>
                <c:pt idx="3">
                  <c:v>-0.90000000000145497</c:v>
                </c:pt>
                <c:pt idx="4">
                  <c:v>-1.09999999995125</c:v>
                </c:pt>
                <c:pt idx="5">
                  <c:v>-1.1999999999261499</c:v>
                </c:pt>
                <c:pt idx="6">
                  <c:v>-1.4999999999645299</c:v>
                </c:pt>
                <c:pt idx="7">
                  <c:v>-1.39999999998963</c:v>
                </c:pt>
                <c:pt idx="8">
                  <c:v>-1.8999999999778101</c:v>
                </c:pt>
                <c:pt idx="9">
                  <c:v>-2.0999999999275998</c:v>
                </c:pt>
                <c:pt idx="10">
                  <c:v>-2.2999999999910901</c:v>
                </c:pt>
                <c:pt idx="11">
                  <c:v>-2.39999999996598</c:v>
                </c:pt>
                <c:pt idx="12">
                  <c:v>-2.70000000000437</c:v>
                </c:pt>
                <c:pt idx="13">
                  <c:v>-2.5999999999157799</c:v>
                </c:pt>
                <c:pt idx="14">
                  <c:v>-3.09999999990396</c:v>
                </c:pt>
                <c:pt idx="15">
                  <c:v>-3.2999999999674401</c:v>
                </c:pt>
                <c:pt idx="16">
                  <c:v>-3.1999999999925399</c:v>
                </c:pt>
                <c:pt idx="17">
                  <c:v>-3.69999999998072</c:v>
                </c:pt>
                <c:pt idx="18">
                  <c:v>-3.3999999999423398</c:v>
                </c:pt>
                <c:pt idx="19">
                  <c:v>-4.099999999994</c:v>
                </c:pt>
                <c:pt idx="20">
                  <c:v>-4.2999999999437897</c:v>
                </c:pt>
                <c:pt idx="21">
                  <c:v>-1.9000000000915001</c:v>
                </c:pt>
              </c:numCache>
            </c:numRef>
          </c:val>
        </c:ser>
        <c:ser>
          <c:idx val="1"/>
          <c:order val="1"/>
          <c:tx>
            <c:strRef>
              <c:f>'K81+435'!$H$4:$L$4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'K81+435'!$A$6:$A$29</c:f>
              <c:numCache>
                <c:formatCode>m"月"d"日";@</c:formatCode>
                <c:ptCount val="24"/>
                <c:pt idx="0">
                  <c:v>44845</c:v>
                </c:pt>
                <c:pt idx="1">
                  <c:v>44846</c:v>
                </c:pt>
                <c:pt idx="2">
                  <c:v>44847</c:v>
                </c:pt>
                <c:pt idx="3">
                  <c:v>44848</c:v>
                </c:pt>
                <c:pt idx="4">
                  <c:v>44849</c:v>
                </c:pt>
                <c:pt idx="5">
                  <c:v>44850</c:v>
                </c:pt>
                <c:pt idx="6">
                  <c:v>44851</c:v>
                </c:pt>
                <c:pt idx="7">
                  <c:v>44852</c:v>
                </c:pt>
                <c:pt idx="8">
                  <c:v>44853</c:v>
                </c:pt>
                <c:pt idx="9">
                  <c:v>44854</c:v>
                </c:pt>
                <c:pt idx="10">
                  <c:v>44855</c:v>
                </c:pt>
                <c:pt idx="11">
                  <c:v>44856</c:v>
                </c:pt>
                <c:pt idx="12">
                  <c:v>44857</c:v>
                </c:pt>
                <c:pt idx="13">
                  <c:v>44858</c:v>
                </c:pt>
                <c:pt idx="14">
                  <c:v>44859</c:v>
                </c:pt>
                <c:pt idx="15">
                  <c:v>44861</c:v>
                </c:pt>
                <c:pt idx="16">
                  <c:v>44863</c:v>
                </c:pt>
                <c:pt idx="17">
                  <c:v>44865</c:v>
                </c:pt>
                <c:pt idx="18">
                  <c:v>44867</c:v>
                </c:pt>
                <c:pt idx="19">
                  <c:v>44870</c:v>
                </c:pt>
                <c:pt idx="20">
                  <c:v>44875</c:v>
                </c:pt>
              </c:numCache>
            </c:numRef>
          </c:cat>
          <c:val>
            <c:numRef>
              <c:f>'K81+435'!$K$6:$K$29</c:f>
              <c:numCache>
                <c:formatCode>0.00_ </c:formatCode>
                <c:ptCount val="24"/>
                <c:pt idx="0">
                  <c:v>0</c:v>
                </c:pt>
                <c:pt idx="1">
                  <c:v>-0.40000000001327901</c:v>
                </c:pt>
                <c:pt idx="2">
                  <c:v>-0.40000000001327901</c:v>
                </c:pt>
                <c:pt idx="3">
                  <c:v>-0.60000000007676102</c:v>
                </c:pt>
                <c:pt idx="4">
                  <c:v>-0.50000000010186296</c:v>
                </c:pt>
                <c:pt idx="5">
                  <c:v>-1.00000000009004</c:v>
                </c:pt>
                <c:pt idx="6">
                  <c:v>-1.2000000000398401</c:v>
                </c:pt>
                <c:pt idx="7">
                  <c:v>-1.30000000001473</c:v>
                </c:pt>
                <c:pt idx="8">
                  <c:v>-1.60000000005311</c:v>
                </c:pt>
                <c:pt idx="9">
                  <c:v>-1.8000000000029099</c:v>
                </c:pt>
                <c:pt idx="10">
                  <c:v>-2.00000000006639</c:v>
                </c:pt>
                <c:pt idx="11">
                  <c:v>-2.3000000001047698</c:v>
                </c:pt>
                <c:pt idx="12">
                  <c:v>-2.40000000007967</c:v>
                </c:pt>
                <c:pt idx="13">
                  <c:v>-2.6000000000294698</c:v>
                </c:pt>
                <c:pt idx="14">
                  <c:v>-2.8000000000929499</c:v>
                </c:pt>
                <c:pt idx="15">
                  <c:v>-3.2000000001062299</c:v>
                </c:pt>
                <c:pt idx="16">
                  <c:v>-3.2000000001062299</c:v>
                </c:pt>
                <c:pt idx="17">
                  <c:v>-3.40000000005602</c:v>
                </c:pt>
                <c:pt idx="18">
                  <c:v>-3.40000000005602</c:v>
                </c:pt>
                <c:pt idx="19">
                  <c:v>-3.8000000000692999</c:v>
                </c:pt>
                <c:pt idx="20">
                  <c:v>-3.70000000009441</c:v>
                </c:pt>
                <c:pt idx="21">
                  <c:v>-0.15714285714130699</c:v>
                </c:pt>
              </c:numCache>
            </c:numRef>
          </c:val>
        </c:ser>
        <c:ser>
          <c:idx val="2"/>
          <c:order val="2"/>
          <c:tx>
            <c:strRef>
              <c:f>'K81+435'!$M$4:$Q$4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'K81+435'!$A$6:$A$32</c:f>
              <c:numCache>
                <c:formatCode>m"月"d"日";@</c:formatCode>
                <c:ptCount val="27"/>
                <c:pt idx="0">
                  <c:v>44845</c:v>
                </c:pt>
                <c:pt idx="1">
                  <c:v>44846</c:v>
                </c:pt>
                <c:pt idx="2">
                  <c:v>44847</c:v>
                </c:pt>
                <c:pt idx="3">
                  <c:v>44848</c:v>
                </c:pt>
                <c:pt idx="4">
                  <c:v>44849</c:v>
                </c:pt>
                <c:pt idx="5">
                  <c:v>44850</c:v>
                </c:pt>
                <c:pt idx="6">
                  <c:v>44851</c:v>
                </c:pt>
                <c:pt idx="7">
                  <c:v>44852</c:v>
                </c:pt>
                <c:pt idx="8">
                  <c:v>44853</c:v>
                </c:pt>
                <c:pt idx="9">
                  <c:v>44854</c:v>
                </c:pt>
                <c:pt idx="10">
                  <c:v>44855</c:v>
                </c:pt>
                <c:pt idx="11">
                  <c:v>44856</c:v>
                </c:pt>
                <c:pt idx="12">
                  <c:v>44857</c:v>
                </c:pt>
                <c:pt idx="13">
                  <c:v>44858</c:v>
                </c:pt>
                <c:pt idx="14">
                  <c:v>44859</c:v>
                </c:pt>
                <c:pt idx="15">
                  <c:v>44861</c:v>
                </c:pt>
                <c:pt idx="16">
                  <c:v>44863</c:v>
                </c:pt>
                <c:pt idx="17">
                  <c:v>44865</c:v>
                </c:pt>
                <c:pt idx="18">
                  <c:v>44867</c:v>
                </c:pt>
                <c:pt idx="19">
                  <c:v>44870</c:v>
                </c:pt>
                <c:pt idx="20">
                  <c:v>44875</c:v>
                </c:pt>
              </c:numCache>
            </c:numRef>
          </c:cat>
          <c:val>
            <c:numRef>
              <c:f>'K81+435'!$P$6:$P$32</c:f>
              <c:numCache>
                <c:formatCode>0.00_ </c:formatCode>
                <c:ptCount val="27"/>
                <c:pt idx="0">
                  <c:v>0</c:v>
                </c:pt>
                <c:pt idx="1">
                  <c:v>-0.199999999949796</c:v>
                </c:pt>
                <c:pt idx="2">
                  <c:v>0</c:v>
                </c:pt>
                <c:pt idx="3">
                  <c:v>-0.49999999998817701</c:v>
                </c:pt>
                <c:pt idx="4">
                  <c:v>-0.99999999997635303</c:v>
                </c:pt>
                <c:pt idx="5">
                  <c:v>-1.30000000001473</c:v>
                </c:pt>
                <c:pt idx="6">
                  <c:v>-1.2000000000398401</c:v>
                </c:pt>
                <c:pt idx="7">
                  <c:v>-1.09999999995125</c:v>
                </c:pt>
                <c:pt idx="8">
                  <c:v>-0.99999999997635303</c:v>
                </c:pt>
                <c:pt idx="9">
                  <c:v>-1.30000000001473</c:v>
                </c:pt>
                <c:pt idx="10">
                  <c:v>-1.60000000005311</c:v>
                </c:pt>
                <c:pt idx="11">
                  <c:v>-1.8999999999778101</c:v>
                </c:pt>
                <c:pt idx="12">
                  <c:v>-2.2000000000161899</c:v>
                </c:pt>
                <c:pt idx="13">
                  <c:v>-2.5000000000545701</c:v>
                </c:pt>
                <c:pt idx="14">
                  <c:v>-2.39999999996598</c:v>
                </c:pt>
                <c:pt idx="15">
                  <c:v>-3.1000000000176402</c:v>
                </c:pt>
                <c:pt idx="16">
                  <c:v>-3.3999999999423398</c:v>
                </c:pt>
                <c:pt idx="17">
                  <c:v>-3.5000000000309202</c:v>
                </c:pt>
                <c:pt idx="18">
                  <c:v>-4.0000000000191003</c:v>
                </c:pt>
                <c:pt idx="19">
                  <c:v>-4.2999999999437897</c:v>
                </c:pt>
                <c:pt idx="20">
                  <c:v>-4.5999999999821704</c:v>
                </c:pt>
              </c:numCache>
            </c:numRef>
          </c:val>
        </c:ser>
        <c:dLbls/>
        <c:marker val="1"/>
        <c:axId val="328721920"/>
        <c:axId val="335085568"/>
      </c:lineChart>
      <c:lineChart>
        <c:grouping val="standard"/>
        <c:ser>
          <c:idx val="3"/>
          <c:order val="3"/>
          <c:tx>
            <c:strRef>
              <c:f>'K81+435'!$AG$3:$AG$5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'K81+435'!$A$6:$A$29</c:f>
              <c:numCache>
                <c:formatCode>m"月"d"日";@</c:formatCode>
                <c:ptCount val="24"/>
                <c:pt idx="0">
                  <c:v>44845</c:v>
                </c:pt>
                <c:pt idx="1">
                  <c:v>44846</c:v>
                </c:pt>
                <c:pt idx="2">
                  <c:v>44847</c:v>
                </c:pt>
                <c:pt idx="3">
                  <c:v>44848</c:v>
                </c:pt>
                <c:pt idx="4">
                  <c:v>44849</c:v>
                </c:pt>
                <c:pt idx="5">
                  <c:v>44850</c:v>
                </c:pt>
                <c:pt idx="6">
                  <c:v>44851</c:v>
                </c:pt>
                <c:pt idx="7">
                  <c:v>44852</c:v>
                </c:pt>
                <c:pt idx="8">
                  <c:v>44853</c:v>
                </c:pt>
                <c:pt idx="9">
                  <c:v>44854</c:v>
                </c:pt>
                <c:pt idx="10">
                  <c:v>44855</c:v>
                </c:pt>
                <c:pt idx="11">
                  <c:v>44856</c:v>
                </c:pt>
                <c:pt idx="12">
                  <c:v>44857</c:v>
                </c:pt>
                <c:pt idx="13">
                  <c:v>44858</c:v>
                </c:pt>
                <c:pt idx="14">
                  <c:v>44859</c:v>
                </c:pt>
                <c:pt idx="15">
                  <c:v>44861</c:v>
                </c:pt>
                <c:pt idx="16">
                  <c:v>44863</c:v>
                </c:pt>
                <c:pt idx="17">
                  <c:v>44865</c:v>
                </c:pt>
                <c:pt idx="18">
                  <c:v>44867</c:v>
                </c:pt>
                <c:pt idx="19">
                  <c:v>44870</c:v>
                </c:pt>
                <c:pt idx="20">
                  <c:v>44875</c:v>
                </c:pt>
              </c:numCache>
            </c:numRef>
          </c:cat>
          <c:val>
            <c:numRef>
              <c:f>'K81+435'!$AG$6:$AG$29</c:f>
              <c:numCache>
                <c:formatCode>0.0_ </c:formatCode>
                <c:ptCount val="24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  <c:pt idx="18">
                  <c:v>59</c:v>
                </c:pt>
                <c:pt idx="19">
                  <c:v>62</c:v>
                </c:pt>
                <c:pt idx="20">
                  <c:v>65</c:v>
                </c:pt>
              </c:numCache>
            </c:numRef>
          </c:val>
        </c:ser>
        <c:dLbls/>
        <c:marker val="1"/>
        <c:axId val="335087488"/>
        <c:axId val="335089024"/>
      </c:lineChart>
      <c:dateAx>
        <c:axId val="32872192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5085568"/>
        <c:crossesAt val="-50"/>
        <c:auto val="1"/>
        <c:lblOffset val="100"/>
        <c:baseTimeUnit val="days"/>
      </c:dateAx>
      <c:valAx>
        <c:axId val="335085568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8721920"/>
        <c:crosses val="autoZero"/>
        <c:crossBetween val="midCat"/>
        <c:majorUnit val="1.2"/>
        <c:minorUnit val="0.2"/>
      </c:valAx>
      <c:dateAx>
        <c:axId val="335087488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5089024"/>
        <c:crosses val="autoZero"/>
        <c:auto val="1"/>
        <c:lblOffset val="100"/>
        <c:baseTimeUnit val="days"/>
      </c:dateAx>
      <c:valAx>
        <c:axId val="335089024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5087488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7318309909497183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K81+435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658089051772705"/>
          <c:y val="2.62831656575360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'K81+435'!$U$4:$W$4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'K81+435'!$A$6:$A$29</c:f>
              <c:numCache>
                <c:formatCode>m"月"d"日";@</c:formatCode>
                <c:ptCount val="24"/>
                <c:pt idx="0">
                  <c:v>44845</c:v>
                </c:pt>
                <c:pt idx="1">
                  <c:v>44846</c:v>
                </c:pt>
                <c:pt idx="2">
                  <c:v>44847</c:v>
                </c:pt>
                <c:pt idx="3">
                  <c:v>44848</c:v>
                </c:pt>
                <c:pt idx="4">
                  <c:v>44849</c:v>
                </c:pt>
                <c:pt idx="5">
                  <c:v>44850</c:v>
                </c:pt>
                <c:pt idx="6">
                  <c:v>44851</c:v>
                </c:pt>
                <c:pt idx="7">
                  <c:v>44852</c:v>
                </c:pt>
                <c:pt idx="8">
                  <c:v>44853</c:v>
                </c:pt>
                <c:pt idx="9">
                  <c:v>44854</c:v>
                </c:pt>
                <c:pt idx="10">
                  <c:v>44855</c:v>
                </c:pt>
                <c:pt idx="11">
                  <c:v>44856</c:v>
                </c:pt>
                <c:pt idx="12">
                  <c:v>44857</c:v>
                </c:pt>
                <c:pt idx="13">
                  <c:v>44858</c:v>
                </c:pt>
                <c:pt idx="14">
                  <c:v>44859</c:v>
                </c:pt>
                <c:pt idx="15">
                  <c:v>44861</c:v>
                </c:pt>
                <c:pt idx="16">
                  <c:v>44863</c:v>
                </c:pt>
                <c:pt idx="17">
                  <c:v>44865</c:v>
                </c:pt>
                <c:pt idx="18">
                  <c:v>44867</c:v>
                </c:pt>
                <c:pt idx="19">
                  <c:v>44870</c:v>
                </c:pt>
                <c:pt idx="20">
                  <c:v>44875</c:v>
                </c:pt>
              </c:numCache>
            </c:numRef>
          </c:cat>
          <c:val>
            <c:numRef>
              <c:f>'K81+435'!$V$6:$V$31</c:f>
              <c:numCache>
                <c:formatCode>0.00_ </c:formatCode>
                <c:ptCount val="26"/>
                <c:pt idx="0">
                  <c:v>0</c:v>
                </c:pt>
                <c:pt idx="1">
                  <c:v>9.99999999997669E-2</c:v>
                </c:pt>
                <c:pt idx="2">
                  <c:v>-0.10000000000154299</c:v>
                </c:pt>
                <c:pt idx="3">
                  <c:v>-0.30000000000107702</c:v>
                </c:pt>
                <c:pt idx="4">
                  <c:v>-0.60000000000037801</c:v>
                </c:pt>
                <c:pt idx="5">
                  <c:v>-0.70000000000014495</c:v>
                </c:pt>
                <c:pt idx="6">
                  <c:v>-0.90000000001033698</c:v>
                </c:pt>
                <c:pt idx="7">
                  <c:v>-1.0000000000012199</c:v>
                </c:pt>
                <c:pt idx="8">
                  <c:v>-1.30000000001118</c:v>
                </c:pt>
                <c:pt idx="9">
                  <c:v>-1.5000000000107101</c:v>
                </c:pt>
                <c:pt idx="10">
                  <c:v>-1.70000000001025</c:v>
                </c:pt>
                <c:pt idx="11">
                  <c:v>-1.59999999999982</c:v>
                </c:pt>
                <c:pt idx="12">
                  <c:v>-2.1000000000093202</c:v>
                </c:pt>
                <c:pt idx="13">
                  <c:v>-2.3000000000088501</c:v>
                </c:pt>
                <c:pt idx="14">
                  <c:v>-3.0999999999998802</c:v>
                </c:pt>
                <c:pt idx="15">
                  <c:v>-2.7000000000079201</c:v>
                </c:pt>
                <c:pt idx="16">
                  <c:v>-2.90000000000745</c:v>
                </c:pt>
                <c:pt idx="17">
                  <c:v>-3.0000000000001101</c:v>
                </c:pt>
                <c:pt idx="18">
                  <c:v>-3.3000000000065199</c:v>
                </c:pt>
                <c:pt idx="19">
                  <c:v>-3.5000000000060498</c:v>
                </c:pt>
                <c:pt idx="20">
                  <c:v>-3.7000000000055899</c:v>
                </c:pt>
                <c:pt idx="21">
                  <c:v>-1.10000000000987</c:v>
                </c:pt>
              </c:numCache>
            </c:numRef>
          </c:val>
        </c:ser>
        <c:ser>
          <c:idx val="1"/>
          <c:order val="1"/>
          <c:tx>
            <c:strRef>
              <c:f>'K81+435'!$Y$4:$AA$4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'K81+435'!$A$6:$A$29</c:f>
              <c:numCache>
                <c:formatCode>m"月"d"日";@</c:formatCode>
                <c:ptCount val="24"/>
                <c:pt idx="0">
                  <c:v>44845</c:v>
                </c:pt>
                <c:pt idx="1">
                  <c:v>44846</c:v>
                </c:pt>
                <c:pt idx="2">
                  <c:v>44847</c:v>
                </c:pt>
                <c:pt idx="3">
                  <c:v>44848</c:v>
                </c:pt>
                <c:pt idx="4">
                  <c:v>44849</c:v>
                </c:pt>
                <c:pt idx="5">
                  <c:v>44850</c:v>
                </c:pt>
                <c:pt idx="6">
                  <c:v>44851</c:v>
                </c:pt>
                <c:pt idx="7">
                  <c:v>44852</c:v>
                </c:pt>
                <c:pt idx="8">
                  <c:v>44853</c:v>
                </c:pt>
                <c:pt idx="9">
                  <c:v>44854</c:v>
                </c:pt>
                <c:pt idx="10">
                  <c:v>44855</c:v>
                </c:pt>
                <c:pt idx="11">
                  <c:v>44856</c:v>
                </c:pt>
                <c:pt idx="12">
                  <c:v>44857</c:v>
                </c:pt>
                <c:pt idx="13">
                  <c:v>44858</c:v>
                </c:pt>
                <c:pt idx="14">
                  <c:v>44859</c:v>
                </c:pt>
                <c:pt idx="15">
                  <c:v>44861</c:v>
                </c:pt>
                <c:pt idx="16">
                  <c:v>44863</c:v>
                </c:pt>
                <c:pt idx="17">
                  <c:v>44865</c:v>
                </c:pt>
                <c:pt idx="18">
                  <c:v>44867</c:v>
                </c:pt>
                <c:pt idx="19">
                  <c:v>44870</c:v>
                </c:pt>
                <c:pt idx="20">
                  <c:v>44875</c:v>
                </c:pt>
              </c:numCache>
            </c:numRef>
          </c:cat>
          <c:val>
            <c:numRef>
              <c:f>'K81+435'!$Z$6:$Z$30</c:f>
              <c:numCache>
                <c:formatCode>0.00_ </c:formatCode>
                <c:ptCount val="25"/>
                <c:pt idx="0">
                  <c:v>0</c:v>
                </c:pt>
                <c:pt idx="1">
                  <c:v>-0.19999999999953399</c:v>
                </c:pt>
                <c:pt idx="2">
                  <c:v>-0.29999999999930099</c:v>
                </c:pt>
                <c:pt idx="3">
                  <c:v>-0.60000000000037801</c:v>
                </c:pt>
                <c:pt idx="4">
                  <c:v>-0.799999999999912</c:v>
                </c:pt>
                <c:pt idx="5">
                  <c:v>-0.70000000000014495</c:v>
                </c:pt>
                <c:pt idx="6">
                  <c:v>-1.20000000000076</c:v>
                </c:pt>
                <c:pt idx="7">
                  <c:v>-1.4000000000002899</c:v>
                </c:pt>
                <c:pt idx="8">
                  <c:v>-1.20000000000076</c:v>
                </c:pt>
                <c:pt idx="9">
                  <c:v>-1.7999999999993599</c:v>
                </c:pt>
                <c:pt idx="10">
                  <c:v>-2.3999999999979602</c:v>
                </c:pt>
                <c:pt idx="11">
                  <c:v>-2.59999999999927</c:v>
                </c:pt>
                <c:pt idx="12">
                  <c:v>-2.6999999999990401</c:v>
                </c:pt>
                <c:pt idx="13">
                  <c:v>-2.9000000000003499</c:v>
                </c:pt>
                <c:pt idx="14">
                  <c:v>-3.1000000000016601</c:v>
                </c:pt>
                <c:pt idx="15">
                  <c:v>-3.1999999999996498</c:v>
                </c:pt>
                <c:pt idx="16">
                  <c:v>-3.5000000000042801</c:v>
                </c:pt>
                <c:pt idx="17">
                  <c:v>-3.7000000000055899</c:v>
                </c:pt>
                <c:pt idx="18">
                  <c:v>-3.6000000000004899</c:v>
                </c:pt>
                <c:pt idx="19">
                  <c:v>-4.10000000000821</c:v>
                </c:pt>
                <c:pt idx="20">
                  <c:v>-4.3000000000095202</c:v>
                </c:pt>
                <c:pt idx="21">
                  <c:v>-1.9000000000009001</c:v>
                </c:pt>
              </c:numCache>
            </c:numRef>
          </c:val>
        </c:ser>
        <c:ser>
          <c:idx val="2"/>
          <c:order val="2"/>
          <c:tx>
            <c:strRef>
              <c:f>'K81+435'!$AC$4:$AE$4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'K81+435'!$A$6:$A$29</c:f>
              <c:numCache>
                <c:formatCode>m"月"d"日";@</c:formatCode>
                <c:ptCount val="24"/>
                <c:pt idx="0">
                  <c:v>44845</c:v>
                </c:pt>
                <c:pt idx="1">
                  <c:v>44846</c:v>
                </c:pt>
                <c:pt idx="2">
                  <c:v>44847</c:v>
                </c:pt>
                <c:pt idx="3">
                  <c:v>44848</c:v>
                </c:pt>
                <c:pt idx="4">
                  <c:v>44849</c:v>
                </c:pt>
                <c:pt idx="5">
                  <c:v>44850</c:v>
                </c:pt>
                <c:pt idx="6">
                  <c:v>44851</c:v>
                </c:pt>
                <c:pt idx="7">
                  <c:v>44852</c:v>
                </c:pt>
                <c:pt idx="8">
                  <c:v>44853</c:v>
                </c:pt>
                <c:pt idx="9">
                  <c:v>44854</c:v>
                </c:pt>
                <c:pt idx="10">
                  <c:v>44855</c:v>
                </c:pt>
                <c:pt idx="11">
                  <c:v>44856</c:v>
                </c:pt>
                <c:pt idx="12">
                  <c:v>44857</c:v>
                </c:pt>
                <c:pt idx="13">
                  <c:v>44858</c:v>
                </c:pt>
                <c:pt idx="14">
                  <c:v>44859</c:v>
                </c:pt>
                <c:pt idx="15">
                  <c:v>44861</c:v>
                </c:pt>
                <c:pt idx="16">
                  <c:v>44863</c:v>
                </c:pt>
                <c:pt idx="17">
                  <c:v>44865</c:v>
                </c:pt>
                <c:pt idx="18">
                  <c:v>44867</c:v>
                </c:pt>
                <c:pt idx="19">
                  <c:v>44870</c:v>
                </c:pt>
                <c:pt idx="20">
                  <c:v>44875</c:v>
                </c:pt>
              </c:numCache>
            </c:numRef>
          </c:cat>
          <c:val>
            <c:numRef>
              <c:f>'K81+435'!$AD$6:$AD$29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-0.30000000000995902</c:v>
                </c:pt>
                <c:pt idx="2">
                  <c:v>-0.50000000001126899</c:v>
                </c:pt>
                <c:pt idx="3">
                  <c:v>-0.30000000000107702</c:v>
                </c:pt>
                <c:pt idx="4">
                  <c:v>-0.90000000001033698</c:v>
                </c:pt>
                <c:pt idx="5">
                  <c:v>-1.10000000000987</c:v>
                </c:pt>
                <c:pt idx="6">
                  <c:v>-1.30000000001118</c:v>
                </c:pt>
                <c:pt idx="7">
                  <c:v>-1.4000000000002899</c:v>
                </c:pt>
                <c:pt idx="8">
                  <c:v>-1.4999999999911799</c:v>
                </c:pt>
                <c:pt idx="9">
                  <c:v>-1.3000000000005201</c:v>
                </c:pt>
                <c:pt idx="10">
                  <c:v>-1.10000000000987</c:v>
                </c:pt>
                <c:pt idx="11">
                  <c:v>-1.3000000000005201</c:v>
                </c:pt>
                <c:pt idx="12">
                  <c:v>-1.4000000000002899</c:v>
                </c:pt>
                <c:pt idx="13">
                  <c:v>-1.3000000000005201</c:v>
                </c:pt>
                <c:pt idx="14">
                  <c:v>-1.59999999999982</c:v>
                </c:pt>
                <c:pt idx="15">
                  <c:v>-1.6999999999995901</c:v>
                </c:pt>
                <c:pt idx="16">
                  <c:v>-2.0000000000006701</c:v>
                </c:pt>
                <c:pt idx="17">
                  <c:v>-1.8999999999991199</c:v>
                </c:pt>
                <c:pt idx="18">
                  <c:v>-1.99999999999889</c:v>
                </c:pt>
                <c:pt idx="19">
                  <c:v>-2.10000000000043</c:v>
                </c:pt>
                <c:pt idx="20">
                  <c:v>-1.9000000000009001</c:v>
                </c:pt>
              </c:numCache>
            </c:numRef>
          </c:val>
        </c:ser>
        <c:dLbls/>
        <c:marker val="1"/>
        <c:axId val="335306752"/>
        <c:axId val="335309056"/>
      </c:lineChart>
      <c:lineChart>
        <c:grouping val="standard"/>
        <c:ser>
          <c:idx val="3"/>
          <c:order val="3"/>
          <c:tx>
            <c:strRef>
              <c:f>'K81+435'!$AG$3:$AG$5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'K81+435'!$A$6:$A$29</c:f>
              <c:numCache>
                <c:formatCode>m"月"d"日";@</c:formatCode>
                <c:ptCount val="24"/>
                <c:pt idx="0">
                  <c:v>44845</c:v>
                </c:pt>
                <c:pt idx="1">
                  <c:v>44846</c:v>
                </c:pt>
                <c:pt idx="2">
                  <c:v>44847</c:v>
                </c:pt>
                <c:pt idx="3">
                  <c:v>44848</c:v>
                </c:pt>
                <c:pt idx="4">
                  <c:v>44849</c:v>
                </c:pt>
                <c:pt idx="5">
                  <c:v>44850</c:v>
                </c:pt>
                <c:pt idx="6">
                  <c:v>44851</c:v>
                </c:pt>
                <c:pt idx="7">
                  <c:v>44852</c:v>
                </c:pt>
                <c:pt idx="8">
                  <c:v>44853</c:v>
                </c:pt>
                <c:pt idx="9">
                  <c:v>44854</c:v>
                </c:pt>
                <c:pt idx="10">
                  <c:v>44855</c:v>
                </c:pt>
                <c:pt idx="11">
                  <c:v>44856</c:v>
                </c:pt>
                <c:pt idx="12">
                  <c:v>44857</c:v>
                </c:pt>
                <c:pt idx="13">
                  <c:v>44858</c:v>
                </c:pt>
                <c:pt idx="14">
                  <c:v>44859</c:v>
                </c:pt>
                <c:pt idx="15">
                  <c:v>44861</c:v>
                </c:pt>
                <c:pt idx="16">
                  <c:v>44863</c:v>
                </c:pt>
                <c:pt idx="17">
                  <c:v>44865</c:v>
                </c:pt>
                <c:pt idx="18">
                  <c:v>44867</c:v>
                </c:pt>
                <c:pt idx="19">
                  <c:v>44870</c:v>
                </c:pt>
                <c:pt idx="20">
                  <c:v>44875</c:v>
                </c:pt>
              </c:numCache>
            </c:numRef>
          </c:cat>
          <c:val>
            <c:numRef>
              <c:f>'K81+435'!$AG$6:$AG$29</c:f>
              <c:numCache>
                <c:formatCode>0.0_ </c:formatCode>
                <c:ptCount val="24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  <c:pt idx="18">
                  <c:v>59</c:v>
                </c:pt>
                <c:pt idx="19">
                  <c:v>62</c:v>
                </c:pt>
                <c:pt idx="20">
                  <c:v>65</c:v>
                </c:pt>
              </c:numCache>
            </c:numRef>
          </c:val>
        </c:ser>
        <c:dLbls/>
        <c:marker val="1"/>
        <c:axId val="335315328"/>
        <c:axId val="335316864"/>
      </c:lineChart>
      <c:dateAx>
        <c:axId val="33530675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5309056"/>
        <c:crossesAt val="-50"/>
        <c:auto val="1"/>
        <c:lblOffset val="100"/>
        <c:baseTimeUnit val="days"/>
      </c:dateAx>
      <c:valAx>
        <c:axId val="335309056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5306752"/>
        <c:crosses val="autoZero"/>
        <c:crossBetween val="midCat"/>
        <c:majorUnit val="1.2"/>
      </c:valAx>
      <c:dateAx>
        <c:axId val="335315328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5316864"/>
        <c:crosses val="autoZero"/>
        <c:auto val="1"/>
        <c:lblOffset val="100"/>
        <c:baseTimeUnit val="days"/>
      </c:dateAx>
      <c:valAx>
        <c:axId val="335316864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5315328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K81+435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2107609275918608"/>
          <c:y val="6.5359477124183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'K81+435'!$C$4:$G$4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'K81+435'!$A$6:$A$29</c:f>
              <c:numCache>
                <c:formatCode>m"月"d"日";@</c:formatCode>
                <c:ptCount val="24"/>
                <c:pt idx="0">
                  <c:v>44845</c:v>
                </c:pt>
                <c:pt idx="1">
                  <c:v>44846</c:v>
                </c:pt>
                <c:pt idx="2">
                  <c:v>44847</c:v>
                </c:pt>
                <c:pt idx="3">
                  <c:v>44848</c:v>
                </c:pt>
                <c:pt idx="4">
                  <c:v>44849</c:v>
                </c:pt>
                <c:pt idx="5">
                  <c:v>44850</c:v>
                </c:pt>
                <c:pt idx="6">
                  <c:v>44851</c:v>
                </c:pt>
                <c:pt idx="7">
                  <c:v>44852</c:v>
                </c:pt>
                <c:pt idx="8">
                  <c:v>44853</c:v>
                </c:pt>
                <c:pt idx="9">
                  <c:v>44854</c:v>
                </c:pt>
                <c:pt idx="10">
                  <c:v>44855</c:v>
                </c:pt>
                <c:pt idx="11">
                  <c:v>44856</c:v>
                </c:pt>
                <c:pt idx="12">
                  <c:v>44857</c:v>
                </c:pt>
                <c:pt idx="13">
                  <c:v>44858</c:v>
                </c:pt>
                <c:pt idx="14">
                  <c:v>44859</c:v>
                </c:pt>
                <c:pt idx="15">
                  <c:v>44861</c:v>
                </c:pt>
                <c:pt idx="16">
                  <c:v>44863</c:v>
                </c:pt>
                <c:pt idx="17">
                  <c:v>44865</c:v>
                </c:pt>
                <c:pt idx="18">
                  <c:v>44867</c:v>
                </c:pt>
                <c:pt idx="19">
                  <c:v>44870</c:v>
                </c:pt>
                <c:pt idx="20">
                  <c:v>44875</c:v>
                </c:pt>
              </c:numCache>
            </c:numRef>
          </c:cat>
          <c:val>
            <c:numRef>
              <c:f>'K81+435'!$G$6:$G$29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-0.49999999998817701</c:v>
                </c:pt>
                <c:pt idx="3">
                  <c:v>-0.20000000006348301</c:v>
                </c:pt>
                <c:pt idx="4">
                  <c:v>-0.199999999949796</c:v>
                </c:pt>
                <c:pt idx="5">
                  <c:v>-9.9999999974897905E-2</c:v>
                </c:pt>
                <c:pt idx="6">
                  <c:v>-0.30000000003838101</c:v>
                </c:pt>
                <c:pt idx="7">
                  <c:v>9.9999999974897905E-2</c:v>
                </c:pt>
                <c:pt idx="8">
                  <c:v>-0.49999999998817701</c:v>
                </c:pt>
                <c:pt idx="9">
                  <c:v>-0.199999999949796</c:v>
                </c:pt>
                <c:pt idx="10">
                  <c:v>-0.20000000006348301</c:v>
                </c:pt>
                <c:pt idx="11">
                  <c:v>-9.9999999974897905E-2</c:v>
                </c:pt>
                <c:pt idx="12">
                  <c:v>-0.30000000003838101</c:v>
                </c:pt>
                <c:pt idx="13">
                  <c:v>0.10000000008858501</c:v>
                </c:pt>
                <c:pt idx="14">
                  <c:v>-0.49999999998817701</c:v>
                </c:pt>
                <c:pt idx="15">
                  <c:v>-0.100000000031741</c:v>
                </c:pt>
                <c:pt idx="16">
                  <c:v>4.9999999987449001E-2</c:v>
                </c:pt>
                <c:pt idx="17">
                  <c:v>-0.24999999999408801</c:v>
                </c:pt>
                <c:pt idx="18">
                  <c:v>0.15000000001919001</c:v>
                </c:pt>
                <c:pt idx="19">
                  <c:v>-0.23333333335055301</c:v>
                </c:pt>
                <c:pt idx="20">
                  <c:v>-3.9999999989959199E-2</c:v>
                </c:pt>
                <c:pt idx="21">
                  <c:v>-3.2999999999674401</c:v>
                </c:pt>
              </c:numCache>
            </c:numRef>
          </c:val>
        </c:ser>
        <c:ser>
          <c:idx val="1"/>
          <c:order val="1"/>
          <c:tx>
            <c:strRef>
              <c:f>'K81+435'!$H$4:$L$4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'K81+435'!$A$6:$A$29</c:f>
              <c:numCache>
                <c:formatCode>m"月"d"日";@</c:formatCode>
                <c:ptCount val="24"/>
                <c:pt idx="0">
                  <c:v>44845</c:v>
                </c:pt>
                <c:pt idx="1">
                  <c:v>44846</c:v>
                </c:pt>
                <c:pt idx="2">
                  <c:v>44847</c:v>
                </c:pt>
                <c:pt idx="3">
                  <c:v>44848</c:v>
                </c:pt>
                <c:pt idx="4">
                  <c:v>44849</c:v>
                </c:pt>
                <c:pt idx="5">
                  <c:v>44850</c:v>
                </c:pt>
                <c:pt idx="6">
                  <c:v>44851</c:v>
                </c:pt>
                <c:pt idx="7">
                  <c:v>44852</c:v>
                </c:pt>
                <c:pt idx="8">
                  <c:v>44853</c:v>
                </c:pt>
                <c:pt idx="9">
                  <c:v>44854</c:v>
                </c:pt>
                <c:pt idx="10">
                  <c:v>44855</c:v>
                </c:pt>
                <c:pt idx="11">
                  <c:v>44856</c:v>
                </c:pt>
                <c:pt idx="12">
                  <c:v>44857</c:v>
                </c:pt>
                <c:pt idx="13">
                  <c:v>44858</c:v>
                </c:pt>
                <c:pt idx="14">
                  <c:v>44859</c:v>
                </c:pt>
                <c:pt idx="15">
                  <c:v>44861</c:v>
                </c:pt>
                <c:pt idx="16">
                  <c:v>44863</c:v>
                </c:pt>
                <c:pt idx="17">
                  <c:v>44865</c:v>
                </c:pt>
                <c:pt idx="18">
                  <c:v>44867</c:v>
                </c:pt>
                <c:pt idx="19">
                  <c:v>44870</c:v>
                </c:pt>
                <c:pt idx="20">
                  <c:v>44875</c:v>
                </c:pt>
              </c:numCache>
            </c:numRef>
          </c:cat>
          <c:val>
            <c:numRef>
              <c:f>'K81+435'!$L$6:$L$29</c:f>
              <c:numCache>
                <c:formatCode>0.00_ </c:formatCode>
                <c:ptCount val="24"/>
                <c:pt idx="0">
                  <c:v>0</c:v>
                </c:pt>
                <c:pt idx="1">
                  <c:v>-0.40000000001327901</c:v>
                </c:pt>
                <c:pt idx="2">
                  <c:v>0</c:v>
                </c:pt>
                <c:pt idx="3">
                  <c:v>-0.20000000006348301</c:v>
                </c:pt>
                <c:pt idx="4">
                  <c:v>9.9999999974897905E-2</c:v>
                </c:pt>
                <c:pt idx="5">
                  <c:v>-0.49999999998817701</c:v>
                </c:pt>
                <c:pt idx="6">
                  <c:v>-0.199999999949796</c:v>
                </c:pt>
                <c:pt idx="7">
                  <c:v>-9.9999999974897905E-2</c:v>
                </c:pt>
                <c:pt idx="8">
                  <c:v>-0.30000000003838101</c:v>
                </c:pt>
                <c:pt idx="9">
                  <c:v>-0.199999999949796</c:v>
                </c:pt>
                <c:pt idx="10">
                  <c:v>-0.20000000006348301</c:v>
                </c:pt>
                <c:pt idx="11">
                  <c:v>-0.30000000003838101</c:v>
                </c:pt>
                <c:pt idx="12">
                  <c:v>-9.9999999974897905E-2</c:v>
                </c:pt>
                <c:pt idx="13">
                  <c:v>-0.199999999949796</c:v>
                </c:pt>
                <c:pt idx="14">
                  <c:v>-0.20000000006348301</c:v>
                </c:pt>
                <c:pt idx="15">
                  <c:v>-0.20000000000663901</c:v>
                </c:pt>
                <c:pt idx="16">
                  <c:v>0</c:v>
                </c:pt>
                <c:pt idx="17">
                  <c:v>-9.9999999974897905E-2</c:v>
                </c:pt>
                <c:pt idx="18">
                  <c:v>0</c:v>
                </c:pt>
                <c:pt idx="19">
                  <c:v>-0.13333333333776001</c:v>
                </c:pt>
                <c:pt idx="20">
                  <c:v>1.99999999949796E-2</c:v>
                </c:pt>
              </c:numCache>
            </c:numRef>
          </c:val>
        </c:ser>
        <c:ser>
          <c:idx val="2"/>
          <c:order val="2"/>
          <c:tx>
            <c:strRef>
              <c:f>'K81+435'!$M$4:$Q$4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'K81+435'!$A$6:$A$29</c:f>
              <c:numCache>
                <c:formatCode>m"月"d"日";@</c:formatCode>
                <c:ptCount val="24"/>
                <c:pt idx="0">
                  <c:v>44845</c:v>
                </c:pt>
                <c:pt idx="1">
                  <c:v>44846</c:v>
                </c:pt>
                <c:pt idx="2">
                  <c:v>44847</c:v>
                </c:pt>
                <c:pt idx="3">
                  <c:v>44848</c:v>
                </c:pt>
                <c:pt idx="4">
                  <c:v>44849</c:v>
                </c:pt>
                <c:pt idx="5">
                  <c:v>44850</c:v>
                </c:pt>
                <c:pt idx="6">
                  <c:v>44851</c:v>
                </c:pt>
                <c:pt idx="7">
                  <c:v>44852</c:v>
                </c:pt>
                <c:pt idx="8">
                  <c:v>44853</c:v>
                </c:pt>
                <c:pt idx="9">
                  <c:v>44854</c:v>
                </c:pt>
                <c:pt idx="10">
                  <c:v>44855</c:v>
                </c:pt>
                <c:pt idx="11">
                  <c:v>44856</c:v>
                </c:pt>
                <c:pt idx="12">
                  <c:v>44857</c:v>
                </c:pt>
                <c:pt idx="13">
                  <c:v>44858</c:v>
                </c:pt>
                <c:pt idx="14">
                  <c:v>44859</c:v>
                </c:pt>
                <c:pt idx="15">
                  <c:v>44861</c:v>
                </c:pt>
                <c:pt idx="16">
                  <c:v>44863</c:v>
                </c:pt>
                <c:pt idx="17">
                  <c:v>44865</c:v>
                </c:pt>
                <c:pt idx="18">
                  <c:v>44867</c:v>
                </c:pt>
                <c:pt idx="19">
                  <c:v>44870</c:v>
                </c:pt>
                <c:pt idx="20">
                  <c:v>44875</c:v>
                </c:pt>
              </c:numCache>
            </c:numRef>
          </c:cat>
          <c:val>
            <c:numRef>
              <c:f>'K81+435'!$Q$6:$Q$29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0.199999999949796</c:v>
                </c:pt>
                <c:pt idx="3">
                  <c:v>-0.49999999998817701</c:v>
                </c:pt>
                <c:pt idx="4">
                  <c:v>-0.49999999998817701</c:v>
                </c:pt>
                <c:pt idx="5">
                  <c:v>-0.30000000003838101</c:v>
                </c:pt>
                <c:pt idx="6">
                  <c:v>9.9999999974897905E-2</c:v>
                </c:pt>
                <c:pt idx="7">
                  <c:v>0.10000000008858501</c:v>
                </c:pt>
                <c:pt idx="8">
                  <c:v>9.9999999974897905E-2</c:v>
                </c:pt>
                <c:pt idx="9">
                  <c:v>-0.30000000003838101</c:v>
                </c:pt>
                <c:pt idx="10">
                  <c:v>-0.30000000003838101</c:v>
                </c:pt>
                <c:pt idx="11">
                  <c:v>-0.29999999992469401</c:v>
                </c:pt>
                <c:pt idx="12">
                  <c:v>-0.30000000003838101</c:v>
                </c:pt>
                <c:pt idx="13">
                  <c:v>-0.30000000003838101</c:v>
                </c:pt>
                <c:pt idx="14">
                  <c:v>0.10000000008858501</c:v>
                </c:pt>
                <c:pt idx="15">
                  <c:v>-0.35000000002582998</c:v>
                </c:pt>
                <c:pt idx="16">
                  <c:v>-0.149999999962347</c:v>
                </c:pt>
                <c:pt idx="17">
                  <c:v>-5.0000000044292399E-2</c:v>
                </c:pt>
                <c:pt idx="18">
                  <c:v>-0.24999999999408801</c:v>
                </c:pt>
                <c:pt idx="19">
                  <c:v>-9.9999999974897905E-2</c:v>
                </c:pt>
                <c:pt idx="20">
                  <c:v>-6.0000000007676101E-2</c:v>
                </c:pt>
              </c:numCache>
            </c:numRef>
          </c:val>
        </c:ser>
        <c:dLbls/>
        <c:marker val="1"/>
        <c:axId val="335360000"/>
        <c:axId val="335362304"/>
      </c:lineChart>
      <c:dateAx>
        <c:axId val="33536000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5362304"/>
        <c:crossesAt val="-50"/>
        <c:auto val="1"/>
        <c:lblOffset val="100"/>
        <c:baseTimeUnit val="days"/>
      </c:dateAx>
      <c:valAx>
        <c:axId val="335362304"/>
        <c:scaling>
          <c:orientation val="minMax"/>
          <c:max val="0.5"/>
          <c:min val="-1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5360000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K81+435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78783198694230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'K81+435'!$U$4:$W$4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'K81+435'!$A$6:$A$29</c:f>
              <c:numCache>
                <c:formatCode>m"月"d"日";@</c:formatCode>
                <c:ptCount val="24"/>
                <c:pt idx="0">
                  <c:v>44845</c:v>
                </c:pt>
                <c:pt idx="1">
                  <c:v>44846</c:v>
                </c:pt>
                <c:pt idx="2">
                  <c:v>44847</c:v>
                </c:pt>
                <c:pt idx="3">
                  <c:v>44848</c:v>
                </c:pt>
                <c:pt idx="4">
                  <c:v>44849</c:v>
                </c:pt>
                <c:pt idx="5">
                  <c:v>44850</c:v>
                </c:pt>
                <c:pt idx="6">
                  <c:v>44851</c:v>
                </c:pt>
                <c:pt idx="7">
                  <c:v>44852</c:v>
                </c:pt>
                <c:pt idx="8">
                  <c:v>44853</c:v>
                </c:pt>
                <c:pt idx="9">
                  <c:v>44854</c:v>
                </c:pt>
                <c:pt idx="10">
                  <c:v>44855</c:v>
                </c:pt>
                <c:pt idx="11">
                  <c:v>44856</c:v>
                </c:pt>
                <c:pt idx="12">
                  <c:v>44857</c:v>
                </c:pt>
                <c:pt idx="13">
                  <c:v>44858</c:v>
                </c:pt>
                <c:pt idx="14">
                  <c:v>44859</c:v>
                </c:pt>
                <c:pt idx="15">
                  <c:v>44861</c:v>
                </c:pt>
                <c:pt idx="16">
                  <c:v>44863</c:v>
                </c:pt>
                <c:pt idx="17">
                  <c:v>44865</c:v>
                </c:pt>
                <c:pt idx="18">
                  <c:v>44867</c:v>
                </c:pt>
                <c:pt idx="19">
                  <c:v>44870</c:v>
                </c:pt>
                <c:pt idx="20">
                  <c:v>44875</c:v>
                </c:pt>
              </c:numCache>
            </c:numRef>
          </c:cat>
          <c:val>
            <c:numRef>
              <c:f>'K81+435'!$W$6:$W$29</c:f>
              <c:numCache>
                <c:formatCode>0.00_ </c:formatCode>
                <c:ptCount val="24"/>
                <c:pt idx="0">
                  <c:v>0</c:v>
                </c:pt>
                <c:pt idx="1">
                  <c:v>9.99999999997669E-2</c:v>
                </c:pt>
                <c:pt idx="2">
                  <c:v>-0.20000000000130999</c:v>
                </c:pt>
                <c:pt idx="3">
                  <c:v>-0.19999999999953399</c:v>
                </c:pt>
                <c:pt idx="4">
                  <c:v>-0.29999999999930099</c:v>
                </c:pt>
                <c:pt idx="5">
                  <c:v>-9.99999999997669E-2</c:v>
                </c:pt>
                <c:pt idx="6">
                  <c:v>-0.200000000010192</c:v>
                </c:pt>
                <c:pt idx="7">
                  <c:v>-9.9999999990885199E-2</c:v>
                </c:pt>
                <c:pt idx="8">
                  <c:v>-0.30000000000995902</c:v>
                </c:pt>
                <c:pt idx="9">
                  <c:v>-0.19999999999953399</c:v>
                </c:pt>
                <c:pt idx="10">
                  <c:v>-0.19999999999953399</c:v>
                </c:pt>
                <c:pt idx="11">
                  <c:v>0.100000000010425</c:v>
                </c:pt>
                <c:pt idx="12">
                  <c:v>-0.50000000000949296</c:v>
                </c:pt>
                <c:pt idx="13">
                  <c:v>-0.19999999999953399</c:v>
                </c:pt>
                <c:pt idx="14">
                  <c:v>-0.79999999999103</c:v>
                </c:pt>
                <c:pt idx="15">
                  <c:v>0.199999999995981</c:v>
                </c:pt>
                <c:pt idx="16">
                  <c:v>-9.99999999997669E-2</c:v>
                </c:pt>
                <c:pt idx="17">
                  <c:v>-4.9999999996330799E-2</c:v>
                </c:pt>
                <c:pt idx="18">
                  <c:v>-0.15000000000320299</c:v>
                </c:pt>
                <c:pt idx="19">
                  <c:v>-6.6666666666511304E-2</c:v>
                </c:pt>
                <c:pt idx="20">
                  <c:v>-3.9999999999906798E-2</c:v>
                </c:pt>
                <c:pt idx="21">
                  <c:v>-0.20000000000130999</c:v>
                </c:pt>
              </c:numCache>
            </c:numRef>
          </c:val>
        </c:ser>
        <c:ser>
          <c:idx val="1"/>
          <c:order val="1"/>
          <c:tx>
            <c:strRef>
              <c:f>'K81+435'!$Y$4:$AA$4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'K81+435'!$A$6:$A$29</c:f>
              <c:numCache>
                <c:formatCode>m"月"d"日";@</c:formatCode>
                <c:ptCount val="24"/>
                <c:pt idx="0">
                  <c:v>44845</c:v>
                </c:pt>
                <c:pt idx="1">
                  <c:v>44846</c:v>
                </c:pt>
                <c:pt idx="2">
                  <c:v>44847</c:v>
                </c:pt>
                <c:pt idx="3">
                  <c:v>44848</c:v>
                </c:pt>
                <c:pt idx="4">
                  <c:v>44849</c:v>
                </c:pt>
                <c:pt idx="5">
                  <c:v>44850</c:v>
                </c:pt>
                <c:pt idx="6">
                  <c:v>44851</c:v>
                </c:pt>
                <c:pt idx="7">
                  <c:v>44852</c:v>
                </c:pt>
                <c:pt idx="8">
                  <c:v>44853</c:v>
                </c:pt>
                <c:pt idx="9">
                  <c:v>44854</c:v>
                </c:pt>
                <c:pt idx="10">
                  <c:v>44855</c:v>
                </c:pt>
                <c:pt idx="11">
                  <c:v>44856</c:v>
                </c:pt>
                <c:pt idx="12">
                  <c:v>44857</c:v>
                </c:pt>
                <c:pt idx="13">
                  <c:v>44858</c:v>
                </c:pt>
                <c:pt idx="14">
                  <c:v>44859</c:v>
                </c:pt>
                <c:pt idx="15">
                  <c:v>44861</c:v>
                </c:pt>
                <c:pt idx="16">
                  <c:v>44863</c:v>
                </c:pt>
                <c:pt idx="17">
                  <c:v>44865</c:v>
                </c:pt>
                <c:pt idx="18">
                  <c:v>44867</c:v>
                </c:pt>
                <c:pt idx="19">
                  <c:v>44870</c:v>
                </c:pt>
                <c:pt idx="20">
                  <c:v>44875</c:v>
                </c:pt>
              </c:numCache>
            </c:numRef>
          </c:cat>
          <c:val>
            <c:numRef>
              <c:f>'K81+435'!$AA$6:$AA$29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-9.99999999997669E-2</c:v>
                </c:pt>
                <c:pt idx="3">
                  <c:v>-0.30000000000107702</c:v>
                </c:pt>
                <c:pt idx="4">
                  <c:v>-0.19999999999953399</c:v>
                </c:pt>
                <c:pt idx="5">
                  <c:v>9.99999999997669E-2</c:v>
                </c:pt>
                <c:pt idx="6">
                  <c:v>-0.50000000000061096</c:v>
                </c:pt>
                <c:pt idx="7">
                  <c:v>-0.19999999999953399</c:v>
                </c:pt>
                <c:pt idx="8">
                  <c:v>0.19999999999953399</c:v>
                </c:pt>
                <c:pt idx="9">
                  <c:v>-0.59999999999860198</c:v>
                </c:pt>
                <c:pt idx="10">
                  <c:v>-0.59999999999860198</c:v>
                </c:pt>
                <c:pt idx="11">
                  <c:v>-0.20000000000130999</c:v>
                </c:pt>
                <c:pt idx="12">
                  <c:v>-9.99999999997669E-2</c:v>
                </c:pt>
                <c:pt idx="13">
                  <c:v>-0.20000000000130999</c:v>
                </c:pt>
                <c:pt idx="14">
                  <c:v>-0.20000000000130999</c:v>
                </c:pt>
                <c:pt idx="15">
                  <c:v>-4.99999999989953E-2</c:v>
                </c:pt>
                <c:pt idx="16">
                  <c:v>-0.150000000002315</c:v>
                </c:pt>
                <c:pt idx="17">
                  <c:v>-0.100000000000655</c:v>
                </c:pt>
                <c:pt idx="18">
                  <c:v>5.0000000002547999E-2</c:v>
                </c:pt>
                <c:pt idx="19">
                  <c:v>-0.16666666666923899</c:v>
                </c:pt>
                <c:pt idx="20">
                  <c:v>-4.0000000000262E-2</c:v>
                </c:pt>
                <c:pt idx="21">
                  <c:v>-5.2380952381422402E-2</c:v>
                </c:pt>
              </c:numCache>
            </c:numRef>
          </c:val>
        </c:ser>
        <c:ser>
          <c:idx val="2"/>
          <c:order val="2"/>
          <c:tx>
            <c:strRef>
              <c:f>'K81+435'!$AC$4:$AE$4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'K81+435'!$A$6:$A$29</c:f>
              <c:numCache>
                <c:formatCode>m"月"d"日";@</c:formatCode>
                <c:ptCount val="24"/>
                <c:pt idx="0">
                  <c:v>44845</c:v>
                </c:pt>
                <c:pt idx="1">
                  <c:v>44846</c:v>
                </c:pt>
                <c:pt idx="2">
                  <c:v>44847</c:v>
                </c:pt>
                <c:pt idx="3">
                  <c:v>44848</c:v>
                </c:pt>
                <c:pt idx="4">
                  <c:v>44849</c:v>
                </c:pt>
                <c:pt idx="5">
                  <c:v>44850</c:v>
                </c:pt>
                <c:pt idx="6">
                  <c:v>44851</c:v>
                </c:pt>
                <c:pt idx="7">
                  <c:v>44852</c:v>
                </c:pt>
                <c:pt idx="8">
                  <c:v>44853</c:v>
                </c:pt>
                <c:pt idx="9">
                  <c:v>44854</c:v>
                </c:pt>
                <c:pt idx="10">
                  <c:v>44855</c:v>
                </c:pt>
                <c:pt idx="11">
                  <c:v>44856</c:v>
                </c:pt>
                <c:pt idx="12">
                  <c:v>44857</c:v>
                </c:pt>
                <c:pt idx="13">
                  <c:v>44858</c:v>
                </c:pt>
                <c:pt idx="14">
                  <c:v>44859</c:v>
                </c:pt>
                <c:pt idx="15">
                  <c:v>44861</c:v>
                </c:pt>
                <c:pt idx="16">
                  <c:v>44863</c:v>
                </c:pt>
                <c:pt idx="17">
                  <c:v>44865</c:v>
                </c:pt>
                <c:pt idx="18">
                  <c:v>44867</c:v>
                </c:pt>
                <c:pt idx="19">
                  <c:v>44870</c:v>
                </c:pt>
                <c:pt idx="20">
                  <c:v>44875</c:v>
                </c:pt>
              </c:numCache>
            </c:numRef>
          </c:cat>
          <c:val>
            <c:numRef>
              <c:f>'K81+435'!$AE$6:$AE$29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-0.30000000000995902</c:v>
                </c:pt>
                <c:pt idx="2">
                  <c:v>-0.20000000000130999</c:v>
                </c:pt>
                <c:pt idx="3">
                  <c:v>0.200000000010192</c:v>
                </c:pt>
                <c:pt idx="4">
                  <c:v>-0.60000000000926001</c:v>
                </c:pt>
                <c:pt idx="5">
                  <c:v>-0.19999999999953399</c:v>
                </c:pt>
                <c:pt idx="6">
                  <c:v>-0.20000000000130999</c:v>
                </c:pt>
                <c:pt idx="7">
                  <c:v>-9.9999999989108801E-2</c:v>
                </c:pt>
                <c:pt idx="8">
                  <c:v>-9.9999999990885199E-2</c:v>
                </c:pt>
                <c:pt idx="9">
                  <c:v>0.19999999999065199</c:v>
                </c:pt>
                <c:pt idx="10">
                  <c:v>0.19999999999065199</c:v>
                </c:pt>
                <c:pt idx="11">
                  <c:v>-0.19999999999065199</c:v>
                </c:pt>
                <c:pt idx="12">
                  <c:v>-9.99999999997669E-2</c:v>
                </c:pt>
                <c:pt idx="13">
                  <c:v>9.99999999997669E-2</c:v>
                </c:pt>
                <c:pt idx="14">
                  <c:v>-0.29999999999930099</c:v>
                </c:pt>
                <c:pt idx="15">
                  <c:v>-4.9999999999883499E-2</c:v>
                </c:pt>
                <c:pt idx="16">
                  <c:v>-0.15000000000053901</c:v>
                </c:pt>
                <c:pt idx="17">
                  <c:v>5.0000000000771601E-2</c:v>
                </c:pt>
                <c:pt idx="18">
                  <c:v>-4.9999999999883499E-2</c:v>
                </c:pt>
                <c:pt idx="19">
                  <c:v>-3.3333333333847803E-2</c:v>
                </c:pt>
                <c:pt idx="20">
                  <c:v>3.9999999999906798E-2</c:v>
                </c:pt>
              </c:numCache>
            </c:numRef>
          </c:val>
        </c:ser>
        <c:dLbls/>
        <c:marker val="1"/>
        <c:axId val="335434496"/>
        <c:axId val="335436800"/>
      </c:lineChart>
      <c:dateAx>
        <c:axId val="33543449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5436800"/>
        <c:crossesAt val="-50"/>
        <c:auto val="1"/>
        <c:lblOffset val="100"/>
        <c:baseTimeUnit val="days"/>
      </c:dateAx>
      <c:valAx>
        <c:axId val="335436800"/>
        <c:scaling>
          <c:orientation val="minMax"/>
          <c:max val="1"/>
          <c:min val="-1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5434496"/>
        <c:crosses val="autoZero"/>
        <c:crossBetween val="midCat"/>
        <c:majorUnit val="0.5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K81+402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7.3209821859074398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'K81+402'!$C$4:$G$4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'K81+402'!$A$6:$A$29</c:f>
              <c:numCache>
                <c:formatCode>m"月"d"日";@</c:formatCode>
                <c:ptCount val="24"/>
                <c:pt idx="0">
                  <c:v>44858</c:v>
                </c:pt>
                <c:pt idx="1">
                  <c:v>44859</c:v>
                </c:pt>
                <c:pt idx="2">
                  <c:v>44860</c:v>
                </c:pt>
                <c:pt idx="3">
                  <c:v>44861</c:v>
                </c:pt>
                <c:pt idx="4">
                  <c:v>44862</c:v>
                </c:pt>
                <c:pt idx="5">
                  <c:v>44863</c:v>
                </c:pt>
                <c:pt idx="6">
                  <c:v>44864</c:v>
                </c:pt>
                <c:pt idx="7">
                  <c:v>44865</c:v>
                </c:pt>
                <c:pt idx="8">
                  <c:v>44866</c:v>
                </c:pt>
                <c:pt idx="9">
                  <c:v>44867</c:v>
                </c:pt>
                <c:pt idx="10">
                  <c:v>44868</c:v>
                </c:pt>
                <c:pt idx="11">
                  <c:v>44869</c:v>
                </c:pt>
                <c:pt idx="12">
                  <c:v>44870</c:v>
                </c:pt>
                <c:pt idx="13">
                  <c:v>44871</c:v>
                </c:pt>
                <c:pt idx="14">
                  <c:v>44872</c:v>
                </c:pt>
                <c:pt idx="15">
                  <c:v>44874</c:v>
                </c:pt>
                <c:pt idx="16">
                  <c:v>44876</c:v>
                </c:pt>
                <c:pt idx="17">
                  <c:v>44878</c:v>
                </c:pt>
                <c:pt idx="18">
                  <c:v>44880</c:v>
                </c:pt>
                <c:pt idx="19">
                  <c:v>44882</c:v>
                </c:pt>
                <c:pt idx="20">
                  <c:v>44884</c:v>
                </c:pt>
              </c:numCache>
            </c:numRef>
          </c:cat>
          <c:val>
            <c:numRef>
              <c:f>'K81+402'!$F$6:$F$29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-9.9999999974897905E-2</c:v>
                </c:pt>
                <c:pt idx="3">
                  <c:v>-0.59999999996307496</c:v>
                </c:pt>
                <c:pt idx="4">
                  <c:v>-0.79999999991286996</c:v>
                </c:pt>
                <c:pt idx="5">
                  <c:v>-0.69999999993797202</c:v>
                </c:pt>
                <c:pt idx="6">
                  <c:v>-0.99999999997635303</c:v>
                </c:pt>
                <c:pt idx="7">
                  <c:v>-1.39999999998963</c:v>
                </c:pt>
                <c:pt idx="8">
                  <c:v>-1.5999999999394301</c:v>
                </c:pt>
                <c:pt idx="9">
                  <c:v>-1.8999999999778101</c:v>
                </c:pt>
                <c:pt idx="10">
                  <c:v>-1.9999999999527101</c:v>
                </c:pt>
                <c:pt idx="11">
                  <c:v>-2.1999999999024999</c:v>
                </c:pt>
                <c:pt idx="12">
                  <c:v>-2.2999999999910901</c:v>
                </c:pt>
                <c:pt idx="13">
                  <c:v>-2.5999999999157799</c:v>
                </c:pt>
                <c:pt idx="14">
                  <c:v>-2.79999999997926</c:v>
                </c:pt>
                <c:pt idx="15">
                  <c:v>-2.5999999999157799</c:v>
                </c:pt>
                <c:pt idx="16">
                  <c:v>-3.1999999999925399</c:v>
                </c:pt>
                <c:pt idx="17">
                  <c:v>-3.3999999999423398</c:v>
                </c:pt>
                <c:pt idx="18">
                  <c:v>-3.1999999999925399</c:v>
                </c:pt>
                <c:pt idx="19">
                  <c:v>-3.7999999999556202</c:v>
                </c:pt>
                <c:pt idx="20">
                  <c:v>-3.8999999999305102</c:v>
                </c:pt>
                <c:pt idx="21">
                  <c:v>-3.7999999999556202</c:v>
                </c:pt>
              </c:numCache>
            </c:numRef>
          </c:val>
        </c:ser>
        <c:ser>
          <c:idx val="1"/>
          <c:order val="1"/>
          <c:tx>
            <c:strRef>
              <c:f>'K81+402'!$H$4:$L$4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'K81+402'!$A$6:$A$29</c:f>
              <c:numCache>
                <c:formatCode>m"月"d"日";@</c:formatCode>
                <c:ptCount val="24"/>
                <c:pt idx="0">
                  <c:v>44858</c:v>
                </c:pt>
                <c:pt idx="1">
                  <c:v>44859</c:v>
                </c:pt>
                <c:pt idx="2">
                  <c:v>44860</c:v>
                </c:pt>
                <c:pt idx="3">
                  <c:v>44861</c:v>
                </c:pt>
                <c:pt idx="4">
                  <c:v>44862</c:v>
                </c:pt>
                <c:pt idx="5">
                  <c:v>44863</c:v>
                </c:pt>
                <c:pt idx="6">
                  <c:v>44864</c:v>
                </c:pt>
                <c:pt idx="7">
                  <c:v>44865</c:v>
                </c:pt>
                <c:pt idx="8">
                  <c:v>44866</c:v>
                </c:pt>
                <c:pt idx="9">
                  <c:v>44867</c:v>
                </c:pt>
                <c:pt idx="10">
                  <c:v>44868</c:v>
                </c:pt>
                <c:pt idx="11">
                  <c:v>44869</c:v>
                </c:pt>
                <c:pt idx="12">
                  <c:v>44870</c:v>
                </c:pt>
                <c:pt idx="13">
                  <c:v>44871</c:v>
                </c:pt>
                <c:pt idx="14">
                  <c:v>44872</c:v>
                </c:pt>
                <c:pt idx="15">
                  <c:v>44874</c:v>
                </c:pt>
                <c:pt idx="16">
                  <c:v>44876</c:v>
                </c:pt>
                <c:pt idx="17">
                  <c:v>44878</c:v>
                </c:pt>
                <c:pt idx="18">
                  <c:v>44880</c:v>
                </c:pt>
                <c:pt idx="19">
                  <c:v>44882</c:v>
                </c:pt>
                <c:pt idx="20">
                  <c:v>44884</c:v>
                </c:pt>
              </c:numCache>
            </c:numRef>
          </c:cat>
          <c:val>
            <c:numRef>
              <c:f>'K81+402'!$K$6:$K$29</c:f>
              <c:numCache>
                <c:formatCode>0.00_ </c:formatCode>
                <c:ptCount val="24"/>
                <c:pt idx="0">
                  <c:v>0</c:v>
                </c:pt>
                <c:pt idx="1">
                  <c:v>-0.10000000008858501</c:v>
                </c:pt>
                <c:pt idx="2">
                  <c:v>-0.30000000003838101</c:v>
                </c:pt>
                <c:pt idx="3">
                  <c:v>-0.70000000005165897</c:v>
                </c:pt>
                <c:pt idx="4">
                  <c:v>-1.00000000009004</c:v>
                </c:pt>
                <c:pt idx="5">
                  <c:v>-1.2000000000398401</c:v>
                </c:pt>
                <c:pt idx="6">
                  <c:v>-1.4000000001033199</c:v>
                </c:pt>
                <c:pt idx="7">
                  <c:v>-1.5000000000782201</c:v>
                </c:pt>
                <c:pt idx="8">
                  <c:v>-1.8000000000029099</c:v>
                </c:pt>
                <c:pt idx="9">
                  <c:v>-2.2000000000161899</c:v>
                </c:pt>
                <c:pt idx="10">
                  <c:v>-2.2000000000161899</c:v>
                </c:pt>
                <c:pt idx="11">
                  <c:v>-2.40000000007967</c:v>
                </c:pt>
                <c:pt idx="12">
                  <c:v>-2.3000000001047698</c:v>
                </c:pt>
                <c:pt idx="13">
                  <c:v>-2.8000000000929499</c:v>
                </c:pt>
                <c:pt idx="14">
                  <c:v>-3.0000000000427498</c:v>
                </c:pt>
                <c:pt idx="15">
                  <c:v>-3.1999999999925399</c:v>
                </c:pt>
                <c:pt idx="16">
                  <c:v>-3.1999999999925399</c:v>
                </c:pt>
                <c:pt idx="17">
                  <c:v>-3.5999999998921299</c:v>
                </c:pt>
                <c:pt idx="18">
                  <c:v>-3.7999999999556202</c:v>
                </c:pt>
                <c:pt idx="19">
                  <c:v>-3.8999999999305102</c:v>
                </c:pt>
                <c:pt idx="20">
                  <c:v>-3.7999999999556202</c:v>
                </c:pt>
                <c:pt idx="21">
                  <c:v>-0.14444444444187099</c:v>
                </c:pt>
              </c:numCache>
            </c:numRef>
          </c:val>
        </c:ser>
        <c:ser>
          <c:idx val="2"/>
          <c:order val="2"/>
          <c:tx>
            <c:strRef>
              <c:f>'K81+402'!$M$4:$Q$4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'K81+402'!$A$6:$A$32</c:f>
              <c:numCache>
                <c:formatCode>m"月"d"日";@</c:formatCode>
                <c:ptCount val="27"/>
                <c:pt idx="0">
                  <c:v>44858</c:v>
                </c:pt>
                <c:pt idx="1">
                  <c:v>44859</c:v>
                </c:pt>
                <c:pt idx="2">
                  <c:v>44860</c:v>
                </c:pt>
                <c:pt idx="3">
                  <c:v>44861</c:v>
                </c:pt>
                <c:pt idx="4">
                  <c:v>44862</c:v>
                </c:pt>
                <c:pt idx="5">
                  <c:v>44863</c:v>
                </c:pt>
                <c:pt idx="6">
                  <c:v>44864</c:v>
                </c:pt>
                <c:pt idx="7">
                  <c:v>44865</c:v>
                </c:pt>
                <c:pt idx="8">
                  <c:v>44866</c:v>
                </c:pt>
                <c:pt idx="9">
                  <c:v>44867</c:v>
                </c:pt>
                <c:pt idx="10">
                  <c:v>44868</c:v>
                </c:pt>
                <c:pt idx="11">
                  <c:v>44869</c:v>
                </c:pt>
                <c:pt idx="12">
                  <c:v>44870</c:v>
                </c:pt>
                <c:pt idx="13">
                  <c:v>44871</c:v>
                </c:pt>
                <c:pt idx="14">
                  <c:v>44872</c:v>
                </c:pt>
                <c:pt idx="15">
                  <c:v>44874</c:v>
                </c:pt>
                <c:pt idx="16">
                  <c:v>44876</c:v>
                </c:pt>
                <c:pt idx="17">
                  <c:v>44878</c:v>
                </c:pt>
                <c:pt idx="18">
                  <c:v>44880</c:v>
                </c:pt>
                <c:pt idx="19">
                  <c:v>44882</c:v>
                </c:pt>
                <c:pt idx="20">
                  <c:v>44884</c:v>
                </c:pt>
              </c:numCache>
            </c:numRef>
          </c:cat>
          <c:val>
            <c:numRef>
              <c:f>'K81+402'!$P$6:$P$32</c:f>
              <c:numCache>
                <c:formatCode>0.00_ </c:formatCode>
                <c:ptCount val="27"/>
                <c:pt idx="0">
                  <c:v>0</c:v>
                </c:pt>
                <c:pt idx="1">
                  <c:v>-0.30000000003838101</c:v>
                </c:pt>
                <c:pt idx="2">
                  <c:v>-0.40000000001327901</c:v>
                </c:pt>
                <c:pt idx="3">
                  <c:v>-0.60000000007676102</c:v>
                </c:pt>
                <c:pt idx="4">
                  <c:v>-0.80000000002655702</c:v>
                </c:pt>
                <c:pt idx="5">
                  <c:v>-0.70000000005165897</c:v>
                </c:pt>
                <c:pt idx="6">
                  <c:v>-1.2000000000398401</c:v>
                </c:pt>
                <c:pt idx="7">
                  <c:v>-1.39999999998963</c:v>
                </c:pt>
                <c:pt idx="8">
                  <c:v>-1.39999999998963</c:v>
                </c:pt>
                <c:pt idx="9">
                  <c:v>-1.8000000000029099</c:v>
                </c:pt>
                <c:pt idx="10">
                  <c:v>-2.2999999999910901</c:v>
                </c:pt>
                <c:pt idx="11">
                  <c:v>-2.2000000000161899</c:v>
                </c:pt>
                <c:pt idx="12">
                  <c:v>-2.40000000007967</c:v>
                </c:pt>
                <c:pt idx="13">
                  <c:v>-2.40000000007967</c:v>
                </c:pt>
                <c:pt idx="14">
                  <c:v>-2.79999999997926</c:v>
                </c:pt>
                <c:pt idx="15">
                  <c:v>-3.0000000000427498</c:v>
                </c:pt>
                <c:pt idx="16">
                  <c:v>-3.1999999999925399</c:v>
                </c:pt>
                <c:pt idx="17">
                  <c:v>-3.40000000005602</c:v>
                </c:pt>
                <c:pt idx="18">
                  <c:v>-3.6000000000058199</c:v>
                </c:pt>
                <c:pt idx="19">
                  <c:v>-3.69999999998072</c:v>
                </c:pt>
                <c:pt idx="20">
                  <c:v>-3.40000000005602</c:v>
                </c:pt>
              </c:numCache>
            </c:numRef>
          </c:val>
        </c:ser>
        <c:dLbls/>
        <c:marker val="1"/>
        <c:axId val="335595776"/>
        <c:axId val="331948416"/>
      </c:lineChart>
      <c:lineChart>
        <c:grouping val="standard"/>
        <c:ser>
          <c:idx val="3"/>
          <c:order val="3"/>
          <c:tx>
            <c:strRef>
              <c:f>'K81+402'!$AG$3:$AG$5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'K81+402'!$A$6:$A$29</c:f>
              <c:numCache>
                <c:formatCode>m"月"d"日";@</c:formatCode>
                <c:ptCount val="24"/>
                <c:pt idx="0">
                  <c:v>44858</c:v>
                </c:pt>
                <c:pt idx="1">
                  <c:v>44859</c:v>
                </c:pt>
                <c:pt idx="2">
                  <c:v>44860</c:v>
                </c:pt>
                <c:pt idx="3">
                  <c:v>44861</c:v>
                </c:pt>
                <c:pt idx="4">
                  <c:v>44862</c:v>
                </c:pt>
                <c:pt idx="5">
                  <c:v>44863</c:v>
                </c:pt>
                <c:pt idx="6">
                  <c:v>44864</c:v>
                </c:pt>
                <c:pt idx="7">
                  <c:v>44865</c:v>
                </c:pt>
                <c:pt idx="8">
                  <c:v>44866</c:v>
                </c:pt>
                <c:pt idx="9">
                  <c:v>44867</c:v>
                </c:pt>
                <c:pt idx="10">
                  <c:v>44868</c:v>
                </c:pt>
                <c:pt idx="11">
                  <c:v>44869</c:v>
                </c:pt>
                <c:pt idx="12">
                  <c:v>44870</c:v>
                </c:pt>
                <c:pt idx="13">
                  <c:v>44871</c:v>
                </c:pt>
                <c:pt idx="14">
                  <c:v>44872</c:v>
                </c:pt>
                <c:pt idx="15">
                  <c:v>44874</c:v>
                </c:pt>
                <c:pt idx="16">
                  <c:v>44876</c:v>
                </c:pt>
                <c:pt idx="17">
                  <c:v>44878</c:v>
                </c:pt>
                <c:pt idx="18">
                  <c:v>44880</c:v>
                </c:pt>
                <c:pt idx="19">
                  <c:v>44882</c:v>
                </c:pt>
                <c:pt idx="20">
                  <c:v>44884</c:v>
                </c:pt>
              </c:numCache>
            </c:numRef>
          </c:cat>
          <c:val>
            <c:numRef>
              <c:f>'K81+402'!$AG$6:$AG$29</c:f>
              <c:numCache>
                <c:formatCode>0.0_ </c:formatCode>
                <c:ptCount val="2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</c:numCache>
            </c:numRef>
          </c:val>
        </c:ser>
        <c:dLbls/>
        <c:marker val="1"/>
        <c:axId val="331949952"/>
        <c:axId val="331951488"/>
      </c:lineChart>
      <c:dateAx>
        <c:axId val="33559577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1948416"/>
        <c:crossesAt val="-50"/>
        <c:auto val="1"/>
        <c:lblOffset val="100"/>
        <c:baseTimeUnit val="days"/>
      </c:dateAx>
      <c:valAx>
        <c:axId val="331948416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5595776"/>
        <c:crosses val="autoZero"/>
        <c:crossBetween val="midCat"/>
        <c:majorUnit val="1.2"/>
        <c:minorUnit val="0.2"/>
      </c:valAx>
      <c:dateAx>
        <c:axId val="331949952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1951488"/>
        <c:crosses val="autoZero"/>
        <c:auto val="1"/>
        <c:lblOffset val="100"/>
        <c:baseTimeUnit val="days"/>
      </c:dateAx>
      <c:valAx>
        <c:axId val="331951488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1949952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7318309909497183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K82+798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816700031140205"/>
          <c:y val="6.564424544971091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229"/>
          <c:h val="0.6467247097844121"/>
        </c:manualLayout>
      </c:layout>
      <c:lineChart>
        <c:grouping val="standard"/>
        <c:ser>
          <c:idx val="0"/>
          <c:order val="0"/>
          <c:tx>
            <c:strRef>
              <c:f>'K82+798'!$C$4:$G$4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'K82+798'!$A$6:$A$45</c:f>
              <c:numCache>
                <c:formatCode>m"月"d"日";@</c:formatCode>
                <c:ptCount val="40"/>
                <c:pt idx="0">
                  <c:v>44545</c:v>
                </c:pt>
                <c:pt idx="1">
                  <c:v>44546</c:v>
                </c:pt>
                <c:pt idx="2">
                  <c:v>44547</c:v>
                </c:pt>
                <c:pt idx="3">
                  <c:v>44548</c:v>
                </c:pt>
                <c:pt idx="4">
                  <c:v>44549</c:v>
                </c:pt>
                <c:pt idx="5">
                  <c:v>44550</c:v>
                </c:pt>
                <c:pt idx="6">
                  <c:v>44551</c:v>
                </c:pt>
                <c:pt idx="7">
                  <c:v>44552</c:v>
                </c:pt>
                <c:pt idx="8">
                  <c:v>44553</c:v>
                </c:pt>
                <c:pt idx="9">
                  <c:v>44554</c:v>
                </c:pt>
                <c:pt idx="10">
                  <c:v>44555</c:v>
                </c:pt>
                <c:pt idx="11">
                  <c:v>44556</c:v>
                </c:pt>
                <c:pt idx="12">
                  <c:v>44557</c:v>
                </c:pt>
                <c:pt idx="13">
                  <c:v>44558</c:v>
                </c:pt>
                <c:pt idx="14">
                  <c:v>44559</c:v>
                </c:pt>
                <c:pt idx="15">
                  <c:v>44561</c:v>
                </c:pt>
                <c:pt idx="16">
                  <c:v>44563</c:v>
                </c:pt>
                <c:pt idx="17">
                  <c:v>44565</c:v>
                </c:pt>
                <c:pt idx="18">
                  <c:v>44567</c:v>
                </c:pt>
                <c:pt idx="19">
                  <c:v>44569</c:v>
                </c:pt>
                <c:pt idx="20">
                  <c:v>44571</c:v>
                </c:pt>
                <c:pt idx="21">
                  <c:v>44576</c:v>
                </c:pt>
                <c:pt idx="22">
                  <c:v>44581</c:v>
                </c:pt>
                <c:pt idx="23">
                  <c:v>44589</c:v>
                </c:pt>
                <c:pt idx="24">
                  <c:v>44597</c:v>
                </c:pt>
              </c:numCache>
            </c:numRef>
          </c:cat>
          <c:val>
            <c:numRef>
              <c:f>'K82+798'!$G$6:$G$42</c:f>
              <c:numCache>
                <c:formatCode>0.00_ </c:formatCode>
                <c:ptCount val="37"/>
                <c:pt idx="0">
                  <c:v>0</c:v>
                </c:pt>
                <c:pt idx="1">
                  <c:v>-0.29999999992469401</c:v>
                </c:pt>
                <c:pt idx="2">
                  <c:v>-0.40000000001327901</c:v>
                </c:pt>
                <c:pt idx="3">
                  <c:v>-0.49999999998817701</c:v>
                </c:pt>
                <c:pt idx="4">
                  <c:v>9.9999999974897905E-2</c:v>
                </c:pt>
                <c:pt idx="5">
                  <c:v>-0.30000000003838101</c:v>
                </c:pt>
                <c:pt idx="6">
                  <c:v>-0.40000000001327901</c:v>
                </c:pt>
                <c:pt idx="7">
                  <c:v>-0.49999999998817701</c:v>
                </c:pt>
                <c:pt idx="8">
                  <c:v>-0.199999999949796</c:v>
                </c:pt>
                <c:pt idx="9">
                  <c:v>-0.60000000007676102</c:v>
                </c:pt>
                <c:pt idx="10">
                  <c:v>-9.9999999974897905E-2</c:v>
                </c:pt>
                <c:pt idx="11">
                  <c:v>0.40000000001327901</c:v>
                </c:pt>
                <c:pt idx="12">
                  <c:v>-0.199999999949796</c:v>
                </c:pt>
                <c:pt idx="13">
                  <c:v>-0.10000000008858501</c:v>
                </c:pt>
                <c:pt idx="14">
                  <c:v>-0.29999999992469401</c:v>
                </c:pt>
                <c:pt idx="15">
                  <c:v>9.9999999974897905E-2</c:v>
                </c:pt>
                <c:pt idx="16">
                  <c:v>-0.15000000001919001</c:v>
                </c:pt>
                <c:pt idx="17">
                  <c:v>-9.9999999974897905E-2</c:v>
                </c:pt>
                <c:pt idx="18">
                  <c:v>0.15000000001919001</c:v>
                </c:pt>
                <c:pt idx="19">
                  <c:v>-0.20000000000663901</c:v>
                </c:pt>
                <c:pt idx="20">
                  <c:v>-0.100000000031741</c:v>
                </c:pt>
                <c:pt idx="21">
                  <c:v>-3.9999999989959199E-2</c:v>
                </c:pt>
                <c:pt idx="22">
                  <c:v>1.99999999949796E-2</c:v>
                </c:pt>
                <c:pt idx="23">
                  <c:v>1.24999999968622E-2</c:v>
                </c:pt>
                <c:pt idx="24">
                  <c:v>1.25000000110731E-2</c:v>
                </c:pt>
                <c:pt idx="25">
                  <c:v>-0.40000000001327901</c:v>
                </c:pt>
              </c:numCache>
            </c:numRef>
          </c:val>
        </c:ser>
        <c:ser>
          <c:idx val="1"/>
          <c:order val="1"/>
          <c:tx>
            <c:strRef>
              <c:f>'K82+798'!$H$4:$L$4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'K82+798'!$A$6:$A$45</c:f>
              <c:numCache>
                <c:formatCode>m"月"d"日";@</c:formatCode>
                <c:ptCount val="40"/>
                <c:pt idx="0">
                  <c:v>44545</c:v>
                </c:pt>
                <c:pt idx="1">
                  <c:v>44546</c:v>
                </c:pt>
                <c:pt idx="2">
                  <c:v>44547</c:v>
                </c:pt>
                <c:pt idx="3">
                  <c:v>44548</c:v>
                </c:pt>
                <c:pt idx="4">
                  <c:v>44549</c:v>
                </c:pt>
                <c:pt idx="5">
                  <c:v>44550</c:v>
                </c:pt>
                <c:pt idx="6">
                  <c:v>44551</c:v>
                </c:pt>
                <c:pt idx="7">
                  <c:v>44552</c:v>
                </c:pt>
                <c:pt idx="8">
                  <c:v>44553</c:v>
                </c:pt>
                <c:pt idx="9">
                  <c:v>44554</c:v>
                </c:pt>
                <c:pt idx="10">
                  <c:v>44555</c:v>
                </c:pt>
                <c:pt idx="11">
                  <c:v>44556</c:v>
                </c:pt>
                <c:pt idx="12">
                  <c:v>44557</c:v>
                </c:pt>
                <c:pt idx="13">
                  <c:v>44558</c:v>
                </c:pt>
                <c:pt idx="14">
                  <c:v>44559</c:v>
                </c:pt>
                <c:pt idx="15">
                  <c:v>44561</c:v>
                </c:pt>
                <c:pt idx="16">
                  <c:v>44563</c:v>
                </c:pt>
                <c:pt idx="17">
                  <c:v>44565</c:v>
                </c:pt>
                <c:pt idx="18">
                  <c:v>44567</c:v>
                </c:pt>
                <c:pt idx="19">
                  <c:v>44569</c:v>
                </c:pt>
                <c:pt idx="20">
                  <c:v>44571</c:v>
                </c:pt>
                <c:pt idx="21">
                  <c:v>44576</c:v>
                </c:pt>
                <c:pt idx="22">
                  <c:v>44581</c:v>
                </c:pt>
                <c:pt idx="23">
                  <c:v>44589</c:v>
                </c:pt>
                <c:pt idx="24">
                  <c:v>44597</c:v>
                </c:pt>
              </c:numCache>
            </c:numRef>
          </c:cat>
          <c:val>
            <c:numRef>
              <c:f>'K82+798'!$L$6:$L$47</c:f>
              <c:numCache>
                <c:formatCode>0.00_ </c:formatCode>
                <c:ptCount val="42"/>
                <c:pt idx="0">
                  <c:v>0</c:v>
                </c:pt>
                <c:pt idx="1">
                  <c:v>-0.70000000005165897</c:v>
                </c:pt>
                <c:pt idx="2">
                  <c:v>-0.29999999992469401</c:v>
                </c:pt>
                <c:pt idx="3">
                  <c:v>-0.70000000005165897</c:v>
                </c:pt>
                <c:pt idx="4">
                  <c:v>0.20000000006348301</c:v>
                </c:pt>
                <c:pt idx="5">
                  <c:v>-0.30000000003838101</c:v>
                </c:pt>
                <c:pt idx="6">
                  <c:v>-0.199999999949796</c:v>
                </c:pt>
                <c:pt idx="7">
                  <c:v>-0.30000000003838101</c:v>
                </c:pt>
                <c:pt idx="8">
                  <c:v>-9.9999999974897905E-2</c:v>
                </c:pt>
                <c:pt idx="9">
                  <c:v>-0.40000000001327901</c:v>
                </c:pt>
                <c:pt idx="10">
                  <c:v>0.49999999998817701</c:v>
                </c:pt>
                <c:pt idx="11">
                  <c:v>-0.30000000003838101</c:v>
                </c:pt>
                <c:pt idx="12">
                  <c:v>-0.29999999992469401</c:v>
                </c:pt>
                <c:pt idx="13">
                  <c:v>9.9999999974897905E-2</c:v>
                </c:pt>
                <c:pt idx="14">
                  <c:v>-0.49999999998817701</c:v>
                </c:pt>
                <c:pt idx="15">
                  <c:v>-5.0000000044292399E-2</c:v>
                </c:pt>
                <c:pt idx="16">
                  <c:v>-0.149999999962347</c:v>
                </c:pt>
                <c:pt idx="17">
                  <c:v>-0.100000000031741</c:v>
                </c:pt>
                <c:pt idx="18">
                  <c:v>0.15000000001919001</c:v>
                </c:pt>
                <c:pt idx="19">
                  <c:v>-9.9999999974897905E-2</c:v>
                </c:pt>
                <c:pt idx="20">
                  <c:v>-0.100000000031741</c:v>
                </c:pt>
                <c:pt idx="21">
                  <c:v>-1.99999999949796E-2</c:v>
                </c:pt>
                <c:pt idx="22">
                  <c:v>-1.99999999949796E-2</c:v>
                </c:pt>
                <c:pt idx="23">
                  <c:v>-1.25000000110731E-2</c:v>
                </c:pt>
                <c:pt idx="24">
                  <c:v>-1.24999999968622E-2</c:v>
                </c:pt>
              </c:numCache>
            </c:numRef>
          </c:val>
        </c:ser>
        <c:ser>
          <c:idx val="2"/>
          <c:order val="2"/>
          <c:tx>
            <c:strRef>
              <c:f>'K82+798'!$M$4:$Q$4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'K82+798'!$A$6:$A$45</c:f>
              <c:numCache>
                <c:formatCode>m"月"d"日";@</c:formatCode>
                <c:ptCount val="40"/>
                <c:pt idx="0">
                  <c:v>44545</c:v>
                </c:pt>
                <c:pt idx="1">
                  <c:v>44546</c:v>
                </c:pt>
                <c:pt idx="2">
                  <c:v>44547</c:v>
                </c:pt>
                <c:pt idx="3">
                  <c:v>44548</c:v>
                </c:pt>
                <c:pt idx="4">
                  <c:v>44549</c:v>
                </c:pt>
                <c:pt idx="5">
                  <c:v>44550</c:v>
                </c:pt>
                <c:pt idx="6">
                  <c:v>44551</c:v>
                </c:pt>
                <c:pt idx="7">
                  <c:v>44552</c:v>
                </c:pt>
                <c:pt idx="8">
                  <c:v>44553</c:v>
                </c:pt>
                <c:pt idx="9">
                  <c:v>44554</c:v>
                </c:pt>
                <c:pt idx="10">
                  <c:v>44555</c:v>
                </c:pt>
                <c:pt idx="11">
                  <c:v>44556</c:v>
                </c:pt>
                <c:pt idx="12">
                  <c:v>44557</c:v>
                </c:pt>
                <c:pt idx="13">
                  <c:v>44558</c:v>
                </c:pt>
                <c:pt idx="14">
                  <c:v>44559</c:v>
                </c:pt>
                <c:pt idx="15">
                  <c:v>44561</c:v>
                </c:pt>
                <c:pt idx="16">
                  <c:v>44563</c:v>
                </c:pt>
                <c:pt idx="17">
                  <c:v>44565</c:v>
                </c:pt>
                <c:pt idx="18">
                  <c:v>44567</c:v>
                </c:pt>
                <c:pt idx="19">
                  <c:v>44569</c:v>
                </c:pt>
                <c:pt idx="20">
                  <c:v>44571</c:v>
                </c:pt>
                <c:pt idx="21">
                  <c:v>44576</c:v>
                </c:pt>
                <c:pt idx="22">
                  <c:v>44581</c:v>
                </c:pt>
                <c:pt idx="23">
                  <c:v>44589</c:v>
                </c:pt>
                <c:pt idx="24">
                  <c:v>44597</c:v>
                </c:pt>
              </c:numCache>
            </c:numRef>
          </c:cat>
          <c:val>
            <c:numRef>
              <c:f>'K82+798'!$Q$6:$Q$42</c:f>
              <c:numCache>
                <c:formatCode>0.00_ </c:formatCode>
                <c:ptCount val="37"/>
                <c:pt idx="0">
                  <c:v>0</c:v>
                </c:pt>
                <c:pt idx="1">
                  <c:v>-0.30000000003838101</c:v>
                </c:pt>
                <c:pt idx="2">
                  <c:v>-0.40000000001327901</c:v>
                </c:pt>
                <c:pt idx="3">
                  <c:v>-9.9999999974897905E-2</c:v>
                </c:pt>
                <c:pt idx="4">
                  <c:v>0.199999999949796</c:v>
                </c:pt>
                <c:pt idx="5">
                  <c:v>-9.9999999974897905E-2</c:v>
                </c:pt>
                <c:pt idx="6">
                  <c:v>-0.30000000003838101</c:v>
                </c:pt>
                <c:pt idx="7">
                  <c:v>-0.199999999949796</c:v>
                </c:pt>
                <c:pt idx="8">
                  <c:v>-0.30000000003838101</c:v>
                </c:pt>
                <c:pt idx="9">
                  <c:v>-0.29999999992469401</c:v>
                </c:pt>
                <c:pt idx="10">
                  <c:v>9.9999999974897905E-2</c:v>
                </c:pt>
                <c:pt idx="11">
                  <c:v>-0.59999999996307496</c:v>
                </c:pt>
                <c:pt idx="12">
                  <c:v>9.9999999974897905E-2</c:v>
                </c:pt>
                <c:pt idx="13">
                  <c:v>9.9999999974897905E-2</c:v>
                </c:pt>
                <c:pt idx="14">
                  <c:v>-0.199999999949796</c:v>
                </c:pt>
                <c:pt idx="15">
                  <c:v>0</c:v>
                </c:pt>
                <c:pt idx="16">
                  <c:v>-0.15000000001919001</c:v>
                </c:pt>
                <c:pt idx="17">
                  <c:v>-0.100000000031741</c:v>
                </c:pt>
                <c:pt idx="18">
                  <c:v>0.20000000000663901</c:v>
                </c:pt>
                <c:pt idx="19">
                  <c:v>-0.149999999962347</c:v>
                </c:pt>
                <c:pt idx="20">
                  <c:v>-0.15000000001919001</c:v>
                </c:pt>
                <c:pt idx="21">
                  <c:v>-1.99999999949796E-2</c:v>
                </c:pt>
                <c:pt idx="22">
                  <c:v>-4.0000000012696497E-2</c:v>
                </c:pt>
                <c:pt idx="23">
                  <c:v>-2.49999999937245E-2</c:v>
                </c:pt>
                <c:pt idx="24">
                  <c:v>-2.50000000079353E-2</c:v>
                </c:pt>
              </c:numCache>
            </c:numRef>
          </c:val>
        </c:ser>
        <c:dLbls/>
        <c:marker val="1"/>
        <c:axId val="317818368"/>
        <c:axId val="317825024"/>
      </c:lineChart>
      <c:dateAx>
        <c:axId val="317818368"/>
        <c:scaling>
          <c:orientation val="minMax"/>
          <c:min val="44543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7825024"/>
        <c:crossesAt val="-50"/>
        <c:auto val="1"/>
        <c:lblOffset val="100"/>
        <c:baseTimeUnit val="days"/>
        <c:majorUnit val="6"/>
        <c:majorTimeUnit val="days"/>
      </c:dateAx>
      <c:valAx>
        <c:axId val="317825024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7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7818368"/>
        <c:crosses val="autoZero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K81+402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658089051772705"/>
          <c:y val="2.62831656575360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'K81+402'!$U$4:$W$4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'K81+402'!$A$6:$A$29</c:f>
              <c:numCache>
                <c:formatCode>m"月"d"日";@</c:formatCode>
                <c:ptCount val="24"/>
                <c:pt idx="0">
                  <c:v>44858</c:v>
                </c:pt>
                <c:pt idx="1">
                  <c:v>44859</c:v>
                </c:pt>
                <c:pt idx="2">
                  <c:v>44860</c:v>
                </c:pt>
                <c:pt idx="3">
                  <c:v>44861</c:v>
                </c:pt>
                <c:pt idx="4">
                  <c:v>44862</c:v>
                </c:pt>
                <c:pt idx="5">
                  <c:v>44863</c:v>
                </c:pt>
                <c:pt idx="6">
                  <c:v>44864</c:v>
                </c:pt>
                <c:pt idx="7">
                  <c:v>44865</c:v>
                </c:pt>
                <c:pt idx="8">
                  <c:v>44866</c:v>
                </c:pt>
                <c:pt idx="9">
                  <c:v>44867</c:v>
                </c:pt>
                <c:pt idx="10">
                  <c:v>44868</c:v>
                </c:pt>
                <c:pt idx="11">
                  <c:v>44869</c:v>
                </c:pt>
                <c:pt idx="12">
                  <c:v>44870</c:v>
                </c:pt>
                <c:pt idx="13">
                  <c:v>44871</c:v>
                </c:pt>
                <c:pt idx="14">
                  <c:v>44872</c:v>
                </c:pt>
                <c:pt idx="15">
                  <c:v>44874</c:v>
                </c:pt>
                <c:pt idx="16">
                  <c:v>44876</c:v>
                </c:pt>
                <c:pt idx="17">
                  <c:v>44878</c:v>
                </c:pt>
                <c:pt idx="18">
                  <c:v>44880</c:v>
                </c:pt>
                <c:pt idx="19">
                  <c:v>44882</c:v>
                </c:pt>
                <c:pt idx="20">
                  <c:v>44884</c:v>
                </c:pt>
              </c:numCache>
            </c:numRef>
          </c:cat>
          <c:val>
            <c:numRef>
              <c:f>'K81+402'!$V$6:$V$31</c:f>
              <c:numCache>
                <c:formatCode>0.00_ </c:formatCode>
                <c:ptCount val="26"/>
                <c:pt idx="0">
                  <c:v>0</c:v>
                </c:pt>
                <c:pt idx="1">
                  <c:v>9.99999999997669E-2</c:v>
                </c:pt>
                <c:pt idx="2">
                  <c:v>-0.10000000000154299</c:v>
                </c:pt>
                <c:pt idx="3">
                  <c:v>-0.30000000000107702</c:v>
                </c:pt>
                <c:pt idx="4">
                  <c:v>-0.60000000000037801</c:v>
                </c:pt>
                <c:pt idx="5">
                  <c:v>-0.70000000000014495</c:v>
                </c:pt>
                <c:pt idx="6">
                  <c:v>-0.90000000001033698</c:v>
                </c:pt>
                <c:pt idx="7">
                  <c:v>-1.0000000000012199</c:v>
                </c:pt>
                <c:pt idx="8">
                  <c:v>-1.30000000001118</c:v>
                </c:pt>
                <c:pt idx="9">
                  <c:v>-1.5000000000107101</c:v>
                </c:pt>
                <c:pt idx="10">
                  <c:v>-1.70000000001025</c:v>
                </c:pt>
                <c:pt idx="11">
                  <c:v>-1.59999999999982</c:v>
                </c:pt>
                <c:pt idx="12">
                  <c:v>-2.1000000000093202</c:v>
                </c:pt>
                <c:pt idx="13">
                  <c:v>-2.3000000000088501</c:v>
                </c:pt>
                <c:pt idx="14">
                  <c:v>-3.0999999999998802</c:v>
                </c:pt>
                <c:pt idx="15">
                  <c:v>-2.7000000000079201</c:v>
                </c:pt>
                <c:pt idx="16">
                  <c:v>-2.90000000000745</c:v>
                </c:pt>
                <c:pt idx="17">
                  <c:v>-3.0000000000001101</c:v>
                </c:pt>
                <c:pt idx="18">
                  <c:v>-3.3000000000065199</c:v>
                </c:pt>
                <c:pt idx="19">
                  <c:v>-3.5000000000060498</c:v>
                </c:pt>
                <c:pt idx="20">
                  <c:v>-2.9000000000003499</c:v>
                </c:pt>
                <c:pt idx="21">
                  <c:v>-4.5999999999999401</c:v>
                </c:pt>
              </c:numCache>
            </c:numRef>
          </c:val>
        </c:ser>
        <c:ser>
          <c:idx val="1"/>
          <c:order val="1"/>
          <c:tx>
            <c:strRef>
              <c:f>'K81+402'!$Y$4:$AA$4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'K81+402'!$A$6:$A$29</c:f>
              <c:numCache>
                <c:formatCode>m"月"d"日";@</c:formatCode>
                <c:ptCount val="24"/>
                <c:pt idx="0">
                  <c:v>44858</c:v>
                </c:pt>
                <c:pt idx="1">
                  <c:v>44859</c:v>
                </c:pt>
                <c:pt idx="2">
                  <c:v>44860</c:v>
                </c:pt>
                <c:pt idx="3">
                  <c:v>44861</c:v>
                </c:pt>
                <c:pt idx="4">
                  <c:v>44862</c:v>
                </c:pt>
                <c:pt idx="5">
                  <c:v>44863</c:v>
                </c:pt>
                <c:pt idx="6">
                  <c:v>44864</c:v>
                </c:pt>
                <c:pt idx="7">
                  <c:v>44865</c:v>
                </c:pt>
                <c:pt idx="8">
                  <c:v>44866</c:v>
                </c:pt>
                <c:pt idx="9">
                  <c:v>44867</c:v>
                </c:pt>
                <c:pt idx="10">
                  <c:v>44868</c:v>
                </c:pt>
                <c:pt idx="11">
                  <c:v>44869</c:v>
                </c:pt>
                <c:pt idx="12">
                  <c:v>44870</c:v>
                </c:pt>
                <c:pt idx="13">
                  <c:v>44871</c:v>
                </c:pt>
                <c:pt idx="14">
                  <c:v>44872</c:v>
                </c:pt>
                <c:pt idx="15">
                  <c:v>44874</c:v>
                </c:pt>
                <c:pt idx="16">
                  <c:v>44876</c:v>
                </c:pt>
                <c:pt idx="17">
                  <c:v>44878</c:v>
                </c:pt>
                <c:pt idx="18">
                  <c:v>44880</c:v>
                </c:pt>
                <c:pt idx="19">
                  <c:v>44882</c:v>
                </c:pt>
                <c:pt idx="20">
                  <c:v>44884</c:v>
                </c:pt>
              </c:numCache>
            </c:numRef>
          </c:cat>
          <c:val>
            <c:numRef>
              <c:f>'K81+402'!$Z$6:$Z$30</c:f>
              <c:numCache>
                <c:formatCode>0.00_ </c:formatCode>
                <c:ptCount val="25"/>
                <c:pt idx="0">
                  <c:v>0</c:v>
                </c:pt>
                <c:pt idx="1">
                  <c:v>-0.19999999999953399</c:v>
                </c:pt>
                <c:pt idx="2">
                  <c:v>-0.29999999999930099</c:v>
                </c:pt>
                <c:pt idx="3">
                  <c:v>-0.60000000000037801</c:v>
                </c:pt>
                <c:pt idx="4">
                  <c:v>-0.799999999999912</c:v>
                </c:pt>
                <c:pt idx="5">
                  <c:v>-0.70000000000014495</c:v>
                </c:pt>
                <c:pt idx="6">
                  <c:v>-1.20000000000076</c:v>
                </c:pt>
                <c:pt idx="7">
                  <c:v>-1.4000000000002899</c:v>
                </c:pt>
                <c:pt idx="8">
                  <c:v>-1.20000000000076</c:v>
                </c:pt>
                <c:pt idx="9">
                  <c:v>-1.7999999999993599</c:v>
                </c:pt>
                <c:pt idx="10">
                  <c:v>-2.3999999999979602</c:v>
                </c:pt>
                <c:pt idx="11">
                  <c:v>-2.59999999999927</c:v>
                </c:pt>
                <c:pt idx="12">
                  <c:v>-2.6999999999990401</c:v>
                </c:pt>
                <c:pt idx="13">
                  <c:v>-2.9000000000003499</c:v>
                </c:pt>
                <c:pt idx="14">
                  <c:v>-3.1000000000016601</c:v>
                </c:pt>
                <c:pt idx="15">
                  <c:v>-3.1999999999996498</c:v>
                </c:pt>
                <c:pt idx="16">
                  <c:v>-3.5000000000042801</c:v>
                </c:pt>
                <c:pt idx="17">
                  <c:v>-3.7000000000055899</c:v>
                </c:pt>
                <c:pt idx="18">
                  <c:v>-3.6000000000004899</c:v>
                </c:pt>
                <c:pt idx="19">
                  <c:v>-4.10000000000821</c:v>
                </c:pt>
                <c:pt idx="20">
                  <c:v>-4.5999999999999401</c:v>
                </c:pt>
                <c:pt idx="21">
                  <c:v>-1.59999999999982</c:v>
                </c:pt>
              </c:numCache>
            </c:numRef>
          </c:val>
        </c:ser>
        <c:ser>
          <c:idx val="2"/>
          <c:order val="2"/>
          <c:tx>
            <c:strRef>
              <c:f>'K81+402'!$AC$4:$AE$4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'K81+402'!$A$6:$A$29</c:f>
              <c:numCache>
                <c:formatCode>m"月"d"日";@</c:formatCode>
                <c:ptCount val="24"/>
                <c:pt idx="0">
                  <c:v>44858</c:v>
                </c:pt>
                <c:pt idx="1">
                  <c:v>44859</c:v>
                </c:pt>
                <c:pt idx="2">
                  <c:v>44860</c:v>
                </c:pt>
                <c:pt idx="3">
                  <c:v>44861</c:v>
                </c:pt>
                <c:pt idx="4">
                  <c:v>44862</c:v>
                </c:pt>
                <c:pt idx="5">
                  <c:v>44863</c:v>
                </c:pt>
                <c:pt idx="6">
                  <c:v>44864</c:v>
                </c:pt>
                <c:pt idx="7">
                  <c:v>44865</c:v>
                </c:pt>
                <c:pt idx="8">
                  <c:v>44866</c:v>
                </c:pt>
                <c:pt idx="9">
                  <c:v>44867</c:v>
                </c:pt>
                <c:pt idx="10">
                  <c:v>44868</c:v>
                </c:pt>
                <c:pt idx="11">
                  <c:v>44869</c:v>
                </c:pt>
                <c:pt idx="12">
                  <c:v>44870</c:v>
                </c:pt>
                <c:pt idx="13">
                  <c:v>44871</c:v>
                </c:pt>
                <c:pt idx="14">
                  <c:v>44872</c:v>
                </c:pt>
                <c:pt idx="15">
                  <c:v>44874</c:v>
                </c:pt>
                <c:pt idx="16">
                  <c:v>44876</c:v>
                </c:pt>
                <c:pt idx="17">
                  <c:v>44878</c:v>
                </c:pt>
                <c:pt idx="18">
                  <c:v>44880</c:v>
                </c:pt>
                <c:pt idx="19">
                  <c:v>44882</c:v>
                </c:pt>
                <c:pt idx="20">
                  <c:v>44884</c:v>
                </c:pt>
              </c:numCache>
            </c:numRef>
          </c:cat>
          <c:val>
            <c:numRef>
              <c:f>'K81+402'!$AD$6:$AD$29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-0.30000000000995902</c:v>
                </c:pt>
                <c:pt idx="2">
                  <c:v>-0.50000000001126899</c:v>
                </c:pt>
                <c:pt idx="3">
                  <c:v>-0.30000000000107702</c:v>
                </c:pt>
                <c:pt idx="4">
                  <c:v>-0.90000000001033698</c:v>
                </c:pt>
                <c:pt idx="5">
                  <c:v>-1.10000000000987</c:v>
                </c:pt>
                <c:pt idx="6">
                  <c:v>-1.30000000001118</c:v>
                </c:pt>
                <c:pt idx="7">
                  <c:v>-1.4000000000002899</c:v>
                </c:pt>
                <c:pt idx="8">
                  <c:v>-1.4999999999911799</c:v>
                </c:pt>
                <c:pt idx="9">
                  <c:v>-1.3000000000005201</c:v>
                </c:pt>
                <c:pt idx="10">
                  <c:v>-1.10000000000987</c:v>
                </c:pt>
                <c:pt idx="11">
                  <c:v>-1.3000000000005201</c:v>
                </c:pt>
                <c:pt idx="12">
                  <c:v>-1.4000000000002899</c:v>
                </c:pt>
                <c:pt idx="13">
                  <c:v>-1.3000000000005201</c:v>
                </c:pt>
                <c:pt idx="14">
                  <c:v>-1.59999999999982</c:v>
                </c:pt>
                <c:pt idx="15">
                  <c:v>-1.6999999999995901</c:v>
                </c:pt>
                <c:pt idx="16">
                  <c:v>-2.0000000000006701</c:v>
                </c:pt>
                <c:pt idx="17">
                  <c:v>-1.8999999999991199</c:v>
                </c:pt>
                <c:pt idx="18">
                  <c:v>-1.99999999999889</c:v>
                </c:pt>
                <c:pt idx="19">
                  <c:v>-2.10000000000043</c:v>
                </c:pt>
                <c:pt idx="20">
                  <c:v>-1.59999999999982</c:v>
                </c:pt>
              </c:numCache>
            </c:numRef>
          </c:val>
        </c:ser>
        <c:dLbls/>
        <c:marker val="1"/>
        <c:axId val="335618048"/>
        <c:axId val="335620352"/>
      </c:lineChart>
      <c:lineChart>
        <c:grouping val="standard"/>
        <c:ser>
          <c:idx val="3"/>
          <c:order val="3"/>
          <c:tx>
            <c:strRef>
              <c:f>'K81+402'!$AG$3:$AG$5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'K81+402'!$A$6:$A$29</c:f>
              <c:numCache>
                <c:formatCode>m"月"d"日";@</c:formatCode>
                <c:ptCount val="24"/>
                <c:pt idx="0">
                  <c:v>44858</c:v>
                </c:pt>
                <c:pt idx="1">
                  <c:v>44859</c:v>
                </c:pt>
                <c:pt idx="2">
                  <c:v>44860</c:v>
                </c:pt>
                <c:pt idx="3">
                  <c:v>44861</c:v>
                </c:pt>
                <c:pt idx="4">
                  <c:v>44862</c:v>
                </c:pt>
                <c:pt idx="5">
                  <c:v>44863</c:v>
                </c:pt>
                <c:pt idx="6">
                  <c:v>44864</c:v>
                </c:pt>
                <c:pt idx="7">
                  <c:v>44865</c:v>
                </c:pt>
                <c:pt idx="8">
                  <c:v>44866</c:v>
                </c:pt>
                <c:pt idx="9">
                  <c:v>44867</c:v>
                </c:pt>
                <c:pt idx="10">
                  <c:v>44868</c:v>
                </c:pt>
                <c:pt idx="11">
                  <c:v>44869</c:v>
                </c:pt>
                <c:pt idx="12">
                  <c:v>44870</c:v>
                </c:pt>
                <c:pt idx="13">
                  <c:v>44871</c:v>
                </c:pt>
                <c:pt idx="14">
                  <c:v>44872</c:v>
                </c:pt>
                <c:pt idx="15">
                  <c:v>44874</c:v>
                </c:pt>
                <c:pt idx="16">
                  <c:v>44876</c:v>
                </c:pt>
                <c:pt idx="17">
                  <c:v>44878</c:v>
                </c:pt>
                <c:pt idx="18">
                  <c:v>44880</c:v>
                </c:pt>
                <c:pt idx="19">
                  <c:v>44882</c:v>
                </c:pt>
                <c:pt idx="20">
                  <c:v>44884</c:v>
                </c:pt>
              </c:numCache>
            </c:numRef>
          </c:cat>
          <c:val>
            <c:numRef>
              <c:f>'K81+402'!$AG$6:$AG$29</c:f>
              <c:numCache>
                <c:formatCode>0.0_ </c:formatCode>
                <c:ptCount val="2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</c:numCache>
            </c:numRef>
          </c:val>
        </c:ser>
        <c:dLbls/>
        <c:marker val="1"/>
        <c:axId val="335626624"/>
        <c:axId val="335628160"/>
      </c:lineChart>
      <c:dateAx>
        <c:axId val="33561804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5620352"/>
        <c:crossesAt val="-50"/>
        <c:auto val="1"/>
        <c:lblOffset val="100"/>
        <c:baseTimeUnit val="days"/>
      </c:dateAx>
      <c:valAx>
        <c:axId val="335620352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5618048"/>
        <c:crosses val="autoZero"/>
        <c:crossBetween val="midCat"/>
        <c:majorUnit val="1.2"/>
      </c:valAx>
      <c:dateAx>
        <c:axId val="335626624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5628160"/>
        <c:crosses val="autoZero"/>
        <c:auto val="1"/>
        <c:lblOffset val="100"/>
        <c:baseTimeUnit val="days"/>
      </c:dateAx>
      <c:valAx>
        <c:axId val="335628160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5626624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K81+402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2107609275918608"/>
          <c:y val="6.5359477124183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'K81+402'!$C$4:$G$4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'K81+402'!$A$6:$A$29</c:f>
              <c:numCache>
                <c:formatCode>m"月"d"日";@</c:formatCode>
                <c:ptCount val="24"/>
                <c:pt idx="0">
                  <c:v>44858</c:v>
                </c:pt>
                <c:pt idx="1">
                  <c:v>44859</c:v>
                </c:pt>
                <c:pt idx="2">
                  <c:v>44860</c:v>
                </c:pt>
                <c:pt idx="3">
                  <c:v>44861</c:v>
                </c:pt>
                <c:pt idx="4">
                  <c:v>44862</c:v>
                </c:pt>
                <c:pt idx="5">
                  <c:v>44863</c:v>
                </c:pt>
                <c:pt idx="6">
                  <c:v>44864</c:v>
                </c:pt>
                <c:pt idx="7">
                  <c:v>44865</c:v>
                </c:pt>
                <c:pt idx="8">
                  <c:v>44866</c:v>
                </c:pt>
                <c:pt idx="9">
                  <c:v>44867</c:v>
                </c:pt>
                <c:pt idx="10">
                  <c:v>44868</c:v>
                </c:pt>
                <c:pt idx="11">
                  <c:v>44869</c:v>
                </c:pt>
                <c:pt idx="12">
                  <c:v>44870</c:v>
                </c:pt>
                <c:pt idx="13">
                  <c:v>44871</c:v>
                </c:pt>
                <c:pt idx="14">
                  <c:v>44872</c:v>
                </c:pt>
                <c:pt idx="15">
                  <c:v>44874</c:v>
                </c:pt>
                <c:pt idx="16">
                  <c:v>44876</c:v>
                </c:pt>
                <c:pt idx="17">
                  <c:v>44878</c:v>
                </c:pt>
                <c:pt idx="18">
                  <c:v>44880</c:v>
                </c:pt>
                <c:pt idx="19">
                  <c:v>44882</c:v>
                </c:pt>
                <c:pt idx="20">
                  <c:v>44884</c:v>
                </c:pt>
              </c:numCache>
            </c:numRef>
          </c:cat>
          <c:val>
            <c:numRef>
              <c:f>'K81+402'!$G$6:$G$29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9.9999999974897905E-2</c:v>
                </c:pt>
                <c:pt idx="3">
                  <c:v>-0.49999999998817701</c:v>
                </c:pt>
                <c:pt idx="4">
                  <c:v>-0.199999999949796</c:v>
                </c:pt>
                <c:pt idx="5">
                  <c:v>9.9999999974897905E-2</c:v>
                </c:pt>
                <c:pt idx="6">
                  <c:v>-0.30000000003838101</c:v>
                </c:pt>
                <c:pt idx="7">
                  <c:v>-0.40000000001327901</c:v>
                </c:pt>
                <c:pt idx="8">
                  <c:v>-0.199999999949796</c:v>
                </c:pt>
                <c:pt idx="9">
                  <c:v>-0.30000000003838101</c:v>
                </c:pt>
                <c:pt idx="10">
                  <c:v>-9.9999999974897905E-2</c:v>
                </c:pt>
                <c:pt idx="11">
                  <c:v>-0.199999999949796</c:v>
                </c:pt>
                <c:pt idx="12">
                  <c:v>-0.10000000008858501</c:v>
                </c:pt>
                <c:pt idx="13">
                  <c:v>-0.29999999992469401</c:v>
                </c:pt>
                <c:pt idx="14">
                  <c:v>-0.20000000006348301</c:v>
                </c:pt>
                <c:pt idx="15">
                  <c:v>0.100000000031741</c:v>
                </c:pt>
                <c:pt idx="16">
                  <c:v>-0.30000000003838101</c:v>
                </c:pt>
                <c:pt idx="17">
                  <c:v>-9.9999999974897905E-2</c:v>
                </c:pt>
                <c:pt idx="18">
                  <c:v>9.9999999974897905E-2</c:v>
                </c:pt>
                <c:pt idx="19">
                  <c:v>-0.29999999998153698</c:v>
                </c:pt>
                <c:pt idx="20">
                  <c:v>-4.9999999987449001E-2</c:v>
                </c:pt>
                <c:pt idx="21">
                  <c:v>-3.40000000005602</c:v>
                </c:pt>
              </c:numCache>
            </c:numRef>
          </c:val>
        </c:ser>
        <c:ser>
          <c:idx val="1"/>
          <c:order val="1"/>
          <c:tx>
            <c:strRef>
              <c:f>'K81+402'!$H$4:$L$4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'K81+402'!$A$6:$A$29</c:f>
              <c:numCache>
                <c:formatCode>m"月"d"日";@</c:formatCode>
                <c:ptCount val="24"/>
                <c:pt idx="0">
                  <c:v>44858</c:v>
                </c:pt>
                <c:pt idx="1">
                  <c:v>44859</c:v>
                </c:pt>
                <c:pt idx="2">
                  <c:v>44860</c:v>
                </c:pt>
                <c:pt idx="3">
                  <c:v>44861</c:v>
                </c:pt>
                <c:pt idx="4">
                  <c:v>44862</c:v>
                </c:pt>
                <c:pt idx="5">
                  <c:v>44863</c:v>
                </c:pt>
                <c:pt idx="6">
                  <c:v>44864</c:v>
                </c:pt>
                <c:pt idx="7">
                  <c:v>44865</c:v>
                </c:pt>
                <c:pt idx="8">
                  <c:v>44866</c:v>
                </c:pt>
                <c:pt idx="9">
                  <c:v>44867</c:v>
                </c:pt>
                <c:pt idx="10">
                  <c:v>44868</c:v>
                </c:pt>
                <c:pt idx="11">
                  <c:v>44869</c:v>
                </c:pt>
                <c:pt idx="12">
                  <c:v>44870</c:v>
                </c:pt>
                <c:pt idx="13">
                  <c:v>44871</c:v>
                </c:pt>
                <c:pt idx="14">
                  <c:v>44872</c:v>
                </c:pt>
                <c:pt idx="15">
                  <c:v>44874</c:v>
                </c:pt>
                <c:pt idx="16">
                  <c:v>44876</c:v>
                </c:pt>
                <c:pt idx="17">
                  <c:v>44878</c:v>
                </c:pt>
                <c:pt idx="18">
                  <c:v>44880</c:v>
                </c:pt>
                <c:pt idx="19">
                  <c:v>44882</c:v>
                </c:pt>
                <c:pt idx="20">
                  <c:v>44884</c:v>
                </c:pt>
              </c:numCache>
            </c:numRef>
          </c:cat>
          <c:val>
            <c:numRef>
              <c:f>'K81+402'!$L$6:$L$29</c:f>
              <c:numCache>
                <c:formatCode>0.00_ </c:formatCode>
                <c:ptCount val="24"/>
                <c:pt idx="0">
                  <c:v>0</c:v>
                </c:pt>
                <c:pt idx="1">
                  <c:v>-0.10000000008858501</c:v>
                </c:pt>
                <c:pt idx="2">
                  <c:v>-0.199999999949796</c:v>
                </c:pt>
                <c:pt idx="3">
                  <c:v>-0.40000000001327901</c:v>
                </c:pt>
                <c:pt idx="4">
                  <c:v>-0.30000000003838101</c:v>
                </c:pt>
                <c:pt idx="5">
                  <c:v>-0.199999999949796</c:v>
                </c:pt>
                <c:pt idx="6">
                  <c:v>-0.20000000006348301</c:v>
                </c:pt>
                <c:pt idx="7">
                  <c:v>-9.9999999974897905E-2</c:v>
                </c:pt>
                <c:pt idx="8">
                  <c:v>-0.29999999992469401</c:v>
                </c:pt>
                <c:pt idx="9">
                  <c:v>-0.40000000001327901</c:v>
                </c:pt>
                <c:pt idx="10">
                  <c:v>0</c:v>
                </c:pt>
                <c:pt idx="11">
                  <c:v>-0.20000000006348301</c:v>
                </c:pt>
                <c:pt idx="12">
                  <c:v>9.9999999974897905E-2</c:v>
                </c:pt>
                <c:pt idx="13">
                  <c:v>-0.49999999998817701</c:v>
                </c:pt>
                <c:pt idx="14">
                  <c:v>-0.199999999949796</c:v>
                </c:pt>
                <c:pt idx="15">
                  <c:v>-9.9999999974897905E-2</c:v>
                </c:pt>
                <c:pt idx="16">
                  <c:v>0</c:v>
                </c:pt>
                <c:pt idx="17">
                  <c:v>-0.199999999949796</c:v>
                </c:pt>
                <c:pt idx="18">
                  <c:v>-0.100000000031741</c:v>
                </c:pt>
                <c:pt idx="19">
                  <c:v>-4.9999999987449001E-2</c:v>
                </c:pt>
                <c:pt idx="20">
                  <c:v>4.9999999987449001E-2</c:v>
                </c:pt>
              </c:numCache>
            </c:numRef>
          </c:val>
        </c:ser>
        <c:ser>
          <c:idx val="2"/>
          <c:order val="2"/>
          <c:tx>
            <c:strRef>
              <c:f>'K81+402'!$M$4:$Q$4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'K81+402'!$A$6:$A$29</c:f>
              <c:numCache>
                <c:formatCode>m"月"d"日";@</c:formatCode>
                <c:ptCount val="24"/>
                <c:pt idx="0">
                  <c:v>44858</c:v>
                </c:pt>
                <c:pt idx="1">
                  <c:v>44859</c:v>
                </c:pt>
                <c:pt idx="2">
                  <c:v>44860</c:v>
                </c:pt>
                <c:pt idx="3">
                  <c:v>44861</c:v>
                </c:pt>
                <c:pt idx="4">
                  <c:v>44862</c:v>
                </c:pt>
                <c:pt idx="5">
                  <c:v>44863</c:v>
                </c:pt>
                <c:pt idx="6">
                  <c:v>44864</c:v>
                </c:pt>
                <c:pt idx="7">
                  <c:v>44865</c:v>
                </c:pt>
                <c:pt idx="8">
                  <c:v>44866</c:v>
                </c:pt>
                <c:pt idx="9">
                  <c:v>44867</c:v>
                </c:pt>
                <c:pt idx="10">
                  <c:v>44868</c:v>
                </c:pt>
                <c:pt idx="11">
                  <c:v>44869</c:v>
                </c:pt>
                <c:pt idx="12">
                  <c:v>44870</c:v>
                </c:pt>
                <c:pt idx="13">
                  <c:v>44871</c:v>
                </c:pt>
                <c:pt idx="14">
                  <c:v>44872</c:v>
                </c:pt>
                <c:pt idx="15">
                  <c:v>44874</c:v>
                </c:pt>
                <c:pt idx="16">
                  <c:v>44876</c:v>
                </c:pt>
                <c:pt idx="17">
                  <c:v>44878</c:v>
                </c:pt>
                <c:pt idx="18">
                  <c:v>44880</c:v>
                </c:pt>
                <c:pt idx="19">
                  <c:v>44882</c:v>
                </c:pt>
                <c:pt idx="20">
                  <c:v>44884</c:v>
                </c:pt>
              </c:numCache>
            </c:numRef>
          </c:cat>
          <c:val>
            <c:numRef>
              <c:f>'K81+402'!$Q$6:$Q$29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-0.30000000003838101</c:v>
                </c:pt>
                <c:pt idx="2">
                  <c:v>-9.9999999974897905E-2</c:v>
                </c:pt>
                <c:pt idx="3">
                  <c:v>-0.20000000006348301</c:v>
                </c:pt>
                <c:pt idx="4">
                  <c:v>-0.199999999949796</c:v>
                </c:pt>
                <c:pt idx="5">
                  <c:v>9.9999999974897905E-2</c:v>
                </c:pt>
                <c:pt idx="6">
                  <c:v>-0.49999999998817701</c:v>
                </c:pt>
                <c:pt idx="7">
                  <c:v>-0.199999999949796</c:v>
                </c:pt>
                <c:pt idx="8">
                  <c:v>0</c:v>
                </c:pt>
                <c:pt idx="9">
                  <c:v>-0.40000000001327901</c:v>
                </c:pt>
                <c:pt idx="10">
                  <c:v>-0.49999999998817701</c:v>
                </c:pt>
                <c:pt idx="11">
                  <c:v>9.9999999974897905E-2</c:v>
                </c:pt>
                <c:pt idx="12">
                  <c:v>-0.20000000006348301</c:v>
                </c:pt>
                <c:pt idx="13">
                  <c:v>0</c:v>
                </c:pt>
                <c:pt idx="14">
                  <c:v>-0.39999999989959201</c:v>
                </c:pt>
                <c:pt idx="15">
                  <c:v>-0.100000000031741</c:v>
                </c:pt>
                <c:pt idx="16">
                  <c:v>-9.9999999974897905E-2</c:v>
                </c:pt>
                <c:pt idx="17">
                  <c:v>-0.100000000031741</c:v>
                </c:pt>
                <c:pt idx="18">
                  <c:v>-9.9999999974897905E-2</c:v>
                </c:pt>
                <c:pt idx="19">
                  <c:v>-4.9999999987449001E-2</c:v>
                </c:pt>
                <c:pt idx="20">
                  <c:v>0.149999999962347</c:v>
                </c:pt>
              </c:numCache>
            </c:numRef>
          </c:val>
        </c:ser>
        <c:dLbls/>
        <c:marker val="1"/>
        <c:axId val="335761408"/>
        <c:axId val="335763712"/>
      </c:lineChart>
      <c:dateAx>
        <c:axId val="33576140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5763712"/>
        <c:crossesAt val="-50"/>
        <c:auto val="1"/>
        <c:lblOffset val="100"/>
        <c:baseTimeUnit val="days"/>
      </c:dateAx>
      <c:valAx>
        <c:axId val="335763712"/>
        <c:scaling>
          <c:orientation val="minMax"/>
          <c:max val="0.5"/>
          <c:min val="-1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5761408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K81+402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78783198694230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'K81+402'!$U$4:$W$4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'K81+402'!$A$6:$A$29</c:f>
              <c:numCache>
                <c:formatCode>m"月"d"日";@</c:formatCode>
                <c:ptCount val="24"/>
                <c:pt idx="0">
                  <c:v>44858</c:v>
                </c:pt>
                <c:pt idx="1">
                  <c:v>44859</c:v>
                </c:pt>
                <c:pt idx="2">
                  <c:v>44860</c:v>
                </c:pt>
                <c:pt idx="3">
                  <c:v>44861</c:v>
                </c:pt>
                <c:pt idx="4">
                  <c:v>44862</c:v>
                </c:pt>
                <c:pt idx="5">
                  <c:v>44863</c:v>
                </c:pt>
                <c:pt idx="6">
                  <c:v>44864</c:v>
                </c:pt>
                <c:pt idx="7">
                  <c:v>44865</c:v>
                </c:pt>
                <c:pt idx="8">
                  <c:v>44866</c:v>
                </c:pt>
                <c:pt idx="9">
                  <c:v>44867</c:v>
                </c:pt>
                <c:pt idx="10">
                  <c:v>44868</c:v>
                </c:pt>
                <c:pt idx="11">
                  <c:v>44869</c:v>
                </c:pt>
                <c:pt idx="12">
                  <c:v>44870</c:v>
                </c:pt>
                <c:pt idx="13">
                  <c:v>44871</c:v>
                </c:pt>
                <c:pt idx="14">
                  <c:v>44872</c:v>
                </c:pt>
                <c:pt idx="15">
                  <c:v>44874</c:v>
                </c:pt>
                <c:pt idx="16">
                  <c:v>44876</c:v>
                </c:pt>
                <c:pt idx="17">
                  <c:v>44878</c:v>
                </c:pt>
                <c:pt idx="18">
                  <c:v>44880</c:v>
                </c:pt>
                <c:pt idx="19">
                  <c:v>44882</c:v>
                </c:pt>
                <c:pt idx="20">
                  <c:v>44884</c:v>
                </c:pt>
              </c:numCache>
            </c:numRef>
          </c:cat>
          <c:val>
            <c:numRef>
              <c:f>'K81+402'!$W$6:$W$29</c:f>
              <c:numCache>
                <c:formatCode>0.00_ </c:formatCode>
                <c:ptCount val="24"/>
                <c:pt idx="0">
                  <c:v>0</c:v>
                </c:pt>
                <c:pt idx="1">
                  <c:v>9.99999999997669E-2</c:v>
                </c:pt>
                <c:pt idx="2">
                  <c:v>-0.20000000000130999</c:v>
                </c:pt>
                <c:pt idx="3">
                  <c:v>-0.19999999999953399</c:v>
                </c:pt>
                <c:pt idx="4">
                  <c:v>-0.29999999999930099</c:v>
                </c:pt>
                <c:pt idx="5">
                  <c:v>-9.99999999997669E-2</c:v>
                </c:pt>
                <c:pt idx="6">
                  <c:v>-0.200000000010192</c:v>
                </c:pt>
                <c:pt idx="7">
                  <c:v>-9.9999999990885199E-2</c:v>
                </c:pt>
                <c:pt idx="8">
                  <c:v>-0.30000000000995902</c:v>
                </c:pt>
                <c:pt idx="9">
                  <c:v>-0.19999999999953399</c:v>
                </c:pt>
                <c:pt idx="10">
                  <c:v>-0.19999999999953399</c:v>
                </c:pt>
                <c:pt idx="11">
                  <c:v>0.100000000010425</c:v>
                </c:pt>
                <c:pt idx="12">
                  <c:v>-0.50000000000949296</c:v>
                </c:pt>
                <c:pt idx="13">
                  <c:v>-0.19999999999953399</c:v>
                </c:pt>
                <c:pt idx="14">
                  <c:v>-0.79999999999103</c:v>
                </c:pt>
                <c:pt idx="15">
                  <c:v>0.199999999995981</c:v>
                </c:pt>
                <c:pt idx="16">
                  <c:v>-9.99999999997669E-2</c:v>
                </c:pt>
                <c:pt idx="17">
                  <c:v>-4.9999999996330799E-2</c:v>
                </c:pt>
                <c:pt idx="18">
                  <c:v>-0.15000000000320299</c:v>
                </c:pt>
                <c:pt idx="19">
                  <c:v>-9.99999999997669E-2</c:v>
                </c:pt>
                <c:pt idx="20">
                  <c:v>0.30000000000285398</c:v>
                </c:pt>
                <c:pt idx="21">
                  <c:v>-1.59999999999982</c:v>
                </c:pt>
              </c:numCache>
            </c:numRef>
          </c:val>
        </c:ser>
        <c:ser>
          <c:idx val="1"/>
          <c:order val="1"/>
          <c:tx>
            <c:strRef>
              <c:f>'K81+402'!$Y$4:$AA$4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'K81+402'!$A$6:$A$29</c:f>
              <c:numCache>
                <c:formatCode>m"月"d"日";@</c:formatCode>
                <c:ptCount val="24"/>
                <c:pt idx="0">
                  <c:v>44858</c:v>
                </c:pt>
                <c:pt idx="1">
                  <c:v>44859</c:v>
                </c:pt>
                <c:pt idx="2">
                  <c:v>44860</c:v>
                </c:pt>
                <c:pt idx="3">
                  <c:v>44861</c:v>
                </c:pt>
                <c:pt idx="4">
                  <c:v>44862</c:v>
                </c:pt>
                <c:pt idx="5">
                  <c:v>44863</c:v>
                </c:pt>
                <c:pt idx="6">
                  <c:v>44864</c:v>
                </c:pt>
                <c:pt idx="7">
                  <c:v>44865</c:v>
                </c:pt>
                <c:pt idx="8">
                  <c:v>44866</c:v>
                </c:pt>
                <c:pt idx="9">
                  <c:v>44867</c:v>
                </c:pt>
                <c:pt idx="10">
                  <c:v>44868</c:v>
                </c:pt>
                <c:pt idx="11">
                  <c:v>44869</c:v>
                </c:pt>
                <c:pt idx="12">
                  <c:v>44870</c:v>
                </c:pt>
                <c:pt idx="13">
                  <c:v>44871</c:v>
                </c:pt>
                <c:pt idx="14">
                  <c:v>44872</c:v>
                </c:pt>
                <c:pt idx="15">
                  <c:v>44874</c:v>
                </c:pt>
                <c:pt idx="16">
                  <c:v>44876</c:v>
                </c:pt>
                <c:pt idx="17">
                  <c:v>44878</c:v>
                </c:pt>
                <c:pt idx="18">
                  <c:v>44880</c:v>
                </c:pt>
                <c:pt idx="19">
                  <c:v>44882</c:v>
                </c:pt>
                <c:pt idx="20">
                  <c:v>44884</c:v>
                </c:pt>
              </c:numCache>
            </c:numRef>
          </c:cat>
          <c:val>
            <c:numRef>
              <c:f>'K81+402'!$AA$6:$AA$29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-9.99999999997669E-2</c:v>
                </c:pt>
                <c:pt idx="3">
                  <c:v>-0.30000000000107702</c:v>
                </c:pt>
                <c:pt idx="4">
                  <c:v>-0.19999999999953399</c:v>
                </c:pt>
                <c:pt idx="5">
                  <c:v>9.99999999997669E-2</c:v>
                </c:pt>
                <c:pt idx="6">
                  <c:v>-0.50000000000061096</c:v>
                </c:pt>
                <c:pt idx="7">
                  <c:v>-0.19999999999953399</c:v>
                </c:pt>
                <c:pt idx="8">
                  <c:v>0.19999999999953399</c:v>
                </c:pt>
                <c:pt idx="9">
                  <c:v>-0.59999999999860198</c:v>
                </c:pt>
                <c:pt idx="10">
                  <c:v>-0.59999999999860198</c:v>
                </c:pt>
                <c:pt idx="11">
                  <c:v>-0.20000000000130999</c:v>
                </c:pt>
                <c:pt idx="12">
                  <c:v>-9.99999999997669E-2</c:v>
                </c:pt>
                <c:pt idx="13">
                  <c:v>-0.20000000000130999</c:v>
                </c:pt>
                <c:pt idx="14">
                  <c:v>-0.20000000000130999</c:v>
                </c:pt>
                <c:pt idx="15">
                  <c:v>-4.99999999989953E-2</c:v>
                </c:pt>
                <c:pt idx="16">
                  <c:v>-0.150000000002315</c:v>
                </c:pt>
                <c:pt idx="17">
                  <c:v>-0.100000000000655</c:v>
                </c:pt>
                <c:pt idx="18">
                  <c:v>5.0000000002547999E-2</c:v>
                </c:pt>
                <c:pt idx="19">
                  <c:v>-0.25000000000385803</c:v>
                </c:pt>
                <c:pt idx="20">
                  <c:v>-0.249999999995865</c:v>
                </c:pt>
                <c:pt idx="21">
                  <c:v>-0.17037037037036801</c:v>
                </c:pt>
              </c:numCache>
            </c:numRef>
          </c:val>
        </c:ser>
        <c:ser>
          <c:idx val="2"/>
          <c:order val="2"/>
          <c:tx>
            <c:strRef>
              <c:f>'K81+402'!$AC$4:$AE$4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'K81+402'!$A$6:$A$29</c:f>
              <c:numCache>
                <c:formatCode>m"月"d"日";@</c:formatCode>
                <c:ptCount val="24"/>
                <c:pt idx="0">
                  <c:v>44858</c:v>
                </c:pt>
                <c:pt idx="1">
                  <c:v>44859</c:v>
                </c:pt>
                <c:pt idx="2">
                  <c:v>44860</c:v>
                </c:pt>
                <c:pt idx="3">
                  <c:v>44861</c:v>
                </c:pt>
                <c:pt idx="4">
                  <c:v>44862</c:v>
                </c:pt>
                <c:pt idx="5">
                  <c:v>44863</c:v>
                </c:pt>
                <c:pt idx="6">
                  <c:v>44864</c:v>
                </c:pt>
                <c:pt idx="7">
                  <c:v>44865</c:v>
                </c:pt>
                <c:pt idx="8">
                  <c:v>44866</c:v>
                </c:pt>
                <c:pt idx="9">
                  <c:v>44867</c:v>
                </c:pt>
                <c:pt idx="10">
                  <c:v>44868</c:v>
                </c:pt>
                <c:pt idx="11">
                  <c:v>44869</c:v>
                </c:pt>
                <c:pt idx="12">
                  <c:v>44870</c:v>
                </c:pt>
                <c:pt idx="13">
                  <c:v>44871</c:v>
                </c:pt>
                <c:pt idx="14">
                  <c:v>44872</c:v>
                </c:pt>
                <c:pt idx="15">
                  <c:v>44874</c:v>
                </c:pt>
                <c:pt idx="16">
                  <c:v>44876</c:v>
                </c:pt>
                <c:pt idx="17">
                  <c:v>44878</c:v>
                </c:pt>
                <c:pt idx="18">
                  <c:v>44880</c:v>
                </c:pt>
                <c:pt idx="19">
                  <c:v>44882</c:v>
                </c:pt>
                <c:pt idx="20">
                  <c:v>44884</c:v>
                </c:pt>
              </c:numCache>
            </c:numRef>
          </c:cat>
          <c:val>
            <c:numRef>
              <c:f>'K81+402'!$AE$6:$AE$29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-0.30000000000995902</c:v>
                </c:pt>
                <c:pt idx="2">
                  <c:v>-0.20000000000130999</c:v>
                </c:pt>
                <c:pt idx="3">
                  <c:v>0.200000000010192</c:v>
                </c:pt>
                <c:pt idx="4">
                  <c:v>-0.60000000000926001</c:v>
                </c:pt>
                <c:pt idx="5">
                  <c:v>-0.19999999999953399</c:v>
                </c:pt>
                <c:pt idx="6">
                  <c:v>-0.20000000000130999</c:v>
                </c:pt>
                <c:pt idx="7">
                  <c:v>-9.9999999989108801E-2</c:v>
                </c:pt>
                <c:pt idx="8">
                  <c:v>-9.9999999990885199E-2</c:v>
                </c:pt>
                <c:pt idx="9">
                  <c:v>0.19999999999065199</c:v>
                </c:pt>
                <c:pt idx="10">
                  <c:v>0.19999999999065199</c:v>
                </c:pt>
                <c:pt idx="11">
                  <c:v>-0.19999999999065199</c:v>
                </c:pt>
                <c:pt idx="12">
                  <c:v>-9.99999999997669E-2</c:v>
                </c:pt>
                <c:pt idx="13">
                  <c:v>9.99999999997669E-2</c:v>
                </c:pt>
                <c:pt idx="14">
                  <c:v>-0.29999999999930099</c:v>
                </c:pt>
                <c:pt idx="15">
                  <c:v>-4.9999999999883499E-2</c:v>
                </c:pt>
                <c:pt idx="16">
                  <c:v>-0.15000000000053901</c:v>
                </c:pt>
                <c:pt idx="17">
                  <c:v>5.0000000000771601E-2</c:v>
                </c:pt>
                <c:pt idx="18">
                  <c:v>-4.9999999999883499E-2</c:v>
                </c:pt>
                <c:pt idx="19">
                  <c:v>-5.0000000000771601E-2</c:v>
                </c:pt>
                <c:pt idx="20">
                  <c:v>0.25000000000030598</c:v>
                </c:pt>
              </c:numCache>
            </c:numRef>
          </c:val>
        </c:ser>
        <c:dLbls/>
        <c:marker val="1"/>
        <c:axId val="110060672"/>
        <c:axId val="110062592"/>
      </c:lineChart>
      <c:dateAx>
        <c:axId val="11006067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0062592"/>
        <c:crossesAt val="-50"/>
        <c:auto val="1"/>
        <c:lblOffset val="100"/>
        <c:baseTimeUnit val="days"/>
      </c:dateAx>
      <c:valAx>
        <c:axId val="110062592"/>
        <c:scaling>
          <c:orientation val="minMax"/>
          <c:max val="1"/>
          <c:min val="-1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0060672"/>
        <c:crosses val="autoZero"/>
        <c:crossBetween val="midCat"/>
        <c:majorUnit val="0.5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K81+374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7.3209821859074398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'K81+374'!$C$4:$G$4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'K81+374'!$A$6:$A$29</c:f>
              <c:numCache>
                <c:formatCode>m"月"d"日";@</c:formatCode>
                <c:ptCount val="24"/>
                <c:pt idx="0">
                  <c:v>44863</c:v>
                </c:pt>
                <c:pt idx="1">
                  <c:v>44864</c:v>
                </c:pt>
                <c:pt idx="2">
                  <c:v>44865</c:v>
                </c:pt>
                <c:pt idx="3">
                  <c:v>44866</c:v>
                </c:pt>
                <c:pt idx="4">
                  <c:v>44867</c:v>
                </c:pt>
                <c:pt idx="5">
                  <c:v>44868</c:v>
                </c:pt>
                <c:pt idx="6">
                  <c:v>44869</c:v>
                </c:pt>
                <c:pt idx="7">
                  <c:v>44870</c:v>
                </c:pt>
                <c:pt idx="8">
                  <c:v>44871</c:v>
                </c:pt>
                <c:pt idx="9">
                  <c:v>44872</c:v>
                </c:pt>
                <c:pt idx="10">
                  <c:v>44873</c:v>
                </c:pt>
                <c:pt idx="11">
                  <c:v>44874</c:v>
                </c:pt>
                <c:pt idx="12">
                  <c:v>44875</c:v>
                </c:pt>
                <c:pt idx="13">
                  <c:v>44876</c:v>
                </c:pt>
                <c:pt idx="14">
                  <c:v>44877</c:v>
                </c:pt>
                <c:pt idx="15">
                  <c:v>44879</c:v>
                </c:pt>
                <c:pt idx="16">
                  <c:v>44881</c:v>
                </c:pt>
                <c:pt idx="17">
                  <c:v>44883</c:v>
                </c:pt>
                <c:pt idx="18">
                  <c:v>44885</c:v>
                </c:pt>
                <c:pt idx="19">
                  <c:v>44887</c:v>
                </c:pt>
                <c:pt idx="20">
                  <c:v>44889</c:v>
                </c:pt>
              </c:numCache>
            </c:numRef>
          </c:cat>
          <c:val>
            <c:numRef>
              <c:f>'K81+374'!$F$6:$F$29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-0.40000000001327901</c:v>
                </c:pt>
                <c:pt idx="3">
                  <c:v>-0.29999999992469401</c:v>
                </c:pt>
                <c:pt idx="4">
                  <c:v>-0.79999999991286996</c:v>
                </c:pt>
                <c:pt idx="5">
                  <c:v>-0.99999999997635303</c:v>
                </c:pt>
                <c:pt idx="6">
                  <c:v>-0.90000000000145497</c:v>
                </c:pt>
                <c:pt idx="7">
                  <c:v>-1.39999999998963</c:v>
                </c:pt>
                <c:pt idx="8">
                  <c:v>-1.5999999999394301</c:v>
                </c:pt>
                <c:pt idx="9">
                  <c:v>-1.39999999998963</c:v>
                </c:pt>
                <c:pt idx="10">
                  <c:v>-1.9999999999527101</c:v>
                </c:pt>
                <c:pt idx="11">
                  <c:v>-2.2000000000161899</c:v>
                </c:pt>
                <c:pt idx="12">
                  <c:v>-1.8000000000029099</c:v>
                </c:pt>
                <c:pt idx="13">
                  <c:v>-2.6000000000294698</c:v>
                </c:pt>
                <c:pt idx="14">
                  <c:v>-2.79999999997926</c:v>
                </c:pt>
                <c:pt idx="15">
                  <c:v>-2.79999999997926</c:v>
                </c:pt>
                <c:pt idx="16">
                  <c:v>-3.1999999999925399</c:v>
                </c:pt>
                <c:pt idx="17">
                  <c:v>-3.3999999999423398</c:v>
                </c:pt>
                <c:pt idx="18">
                  <c:v>-3.2999999999674401</c:v>
                </c:pt>
                <c:pt idx="19">
                  <c:v>-3.1999999999925399</c:v>
                </c:pt>
                <c:pt idx="20">
                  <c:v>-3.09999999990396</c:v>
                </c:pt>
              </c:numCache>
            </c:numRef>
          </c:val>
        </c:ser>
        <c:ser>
          <c:idx val="1"/>
          <c:order val="1"/>
          <c:tx>
            <c:strRef>
              <c:f>'K81+374'!$H$4:$L$4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'K81+374'!$A$6:$A$29</c:f>
              <c:numCache>
                <c:formatCode>m"月"d"日";@</c:formatCode>
                <c:ptCount val="24"/>
                <c:pt idx="0">
                  <c:v>44863</c:v>
                </c:pt>
                <c:pt idx="1">
                  <c:v>44864</c:v>
                </c:pt>
                <c:pt idx="2">
                  <c:v>44865</c:v>
                </c:pt>
                <c:pt idx="3">
                  <c:v>44866</c:v>
                </c:pt>
                <c:pt idx="4">
                  <c:v>44867</c:v>
                </c:pt>
                <c:pt idx="5">
                  <c:v>44868</c:v>
                </c:pt>
                <c:pt idx="6">
                  <c:v>44869</c:v>
                </c:pt>
                <c:pt idx="7">
                  <c:v>44870</c:v>
                </c:pt>
                <c:pt idx="8">
                  <c:v>44871</c:v>
                </c:pt>
                <c:pt idx="9">
                  <c:v>44872</c:v>
                </c:pt>
                <c:pt idx="10">
                  <c:v>44873</c:v>
                </c:pt>
                <c:pt idx="11">
                  <c:v>44874</c:v>
                </c:pt>
                <c:pt idx="12">
                  <c:v>44875</c:v>
                </c:pt>
                <c:pt idx="13">
                  <c:v>44876</c:v>
                </c:pt>
                <c:pt idx="14">
                  <c:v>44877</c:v>
                </c:pt>
                <c:pt idx="15">
                  <c:v>44879</c:v>
                </c:pt>
                <c:pt idx="16">
                  <c:v>44881</c:v>
                </c:pt>
                <c:pt idx="17">
                  <c:v>44883</c:v>
                </c:pt>
                <c:pt idx="18">
                  <c:v>44885</c:v>
                </c:pt>
                <c:pt idx="19">
                  <c:v>44887</c:v>
                </c:pt>
                <c:pt idx="20">
                  <c:v>44889</c:v>
                </c:pt>
              </c:numCache>
            </c:numRef>
          </c:cat>
          <c:val>
            <c:numRef>
              <c:f>'K81+374'!$K$6:$K$29</c:f>
              <c:numCache>
                <c:formatCode>0.00_ </c:formatCode>
                <c:ptCount val="24"/>
                <c:pt idx="0">
                  <c:v>0</c:v>
                </c:pt>
                <c:pt idx="1">
                  <c:v>0.199999999949796</c:v>
                </c:pt>
                <c:pt idx="2">
                  <c:v>9.9999999974897905E-2</c:v>
                </c:pt>
                <c:pt idx="3">
                  <c:v>-0.10000000008858501</c:v>
                </c:pt>
                <c:pt idx="4">
                  <c:v>-0.30000000003838101</c:v>
                </c:pt>
                <c:pt idx="5">
                  <c:v>-0.49999999998817701</c:v>
                </c:pt>
                <c:pt idx="6">
                  <c:v>-0.20000000006348301</c:v>
                </c:pt>
                <c:pt idx="7">
                  <c:v>-0.90000000000145497</c:v>
                </c:pt>
                <c:pt idx="8">
                  <c:v>-0.80000000002655702</c:v>
                </c:pt>
                <c:pt idx="9">
                  <c:v>-1.30000000001473</c:v>
                </c:pt>
                <c:pt idx="10">
                  <c:v>-1.5000000000782201</c:v>
                </c:pt>
                <c:pt idx="11">
                  <c:v>-2.00000000006639</c:v>
                </c:pt>
                <c:pt idx="12">
                  <c:v>-1.9000000000915001</c:v>
                </c:pt>
                <c:pt idx="13">
                  <c:v>-2.1000000000412902</c:v>
                </c:pt>
                <c:pt idx="14">
                  <c:v>-1.9000000000915001</c:v>
                </c:pt>
                <c:pt idx="15">
                  <c:v>-2.5000000000545701</c:v>
                </c:pt>
                <c:pt idx="16">
                  <c:v>-2.70000000000437</c:v>
                </c:pt>
                <c:pt idx="17">
                  <c:v>-2.5000000000545701</c:v>
                </c:pt>
                <c:pt idx="18">
                  <c:v>-2.70000000000437</c:v>
                </c:pt>
                <c:pt idx="19">
                  <c:v>-2.9000000000678501</c:v>
                </c:pt>
                <c:pt idx="20">
                  <c:v>-3.1000000000176402</c:v>
                </c:pt>
              </c:numCache>
            </c:numRef>
          </c:val>
        </c:ser>
        <c:ser>
          <c:idx val="2"/>
          <c:order val="2"/>
          <c:tx>
            <c:strRef>
              <c:f>'K81+374'!$M$4:$Q$4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'K81+374'!$A$6:$A$32</c:f>
              <c:numCache>
                <c:formatCode>m"月"d"日";@</c:formatCode>
                <c:ptCount val="27"/>
                <c:pt idx="0">
                  <c:v>44863</c:v>
                </c:pt>
                <c:pt idx="1">
                  <c:v>44864</c:v>
                </c:pt>
                <c:pt idx="2">
                  <c:v>44865</c:v>
                </c:pt>
                <c:pt idx="3">
                  <c:v>44866</c:v>
                </c:pt>
                <c:pt idx="4">
                  <c:v>44867</c:v>
                </c:pt>
                <c:pt idx="5">
                  <c:v>44868</c:v>
                </c:pt>
                <c:pt idx="6">
                  <c:v>44869</c:v>
                </c:pt>
                <c:pt idx="7">
                  <c:v>44870</c:v>
                </c:pt>
                <c:pt idx="8">
                  <c:v>44871</c:v>
                </c:pt>
                <c:pt idx="9">
                  <c:v>44872</c:v>
                </c:pt>
                <c:pt idx="10">
                  <c:v>44873</c:v>
                </c:pt>
                <c:pt idx="11">
                  <c:v>44874</c:v>
                </c:pt>
                <c:pt idx="12">
                  <c:v>44875</c:v>
                </c:pt>
                <c:pt idx="13">
                  <c:v>44876</c:v>
                </c:pt>
                <c:pt idx="14">
                  <c:v>44877</c:v>
                </c:pt>
                <c:pt idx="15">
                  <c:v>44879</c:v>
                </c:pt>
                <c:pt idx="16">
                  <c:v>44881</c:v>
                </c:pt>
                <c:pt idx="17">
                  <c:v>44883</c:v>
                </c:pt>
                <c:pt idx="18">
                  <c:v>44885</c:v>
                </c:pt>
                <c:pt idx="19">
                  <c:v>44887</c:v>
                </c:pt>
                <c:pt idx="20">
                  <c:v>44889</c:v>
                </c:pt>
              </c:numCache>
            </c:numRef>
          </c:cat>
          <c:val>
            <c:numRef>
              <c:f>'K81+374'!$P$6:$P$32</c:f>
              <c:numCache>
                <c:formatCode>0.00_ </c:formatCode>
                <c:ptCount val="27"/>
                <c:pt idx="0">
                  <c:v>0</c:v>
                </c:pt>
                <c:pt idx="1">
                  <c:v>-0.199999999949796</c:v>
                </c:pt>
                <c:pt idx="2">
                  <c:v>-0.40000000001327901</c:v>
                </c:pt>
                <c:pt idx="3">
                  <c:v>-0.69999999993797202</c:v>
                </c:pt>
                <c:pt idx="4">
                  <c:v>-0.90000000000145497</c:v>
                </c:pt>
                <c:pt idx="5">
                  <c:v>-1.09999999995125</c:v>
                </c:pt>
                <c:pt idx="6">
                  <c:v>-0.99999999997635303</c:v>
                </c:pt>
                <c:pt idx="7">
                  <c:v>-1.4999999999645299</c:v>
                </c:pt>
                <c:pt idx="8">
                  <c:v>-1.69999999991433</c:v>
                </c:pt>
                <c:pt idx="9">
                  <c:v>-1.39999999998963</c:v>
                </c:pt>
                <c:pt idx="10">
                  <c:v>-2.0999999999275998</c:v>
                </c:pt>
                <c:pt idx="11">
                  <c:v>-1.9999999999527101</c:v>
                </c:pt>
                <c:pt idx="12">
                  <c:v>-2.4999999999408802</c:v>
                </c:pt>
                <c:pt idx="13">
                  <c:v>-2.70000000000437</c:v>
                </c:pt>
                <c:pt idx="14">
                  <c:v>-2.4999999999408802</c:v>
                </c:pt>
                <c:pt idx="15">
                  <c:v>-3.1000000000176402</c:v>
                </c:pt>
                <c:pt idx="16">
                  <c:v>-3.2999999999674401</c:v>
                </c:pt>
                <c:pt idx="17">
                  <c:v>-3.1999999999925399</c:v>
                </c:pt>
                <c:pt idx="18">
                  <c:v>-3.3999999999423398</c:v>
                </c:pt>
                <c:pt idx="19">
                  <c:v>-3.6000000000058199</c:v>
                </c:pt>
                <c:pt idx="20">
                  <c:v>-3.7999999999556202</c:v>
                </c:pt>
              </c:numCache>
            </c:numRef>
          </c:val>
        </c:ser>
        <c:dLbls/>
        <c:marker val="1"/>
        <c:axId val="335689600"/>
        <c:axId val="335704448"/>
      </c:lineChart>
      <c:lineChart>
        <c:grouping val="standard"/>
        <c:ser>
          <c:idx val="3"/>
          <c:order val="3"/>
          <c:tx>
            <c:strRef>
              <c:f>'K81+374'!$AG$3:$AG$5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'K81+374'!$A$6:$A$29</c:f>
              <c:numCache>
                <c:formatCode>m"月"d"日";@</c:formatCode>
                <c:ptCount val="24"/>
                <c:pt idx="0">
                  <c:v>44863</c:v>
                </c:pt>
                <c:pt idx="1">
                  <c:v>44864</c:v>
                </c:pt>
                <c:pt idx="2">
                  <c:v>44865</c:v>
                </c:pt>
                <c:pt idx="3">
                  <c:v>44866</c:v>
                </c:pt>
                <c:pt idx="4">
                  <c:v>44867</c:v>
                </c:pt>
                <c:pt idx="5">
                  <c:v>44868</c:v>
                </c:pt>
                <c:pt idx="6">
                  <c:v>44869</c:v>
                </c:pt>
                <c:pt idx="7">
                  <c:v>44870</c:v>
                </c:pt>
                <c:pt idx="8">
                  <c:v>44871</c:v>
                </c:pt>
                <c:pt idx="9">
                  <c:v>44872</c:v>
                </c:pt>
                <c:pt idx="10">
                  <c:v>44873</c:v>
                </c:pt>
                <c:pt idx="11">
                  <c:v>44874</c:v>
                </c:pt>
                <c:pt idx="12">
                  <c:v>44875</c:v>
                </c:pt>
                <c:pt idx="13">
                  <c:v>44876</c:v>
                </c:pt>
                <c:pt idx="14">
                  <c:v>44877</c:v>
                </c:pt>
                <c:pt idx="15">
                  <c:v>44879</c:v>
                </c:pt>
                <c:pt idx="16">
                  <c:v>44881</c:v>
                </c:pt>
                <c:pt idx="17">
                  <c:v>44883</c:v>
                </c:pt>
                <c:pt idx="18">
                  <c:v>44885</c:v>
                </c:pt>
                <c:pt idx="19">
                  <c:v>44887</c:v>
                </c:pt>
                <c:pt idx="20">
                  <c:v>44889</c:v>
                </c:pt>
              </c:numCache>
            </c:numRef>
          </c:cat>
          <c:val>
            <c:numRef>
              <c:f>'K81+374'!$AG$6:$AG$29</c:f>
              <c:numCache>
                <c:formatCode>0.0_ </c:formatCode>
                <c:ptCount val="24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31</c:v>
                </c:pt>
                <c:pt idx="10">
                  <c:v>34</c:v>
                </c:pt>
                <c:pt idx="11">
                  <c:v>37</c:v>
                </c:pt>
                <c:pt idx="12">
                  <c:v>40</c:v>
                </c:pt>
                <c:pt idx="13">
                  <c:v>43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58</c:v>
                </c:pt>
                <c:pt idx="19">
                  <c:v>61</c:v>
                </c:pt>
                <c:pt idx="20">
                  <c:v>64</c:v>
                </c:pt>
              </c:numCache>
            </c:numRef>
          </c:val>
        </c:ser>
        <c:dLbls/>
        <c:marker val="1"/>
        <c:axId val="335706368"/>
        <c:axId val="335712256"/>
      </c:lineChart>
      <c:dateAx>
        <c:axId val="33568960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5704448"/>
        <c:crossesAt val="-50"/>
        <c:auto val="1"/>
        <c:lblOffset val="100"/>
        <c:baseTimeUnit val="days"/>
      </c:dateAx>
      <c:valAx>
        <c:axId val="335704448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5689600"/>
        <c:crosses val="autoZero"/>
        <c:crossBetween val="midCat"/>
        <c:majorUnit val="1.2"/>
        <c:minorUnit val="0.2"/>
      </c:valAx>
      <c:dateAx>
        <c:axId val="335706368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5712256"/>
        <c:crosses val="autoZero"/>
        <c:auto val="1"/>
        <c:lblOffset val="100"/>
        <c:baseTimeUnit val="days"/>
      </c:dateAx>
      <c:valAx>
        <c:axId val="335712256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5706368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7318309909497183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K81+374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658089051772705"/>
          <c:y val="2.62831656575360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'K81+374'!$U$4:$W$4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'K81+374'!$A$6:$A$29</c:f>
              <c:numCache>
                <c:formatCode>m"月"d"日";@</c:formatCode>
                <c:ptCount val="24"/>
                <c:pt idx="0">
                  <c:v>44863</c:v>
                </c:pt>
                <c:pt idx="1">
                  <c:v>44864</c:v>
                </c:pt>
                <c:pt idx="2">
                  <c:v>44865</c:v>
                </c:pt>
                <c:pt idx="3">
                  <c:v>44866</c:v>
                </c:pt>
                <c:pt idx="4">
                  <c:v>44867</c:v>
                </c:pt>
                <c:pt idx="5">
                  <c:v>44868</c:v>
                </c:pt>
                <c:pt idx="6">
                  <c:v>44869</c:v>
                </c:pt>
                <c:pt idx="7">
                  <c:v>44870</c:v>
                </c:pt>
                <c:pt idx="8">
                  <c:v>44871</c:v>
                </c:pt>
                <c:pt idx="9">
                  <c:v>44872</c:v>
                </c:pt>
                <c:pt idx="10">
                  <c:v>44873</c:v>
                </c:pt>
                <c:pt idx="11">
                  <c:v>44874</c:v>
                </c:pt>
                <c:pt idx="12">
                  <c:v>44875</c:v>
                </c:pt>
                <c:pt idx="13">
                  <c:v>44876</c:v>
                </c:pt>
                <c:pt idx="14">
                  <c:v>44877</c:v>
                </c:pt>
                <c:pt idx="15">
                  <c:v>44879</c:v>
                </c:pt>
                <c:pt idx="16">
                  <c:v>44881</c:v>
                </c:pt>
                <c:pt idx="17">
                  <c:v>44883</c:v>
                </c:pt>
                <c:pt idx="18">
                  <c:v>44885</c:v>
                </c:pt>
                <c:pt idx="19">
                  <c:v>44887</c:v>
                </c:pt>
                <c:pt idx="20">
                  <c:v>44889</c:v>
                </c:pt>
              </c:numCache>
            </c:numRef>
          </c:cat>
          <c:val>
            <c:numRef>
              <c:f>'K81+374'!$V$6:$V$31</c:f>
              <c:numCache>
                <c:formatCode>0.00_ </c:formatCode>
                <c:ptCount val="26"/>
                <c:pt idx="0">
                  <c:v>0</c:v>
                </c:pt>
                <c:pt idx="1">
                  <c:v>-0.19999999999953399</c:v>
                </c:pt>
                <c:pt idx="2">
                  <c:v>-0.39999999999906799</c:v>
                </c:pt>
                <c:pt idx="3">
                  <c:v>-0.29999999999930099</c:v>
                </c:pt>
                <c:pt idx="4">
                  <c:v>-0.799999999999912</c:v>
                </c:pt>
                <c:pt idx="5">
                  <c:v>-0.999999999999446</c:v>
                </c:pt>
                <c:pt idx="6">
                  <c:v>-0.70000000000014495</c:v>
                </c:pt>
                <c:pt idx="7">
                  <c:v>-1.4000000000002899</c:v>
                </c:pt>
                <c:pt idx="8">
                  <c:v>-1.59999999999982</c:v>
                </c:pt>
                <c:pt idx="9">
                  <c:v>-1.59999999999982</c:v>
                </c:pt>
                <c:pt idx="10">
                  <c:v>-1.99999999999889</c:v>
                </c:pt>
                <c:pt idx="11">
                  <c:v>-2.2000000000002</c:v>
                </c:pt>
                <c:pt idx="12">
                  <c:v>-2.2999999999999701</c:v>
                </c:pt>
                <c:pt idx="13">
                  <c:v>-2.5999999999886101</c:v>
                </c:pt>
                <c:pt idx="14">
                  <c:v>-2.4999999999995</c:v>
                </c:pt>
                <c:pt idx="15">
                  <c:v>-2.99999999998946</c:v>
                </c:pt>
                <c:pt idx="16">
                  <c:v>-3.4999999999989502</c:v>
                </c:pt>
                <c:pt idx="17">
                  <c:v>-3.3999999999903001</c:v>
                </c:pt>
                <c:pt idx="18">
                  <c:v>-3.2999999999994101</c:v>
                </c:pt>
                <c:pt idx="19">
                  <c:v>-3.0999999999998802</c:v>
                </c:pt>
              </c:numCache>
            </c:numRef>
          </c:val>
        </c:ser>
        <c:ser>
          <c:idx val="1"/>
          <c:order val="1"/>
          <c:tx>
            <c:strRef>
              <c:f>'K81+374'!$Y$4:$AA$4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'K81+374'!$A$6:$A$29</c:f>
              <c:numCache>
                <c:formatCode>m"月"d"日";@</c:formatCode>
                <c:ptCount val="24"/>
                <c:pt idx="0">
                  <c:v>44863</c:v>
                </c:pt>
                <c:pt idx="1">
                  <c:v>44864</c:v>
                </c:pt>
                <c:pt idx="2">
                  <c:v>44865</c:v>
                </c:pt>
                <c:pt idx="3">
                  <c:v>44866</c:v>
                </c:pt>
                <c:pt idx="4">
                  <c:v>44867</c:v>
                </c:pt>
                <c:pt idx="5">
                  <c:v>44868</c:v>
                </c:pt>
                <c:pt idx="6">
                  <c:v>44869</c:v>
                </c:pt>
                <c:pt idx="7">
                  <c:v>44870</c:v>
                </c:pt>
                <c:pt idx="8">
                  <c:v>44871</c:v>
                </c:pt>
                <c:pt idx="9">
                  <c:v>44872</c:v>
                </c:pt>
                <c:pt idx="10">
                  <c:v>44873</c:v>
                </c:pt>
                <c:pt idx="11">
                  <c:v>44874</c:v>
                </c:pt>
                <c:pt idx="12">
                  <c:v>44875</c:v>
                </c:pt>
                <c:pt idx="13">
                  <c:v>44876</c:v>
                </c:pt>
                <c:pt idx="14">
                  <c:v>44877</c:v>
                </c:pt>
                <c:pt idx="15">
                  <c:v>44879</c:v>
                </c:pt>
                <c:pt idx="16">
                  <c:v>44881</c:v>
                </c:pt>
                <c:pt idx="17">
                  <c:v>44883</c:v>
                </c:pt>
                <c:pt idx="18">
                  <c:v>44885</c:v>
                </c:pt>
                <c:pt idx="19">
                  <c:v>44887</c:v>
                </c:pt>
                <c:pt idx="20">
                  <c:v>44889</c:v>
                </c:pt>
              </c:numCache>
            </c:numRef>
          </c:cat>
          <c:val>
            <c:numRef>
              <c:f>'K81+374'!$Z$6:$Z$30</c:f>
              <c:numCache>
                <c:formatCode>0.00_ </c:formatCode>
                <c:ptCount val="25"/>
                <c:pt idx="0">
                  <c:v>0</c:v>
                </c:pt>
                <c:pt idx="1">
                  <c:v>-0.19999999999953399</c:v>
                </c:pt>
                <c:pt idx="2">
                  <c:v>-0.39999999999906799</c:v>
                </c:pt>
                <c:pt idx="3">
                  <c:v>-0.29999999999930099</c:v>
                </c:pt>
                <c:pt idx="4">
                  <c:v>-0.799999999999912</c:v>
                </c:pt>
                <c:pt idx="5">
                  <c:v>-0.999999999999446</c:v>
                </c:pt>
                <c:pt idx="6">
                  <c:v>-0.799999999999912</c:v>
                </c:pt>
                <c:pt idx="7">
                  <c:v>-1.4000000000002899</c:v>
                </c:pt>
                <c:pt idx="8">
                  <c:v>-1.59999999999982</c:v>
                </c:pt>
                <c:pt idx="9">
                  <c:v>-1.59999999999982</c:v>
                </c:pt>
                <c:pt idx="10">
                  <c:v>-2.0000000000006701</c:v>
                </c:pt>
                <c:pt idx="11">
                  <c:v>-1.7999999999993599</c:v>
                </c:pt>
                <c:pt idx="12">
                  <c:v>-2.3999999999997401</c:v>
                </c:pt>
                <c:pt idx="13">
                  <c:v>-2.59999999999927</c:v>
                </c:pt>
                <c:pt idx="14">
                  <c:v>-2.2999999999999701</c:v>
                </c:pt>
                <c:pt idx="15">
                  <c:v>-3.0000000000001101</c:v>
                </c:pt>
                <c:pt idx="16">
                  <c:v>-3.1999999999996498</c:v>
                </c:pt>
                <c:pt idx="17">
                  <c:v>-3.2999999999994101</c:v>
                </c:pt>
                <c:pt idx="18">
                  <c:v>-3.0999999999998802</c:v>
                </c:pt>
                <c:pt idx="19">
                  <c:v>-2.8000000000005798</c:v>
                </c:pt>
              </c:numCache>
            </c:numRef>
          </c:val>
        </c:ser>
        <c:ser>
          <c:idx val="2"/>
          <c:order val="2"/>
          <c:tx>
            <c:strRef>
              <c:f>'K81+374'!$AC$4:$AE$4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'K81+374'!$A$6:$A$29</c:f>
              <c:numCache>
                <c:formatCode>m"月"d"日";@</c:formatCode>
                <c:ptCount val="24"/>
                <c:pt idx="0">
                  <c:v>44863</c:v>
                </c:pt>
                <c:pt idx="1">
                  <c:v>44864</c:v>
                </c:pt>
                <c:pt idx="2">
                  <c:v>44865</c:v>
                </c:pt>
                <c:pt idx="3">
                  <c:v>44866</c:v>
                </c:pt>
                <c:pt idx="4">
                  <c:v>44867</c:v>
                </c:pt>
                <c:pt idx="5">
                  <c:v>44868</c:v>
                </c:pt>
                <c:pt idx="6">
                  <c:v>44869</c:v>
                </c:pt>
                <c:pt idx="7">
                  <c:v>44870</c:v>
                </c:pt>
                <c:pt idx="8">
                  <c:v>44871</c:v>
                </c:pt>
                <c:pt idx="9">
                  <c:v>44872</c:v>
                </c:pt>
                <c:pt idx="10">
                  <c:v>44873</c:v>
                </c:pt>
                <c:pt idx="11">
                  <c:v>44874</c:v>
                </c:pt>
                <c:pt idx="12">
                  <c:v>44875</c:v>
                </c:pt>
                <c:pt idx="13">
                  <c:v>44876</c:v>
                </c:pt>
                <c:pt idx="14">
                  <c:v>44877</c:v>
                </c:pt>
                <c:pt idx="15">
                  <c:v>44879</c:v>
                </c:pt>
                <c:pt idx="16">
                  <c:v>44881</c:v>
                </c:pt>
                <c:pt idx="17">
                  <c:v>44883</c:v>
                </c:pt>
                <c:pt idx="18">
                  <c:v>44885</c:v>
                </c:pt>
                <c:pt idx="19">
                  <c:v>44887</c:v>
                </c:pt>
                <c:pt idx="20">
                  <c:v>44889</c:v>
                </c:pt>
              </c:numCache>
            </c:numRef>
          </c:cat>
          <c:val>
            <c:numRef>
              <c:f>'K81+374'!$AD$6:$AD$29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-0.20000000000130999</c:v>
                </c:pt>
                <c:pt idx="2">
                  <c:v>9.99999999997669E-2</c:v>
                </c:pt>
                <c:pt idx="3">
                  <c:v>-0.40000000000084401</c:v>
                </c:pt>
                <c:pt idx="4">
                  <c:v>-0.60000000000037801</c:v>
                </c:pt>
                <c:pt idx="5">
                  <c:v>-0.799999999999912</c:v>
                </c:pt>
                <c:pt idx="6">
                  <c:v>-0.90000000000145497</c:v>
                </c:pt>
                <c:pt idx="7">
                  <c:v>-1.20000000000076</c:v>
                </c:pt>
                <c:pt idx="8">
                  <c:v>-1.4000000000002899</c:v>
                </c:pt>
                <c:pt idx="9">
                  <c:v>-1.20000000000076</c:v>
                </c:pt>
                <c:pt idx="10">
                  <c:v>-1.80000000000113</c:v>
                </c:pt>
                <c:pt idx="11">
                  <c:v>-1.4000000000002899</c:v>
                </c:pt>
                <c:pt idx="12">
                  <c:v>-2.2000000000002</c:v>
                </c:pt>
                <c:pt idx="13">
                  <c:v>-2.4000000000015098</c:v>
                </c:pt>
                <c:pt idx="14">
                  <c:v>-2.9000000000003499</c:v>
                </c:pt>
                <c:pt idx="15">
                  <c:v>-2.7999999999899199</c:v>
                </c:pt>
                <c:pt idx="16">
                  <c:v>-2.9999999999912301</c:v>
                </c:pt>
                <c:pt idx="17">
                  <c:v>-2.9000000000003499</c:v>
                </c:pt>
                <c:pt idx="18">
                  <c:v>-2.8000000000005798</c:v>
                </c:pt>
              </c:numCache>
            </c:numRef>
          </c:val>
        </c:ser>
        <c:dLbls/>
        <c:marker val="1"/>
        <c:axId val="110264704"/>
        <c:axId val="110267008"/>
      </c:lineChart>
      <c:lineChart>
        <c:grouping val="standard"/>
        <c:ser>
          <c:idx val="3"/>
          <c:order val="3"/>
          <c:tx>
            <c:strRef>
              <c:f>'K81+374'!$AG$3:$AG$5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'K81+374'!$A$6:$A$29</c:f>
              <c:numCache>
                <c:formatCode>m"月"d"日";@</c:formatCode>
                <c:ptCount val="24"/>
                <c:pt idx="0">
                  <c:v>44863</c:v>
                </c:pt>
                <c:pt idx="1">
                  <c:v>44864</c:v>
                </c:pt>
                <c:pt idx="2">
                  <c:v>44865</c:v>
                </c:pt>
                <c:pt idx="3">
                  <c:v>44866</c:v>
                </c:pt>
                <c:pt idx="4">
                  <c:v>44867</c:v>
                </c:pt>
                <c:pt idx="5">
                  <c:v>44868</c:v>
                </c:pt>
                <c:pt idx="6">
                  <c:v>44869</c:v>
                </c:pt>
                <c:pt idx="7">
                  <c:v>44870</c:v>
                </c:pt>
                <c:pt idx="8">
                  <c:v>44871</c:v>
                </c:pt>
                <c:pt idx="9">
                  <c:v>44872</c:v>
                </c:pt>
                <c:pt idx="10">
                  <c:v>44873</c:v>
                </c:pt>
                <c:pt idx="11">
                  <c:v>44874</c:v>
                </c:pt>
                <c:pt idx="12">
                  <c:v>44875</c:v>
                </c:pt>
                <c:pt idx="13">
                  <c:v>44876</c:v>
                </c:pt>
                <c:pt idx="14">
                  <c:v>44877</c:v>
                </c:pt>
                <c:pt idx="15">
                  <c:v>44879</c:v>
                </c:pt>
                <c:pt idx="16">
                  <c:v>44881</c:v>
                </c:pt>
                <c:pt idx="17">
                  <c:v>44883</c:v>
                </c:pt>
                <c:pt idx="18">
                  <c:v>44885</c:v>
                </c:pt>
                <c:pt idx="19">
                  <c:v>44887</c:v>
                </c:pt>
                <c:pt idx="20">
                  <c:v>44889</c:v>
                </c:pt>
              </c:numCache>
            </c:numRef>
          </c:cat>
          <c:val>
            <c:numRef>
              <c:f>'K81+374'!$AG$6:$AG$29</c:f>
              <c:numCache>
                <c:formatCode>0.0_ </c:formatCode>
                <c:ptCount val="24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31</c:v>
                </c:pt>
                <c:pt idx="10">
                  <c:v>34</c:v>
                </c:pt>
                <c:pt idx="11">
                  <c:v>37</c:v>
                </c:pt>
                <c:pt idx="12">
                  <c:v>40</c:v>
                </c:pt>
                <c:pt idx="13">
                  <c:v>43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58</c:v>
                </c:pt>
                <c:pt idx="19">
                  <c:v>61</c:v>
                </c:pt>
                <c:pt idx="20">
                  <c:v>64</c:v>
                </c:pt>
              </c:numCache>
            </c:numRef>
          </c:val>
        </c:ser>
        <c:dLbls/>
        <c:marker val="1"/>
        <c:axId val="110273280"/>
        <c:axId val="110274816"/>
      </c:lineChart>
      <c:dateAx>
        <c:axId val="11026470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0267008"/>
        <c:crossesAt val="-50"/>
        <c:auto val="1"/>
        <c:lblOffset val="100"/>
        <c:baseTimeUnit val="days"/>
      </c:dateAx>
      <c:valAx>
        <c:axId val="110267008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0264704"/>
        <c:crosses val="autoZero"/>
        <c:crossBetween val="midCat"/>
        <c:majorUnit val="1.2"/>
      </c:valAx>
      <c:dateAx>
        <c:axId val="110273280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110274816"/>
        <c:crosses val="autoZero"/>
        <c:auto val="1"/>
        <c:lblOffset val="100"/>
        <c:baseTimeUnit val="days"/>
      </c:dateAx>
      <c:valAx>
        <c:axId val="110274816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0273280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K81+374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2107609275918608"/>
          <c:y val="6.5359477124183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'K81+374'!$C$4:$G$4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'K81+374'!$A$6:$A$29</c:f>
              <c:numCache>
                <c:formatCode>m"月"d"日";@</c:formatCode>
                <c:ptCount val="24"/>
                <c:pt idx="0">
                  <c:v>44863</c:v>
                </c:pt>
                <c:pt idx="1">
                  <c:v>44864</c:v>
                </c:pt>
                <c:pt idx="2">
                  <c:v>44865</c:v>
                </c:pt>
                <c:pt idx="3">
                  <c:v>44866</c:v>
                </c:pt>
                <c:pt idx="4">
                  <c:v>44867</c:v>
                </c:pt>
                <c:pt idx="5">
                  <c:v>44868</c:v>
                </c:pt>
                <c:pt idx="6">
                  <c:v>44869</c:v>
                </c:pt>
                <c:pt idx="7">
                  <c:v>44870</c:v>
                </c:pt>
                <c:pt idx="8">
                  <c:v>44871</c:v>
                </c:pt>
                <c:pt idx="9">
                  <c:v>44872</c:v>
                </c:pt>
                <c:pt idx="10">
                  <c:v>44873</c:v>
                </c:pt>
                <c:pt idx="11">
                  <c:v>44874</c:v>
                </c:pt>
                <c:pt idx="12">
                  <c:v>44875</c:v>
                </c:pt>
                <c:pt idx="13">
                  <c:v>44876</c:v>
                </c:pt>
                <c:pt idx="14">
                  <c:v>44877</c:v>
                </c:pt>
                <c:pt idx="15">
                  <c:v>44879</c:v>
                </c:pt>
                <c:pt idx="16">
                  <c:v>44881</c:v>
                </c:pt>
                <c:pt idx="17">
                  <c:v>44883</c:v>
                </c:pt>
                <c:pt idx="18">
                  <c:v>44885</c:v>
                </c:pt>
                <c:pt idx="19">
                  <c:v>44887</c:v>
                </c:pt>
                <c:pt idx="20">
                  <c:v>44889</c:v>
                </c:pt>
              </c:numCache>
            </c:numRef>
          </c:cat>
          <c:val>
            <c:numRef>
              <c:f>'K81+374'!$G$6:$G$29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-0.20000000006348301</c:v>
                </c:pt>
                <c:pt idx="3">
                  <c:v>0.10000000008858501</c:v>
                </c:pt>
                <c:pt idx="4">
                  <c:v>-0.49999999998817701</c:v>
                </c:pt>
                <c:pt idx="5">
                  <c:v>-0.20000000006348301</c:v>
                </c:pt>
                <c:pt idx="6">
                  <c:v>9.9999999974897905E-2</c:v>
                </c:pt>
                <c:pt idx="7">
                  <c:v>-0.49999999998817701</c:v>
                </c:pt>
                <c:pt idx="8">
                  <c:v>-0.199999999949796</c:v>
                </c:pt>
                <c:pt idx="9">
                  <c:v>0.199999999949796</c:v>
                </c:pt>
                <c:pt idx="10">
                  <c:v>-0.59999999996307496</c:v>
                </c:pt>
                <c:pt idx="11">
                  <c:v>-0.20000000006348301</c:v>
                </c:pt>
                <c:pt idx="12">
                  <c:v>0.40000000001327901</c:v>
                </c:pt>
                <c:pt idx="13">
                  <c:v>-0.80000000002655702</c:v>
                </c:pt>
                <c:pt idx="14">
                  <c:v>-0.199999999949796</c:v>
                </c:pt>
                <c:pt idx="15">
                  <c:v>0</c:v>
                </c:pt>
                <c:pt idx="16">
                  <c:v>-0.20000000000663901</c:v>
                </c:pt>
                <c:pt idx="17">
                  <c:v>-9.9999999974897905E-2</c:v>
                </c:pt>
                <c:pt idx="18">
                  <c:v>4.9999999987449001E-2</c:v>
                </c:pt>
                <c:pt idx="19">
                  <c:v>4.9999999987449001E-2</c:v>
                </c:pt>
                <c:pt idx="20">
                  <c:v>5.0000000044292399E-2</c:v>
                </c:pt>
              </c:numCache>
            </c:numRef>
          </c:val>
        </c:ser>
        <c:ser>
          <c:idx val="1"/>
          <c:order val="1"/>
          <c:tx>
            <c:strRef>
              <c:f>'K81+374'!$H$4:$L$4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'K81+374'!$A$6:$A$29</c:f>
              <c:numCache>
                <c:formatCode>m"月"d"日";@</c:formatCode>
                <c:ptCount val="24"/>
                <c:pt idx="0">
                  <c:v>44863</c:v>
                </c:pt>
                <c:pt idx="1">
                  <c:v>44864</c:v>
                </c:pt>
                <c:pt idx="2">
                  <c:v>44865</c:v>
                </c:pt>
                <c:pt idx="3">
                  <c:v>44866</c:v>
                </c:pt>
                <c:pt idx="4">
                  <c:v>44867</c:v>
                </c:pt>
                <c:pt idx="5">
                  <c:v>44868</c:v>
                </c:pt>
                <c:pt idx="6">
                  <c:v>44869</c:v>
                </c:pt>
                <c:pt idx="7">
                  <c:v>44870</c:v>
                </c:pt>
                <c:pt idx="8">
                  <c:v>44871</c:v>
                </c:pt>
                <c:pt idx="9">
                  <c:v>44872</c:v>
                </c:pt>
                <c:pt idx="10">
                  <c:v>44873</c:v>
                </c:pt>
                <c:pt idx="11">
                  <c:v>44874</c:v>
                </c:pt>
                <c:pt idx="12">
                  <c:v>44875</c:v>
                </c:pt>
                <c:pt idx="13">
                  <c:v>44876</c:v>
                </c:pt>
                <c:pt idx="14">
                  <c:v>44877</c:v>
                </c:pt>
                <c:pt idx="15">
                  <c:v>44879</c:v>
                </c:pt>
                <c:pt idx="16">
                  <c:v>44881</c:v>
                </c:pt>
                <c:pt idx="17">
                  <c:v>44883</c:v>
                </c:pt>
                <c:pt idx="18">
                  <c:v>44885</c:v>
                </c:pt>
                <c:pt idx="19">
                  <c:v>44887</c:v>
                </c:pt>
                <c:pt idx="20">
                  <c:v>44889</c:v>
                </c:pt>
              </c:numCache>
            </c:numRef>
          </c:cat>
          <c:val>
            <c:numRef>
              <c:f>'K81+374'!$L$6:$L$29</c:f>
              <c:numCache>
                <c:formatCode>0.00_ </c:formatCode>
                <c:ptCount val="24"/>
                <c:pt idx="0">
                  <c:v>0</c:v>
                </c:pt>
                <c:pt idx="1">
                  <c:v>0.199999999949796</c:v>
                </c:pt>
                <c:pt idx="2">
                  <c:v>-9.9999999974897905E-2</c:v>
                </c:pt>
                <c:pt idx="3">
                  <c:v>-0.20000000006348301</c:v>
                </c:pt>
                <c:pt idx="4">
                  <c:v>-0.199999999949796</c:v>
                </c:pt>
                <c:pt idx="5">
                  <c:v>-0.199999999949796</c:v>
                </c:pt>
                <c:pt idx="6">
                  <c:v>0.29999999992469401</c:v>
                </c:pt>
                <c:pt idx="7">
                  <c:v>-0.69999999993797202</c:v>
                </c:pt>
                <c:pt idx="8">
                  <c:v>9.9999999974897905E-2</c:v>
                </c:pt>
                <c:pt idx="9">
                  <c:v>-0.49999999998817701</c:v>
                </c:pt>
                <c:pt idx="10">
                  <c:v>-0.20000000006348301</c:v>
                </c:pt>
                <c:pt idx="11">
                  <c:v>-0.49999999998817701</c:v>
                </c:pt>
                <c:pt idx="12">
                  <c:v>9.9999999974897905E-2</c:v>
                </c:pt>
                <c:pt idx="13">
                  <c:v>-0.199999999949796</c:v>
                </c:pt>
                <c:pt idx="14">
                  <c:v>0.199999999949796</c:v>
                </c:pt>
                <c:pt idx="15">
                  <c:v>-0.29999999998153698</c:v>
                </c:pt>
                <c:pt idx="16">
                  <c:v>-9.9999999974897905E-2</c:v>
                </c:pt>
                <c:pt idx="17">
                  <c:v>9.9999999974897905E-2</c:v>
                </c:pt>
                <c:pt idx="18">
                  <c:v>-9.9999999974897905E-2</c:v>
                </c:pt>
                <c:pt idx="19">
                  <c:v>-0.100000000031741</c:v>
                </c:pt>
                <c:pt idx="20">
                  <c:v>-9.9999999974897905E-2</c:v>
                </c:pt>
              </c:numCache>
            </c:numRef>
          </c:val>
        </c:ser>
        <c:ser>
          <c:idx val="2"/>
          <c:order val="2"/>
          <c:tx>
            <c:strRef>
              <c:f>'K81+374'!$M$4:$Q$4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'K81+374'!$A$6:$A$29</c:f>
              <c:numCache>
                <c:formatCode>m"月"d"日";@</c:formatCode>
                <c:ptCount val="24"/>
                <c:pt idx="0">
                  <c:v>44863</c:v>
                </c:pt>
                <c:pt idx="1">
                  <c:v>44864</c:v>
                </c:pt>
                <c:pt idx="2">
                  <c:v>44865</c:v>
                </c:pt>
                <c:pt idx="3">
                  <c:v>44866</c:v>
                </c:pt>
                <c:pt idx="4">
                  <c:v>44867</c:v>
                </c:pt>
                <c:pt idx="5">
                  <c:v>44868</c:v>
                </c:pt>
                <c:pt idx="6">
                  <c:v>44869</c:v>
                </c:pt>
                <c:pt idx="7">
                  <c:v>44870</c:v>
                </c:pt>
                <c:pt idx="8">
                  <c:v>44871</c:v>
                </c:pt>
                <c:pt idx="9">
                  <c:v>44872</c:v>
                </c:pt>
                <c:pt idx="10">
                  <c:v>44873</c:v>
                </c:pt>
                <c:pt idx="11">
                  <c:v>44874</c:v>
                </c:pt>
                <c:pt idx="12">
                  <c:v>44875</c:v>
                </c:pt>
                <c:pt idx="13">
                  <c:v>44876</c:v>
                </c:pt>
                <c:pt idx="14">
                  <c:v>44877</c:v>
                </c:pt>
                <c:pt idx="15">
                  <c:v>44879</c:v>
                </c:pt>
                <c:pt idx="16">
                  <c:v>44881</c:v>
                </c:pt>
                <c:pt idx="17">
                  <c:v>44883</c:v>
                </c:pt>
                <c:pt idx="18">
                  <c:v>44885</c:v>
                </c:pt>
                <c:pt idx="19">
                  <c:v>44887</c:v>
                </c:pt>
                <c:pt idx="20">
                  <c:v>44889</c:v>
                </c:pt>
              </c:numCache>
            </c:numRef>
          </c:cat>
          <c:val>
            <c:numRef>
              <c:f>'K81+374'!$Q$6:$Q$29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-0.20000000006348301</c:v>
                </c:pt>
                <c:pt idx="3">
                  <c:v>-0.29999999992469401</c:v>
                </c:pt>
                <c:pt idx="4">
                  <c:v>-0.20000000006348301</c:v>
                </c:pt>
                <c:pt idx="5">
                  <c:v>-0.199999999949796</c:v>
                </c:pt>
                <c:pt idx="6">
                  <c:v>9.9999999974897905E-2</c:v>
                </c:pt>
                <c:pt idx="7">
                  <c:v>-0.49999999998817701</c:v>
                </c:pt>
                <c:pt idx="8">
                  <c:v>-0.199999999949796</c:v>
                </c:pt>
                <c:pt idx="9">
                  <c:v>0.29999999992469401</c:v>
                </c:pt>
                <c:pt idx="10">
                  <c:v>-0.69999999993797202</c:v>
                </c:pt>
                <c:pt idx="11">
                  <c:v>9.9999999974897905E-2</c:v>
                </c:pt>
                <c:pt idx="12">
                  <c:v>-0.49999999998817701</c:v>
                </c:pt>
                <c:pt idx="13">
                  <c:v>-0.20000000006348301</c:v>
                </c:pt>
                <c:pt idx="14">
                  <c:v>0.20000000006348301</c:v>
                </c:pt>
                <c:pt idx="15">
                  <c:v>-0.30000000003838101</c:v>
                </c:pt>
                <c:pt idx="16">
                  <c:v>-9.9999999974897905E-2</c:v>
                </c:pt>
                <c:pt idx="17">
                  <c:v>4.9999999987449001E-2</c:v>
                </c:pt>
                <c:pt idx="18">
                  <c:v>-9.9999999974897905E-2</c:v>
                </c:pt>
                <c:pt idx="19">
                  <c:v>-0.100000000031741</c:v>
                </c:pt>
                <c:pt idx="20">
                  <c:v>-9.9999999974897905E-2</c:v>
                </c:pt>
              </c:numCache>
            </c:numRef>
          </c:val>
        </c:ser>
        <c:dLbls/>
        <c:marker val="1"/>
        <c:axId val="110203264"/>
        <c:axId val="110205568"/>
      </c:lineChart>
      <c:dateAx>
        <c:axId val="11020326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0205568"/>
        <c:crossesAt val="-50"/>
        <c:auto val="1"/>
        <c:lblOffset val="100"/>
        <c:baseTimeUnit val="days"/>
      </c:dateAx>
      <c:valAx>
        <c:axId val="110205568"/>
        <c:scaling>
          <c:orientation val="minMax"/>
          <c:max val="0.5"/>
          <c:min val="-1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0203264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K81+374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78783198694230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'K81+374'!$U$4:$W$4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'K81+374'!$A$6:$A$29</c:f>
              <c:numCache>
                <c:formatCode>m"月"d"日";@</c:formatCode>
                <c:ptCount val="24"/>
                <c:pt idx="0">
                  <c:v>44863</c:v>
                </c:pt>
                <c:pt idx="1">
                  <c:v>44864</c:v>
                </c:pt>
                <c:pt idx="2">
                  <c:v>44865</c:v>
                </c:pt>
                <c:pt idx="3">
                  <c:v>44866</c:v>
                </c:pt>
                <c:pt idx="4">
                  <c:v>44867</c:v>
                </c:pt>
                <c:pt idx="5">
                  <c:v>44868</c:v>
                </c:pt>
                <c:pt idx="6">
                  <c:v>44869</c:v>
                </c:pt>
                <c:pt idx="7">
                  <c:v>44870</c:v>
                </c:pt>
                <c:pt idx="8">
                  <c:v>44871</c:v>
                </c:pt>
                <c:pt idx="9">
                  <c:v>44872</c:v>
                </c:pt>
                <c:pt idx="10">
                  <c:v>44873</c:v>
                </c:pt>
                <c:pt idx="11">
                  <c:v>44874</c:v>
                </c:pt>
                <c:pt idx="12">
                  <c:v>44875</c:v>
                </c:pt>
                <c:pt idx="13">
                  <c:v>44876</c:v>
                </c:pt>
                <c:pt idx="14">
                  <c:v>44877</c:v>
                </c:pt>
                <c:pt idx="15">
                  <c:v>44879</c:v>
                </c:pt>
                <c:pt idx="16">
                  <c:v>44881</c:v>
                </c:pt>
                <c:pt idx="17">
                  <c:v>44883</c:v>
                </c:pt>
                <c:pt idx="18">
                  <c:v>44885</c:v>
                </c:pt>
                <c:pt idx="19">
                  <c:v>44887</c:v>
                </c:pt>
                <c:pt idx="20">
                  <c:v>44889</c:v>
                </c:pt>
              </c:numCache>
            </c:numRef>
          </c:cat>
          <c:val>
            <c:numRef>
              <c:f>'K81+374'!$W$6:$W$29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-0.19999999999953399</c:v>
                </c:pt>
                <c:pt idx="3">
                  <c:v>9.99999999997669E-2</c:v>
                </c:pt>
                <c:pt idx="4">
                  <c:v>-0.50000000000061096</c:v>
                </c:pt>
                <c:pt idx="5">
                  <c:v>-0.19999999999953399</c:v>
                </c:pt>
                <c:pt idx="6">
                  <c:v>0.29999999999930099</c:v>
                </c:pt>
                <c:pt idx="7">
                  <c:v>-0.70000000000014495</c:v>
                </c:pt>
                <c:pt idx="8">
                  <c:v>-0.19999999999953399</c:v>
                </c:pt>
                <c:pt idx="9">
                  <c:v>0</c:v>
                </c:pt>
                <c:pt idx="10">
                  <c:v>-0.39999999999906799</c:v>
                </c:pt>
                <c:pt idx="11">
                  <c:v>-0.20000000000130999</c:v>
                </c:pt>
                <c:pt idx="12">
                  <c:v>-9.99999999997669E-2</c:v>
                </c:pt>
                <c:pt idx="13">
                  <c:v>-0.29999999998864302</c:v>
                </c:pt>
                <c:pt idx="14">
                  <c:v>9.9999999989108801E-2</c:v>
                </c:pt>
                <c:pt idx="15">
                  <c:v>-0.24999999999497599</c:v>
                </c:pt>
                <c:pt idx="16">
                  <c:v>-0.25000000000474598</c:v>
                </c:pt>
                <c:pt idx="17">
                  <c:v>5.0000000004324502E-2</c:v>
                </c:pt>
                <c:pt idx="18">
                  <c:v>4.99999999954426E-2</c:v>
                </c:pt>
                <c:pt idx="19">
                  <c:v>-2.8000000000005798</c:v>
                </c:pt>
              </c:numCache>
            </c:numRef>
          </c:val>
        </c:ser>
        <c:ser>
          <c:idx val="1"/>
          <c:order val="1"/>
          <c:tx>
            <c:strRef>
              <c:f>'K81+374'!$Y$4:$AA$4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'K81+374'!$A$6:$A$29</c:f>
              <c:numCache>
                <c:formatCode>m"月"d"日";@</c:formatCode>
                <c:ptCount val="24"/>
                <c:pt idx="0">
                  <c:v>44863</c:v>
                </c:pt>
                <c:pt idx="1">
                  <c:v>44864</c:v>
                </c:pt>
                <c:pt idx="2">
                  <c:v>44865</c:v>
                </c:pt>
                <c:pt idx="3">
                  <c:v>44866</c:v>
                </c:pt>
                <c:pt idx="4">
                  <c:v>44867</c:v>
                </c:pt>
                <c:pt idx="5">
                  <c:v>44868</c:v>
                </c:pt>
                <c:pt idx="6">
                  <c:v>44869</c:v>
                </c:pt>
                <c:pt idx="7">
                  <c:v>44870</c:v>
                </c:pt>
                <c:pt idx="8">
                  <c:v>44871</c:v>
                </c:pt>
                <c:pt idx="9">
                  <c:v>44872</c:v>
                </c:pt>
                <c:pt idx="10">
                  <c:v>44873</c:v>
                </c:pt>
                <c:pt idx="11">
                  <c:v>44874</c:v>
                </c:pt>
                <c:pt idx="12">
                  <c:v>44875</c:v>
                </c:pt>
                <c:pt idx="13">
                  <c:v>44876</c:v>
                </c:pt>
                <c:pt idx="14">
                  <c:v>44877</c:v>
                </c:pt>
                <c:pt idx="15">
                  <c:v>44879</c:v>
                </c:pt>
                <c:pt idx="16">
                  <c:v>44881</c:v>
                </c:pt>
                <c:pt idx="17">
                  <c:v>44883</c:v>
                </c:pt>
                <c:pt idx="18">
                  <c:v>44885</c:v>
                </c:pt>
                <c:pt idx="19">
                  <c:v>44887</c:v>
                </c:pt>
                <c:pt idx="20">
                  <c:v>44889</c:v>
                </c:pt>
              </c:numCache>
            </c:numRef>
          </c:cat>
          <c:val>
            <c:numRef>
              <c:f>'K81+374'!$AA$6:$AA$29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-0.19999999999953399</c:v>
                </c:pt>
                <c:pt idx="3">
                  <c:v>9.99999999997669E-2</c:v>
                </c:pt>
                <c:pt idx="4">
                  <c:v>-0.50000000000061096</c:v>
                </c:pt>
                <c:pt idx="5">
                  <c:v>-0.19999999999953399</c:v>
                </c:pt>
                <c:pt idx="6">
                  <c:v>0.19999999999953399</c:v>
                </c:pt>
                <c:pt idx="7">
                  <c:v>-0.60000000000037801</c:v>
                </c:pt>
                <c:pt idx="8">
                  <c:v>-0.19999999999953399</c:v>
                </c:pt>
                <c:pt idx="9">
                  <c:v>0</c:v>
                </c:pt>
                <c:pt idx="10">
                  <c:v>-0.40000000000084401</c:v>
                </c:pt>
                <c:pt idx="11">
                  <c:v>0.20000000000130999</c:v>
                </c:pt>
                <c:pt idx="12">
                  <c:v>-0.60000000000037801</c:v>
                </c:pt>
                <c:pt idx="13">
                  <c:v>-0.19999999999953399</c:v>
                </c:pt>
                <c:pt idx="14">
                  <c:v>0.29999999999930099</c:v>
                </c:pt>
                <c:pt idx="15">
                  <c:v>-0.35000000000007198</c:v>
                </c:pt>
                <c:pt idx="16">
                  <c:v>-9.9999999999766997E-2</c:v>
                </c:pt>
                <c:pt idx="17">
                  <c:v>-4.9999999999883499E-2</c:v>
                </c:pt>
                <c:pt idx="18">
                  <c:v>9.9999999999766997E-2</c:v>
                </c:pt>
                <c:pt idx="19">
                  <c:v>-0.14347826086953999</c:v>
                </c:pt>
              </c:numCache>
            </c:numRef>
          </c:val>
        </c:ser>
        <c:ser>
          <c:idx val="2"/>
          <c:order val="2"/>
          <c:tx>
            <c:strRef>
              <c:f>'K81+374'!$AC$4:$AE$4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'K81+374'!$A$6:$A$29</c:f>
              <c:numCache>
                <c:formatCode>m"月"d"日";@</c:formatCode>
                <c:ptCount val="24"/>
                <c:pt idx="0">
                  <c:v>44863</c:v>
                </c:pt>
                <c:pt idx="1">
                  <c:v>44864</c:v>
                </c:pt>
                <c:pt idx="2">
                  <c:v>44865</c:v>
                </c:pt>
                <c:pt idx="3">
                  <c:v>44866</c:v>
                </c:pt>
                <c:pt idx="4">
                  <c:v>44867</c:v>
                </c:pt>
                <c:pt idx="5">
                  <c:v>44868</c:v>
                </c:pt>
                <c:pt idx="6">
                  <c:v>44869</c:v>
                </c:pt>
                <c:pt idx="7">
                  <c:v>44870</c:v>
                </c:pt>
                <c:pt idx="8">
                  <c:v>44871</c:v>
                </c:pt>
                <c:pt idx="9">
                  <c:v>44872</c:v>
                </c:pt>
                <c:pt idx="10">
                  <c:v>44873</c:v>
                </c:pt>
                <c:pt idx="11">
                  <c:v>44874</c:v>
                </c:pt>
                <c:pt idx="12">
                  <c:v>44875</c:v>
                </c:pt>
                <c:pt idx="13">
                  <c:v>44876</c:v>
                </c:pt>
                <c:pt idx="14">
                  <c:v>44877</c:v>
                </c:pt>
                <c:pt idx="15">
                  <c:v>44879</c:v>
                </c:pt>
                <c:pt idx="16">
                  <c:v>44881</c:v>
                </c:pt>
                <c:pt idx="17">
                  <c:v>44883</c:v>
                </c:pt>
                <c:pt idx="18">
                  <c:v>44885</c:v>
                </c:pt>
                <c:pt idx="19">
                  <c:v>44887</c:v>
                </c:pt>
                <c:pt idx="20">
                  <c:v>44889</c:v>
                </c:pt>
              </c:numCache>
            </c:numRef>
          </c:cat>
          <c:val>
            <c:numRef>
              <c:f>'K81+374'!$AE$6:$AE$29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-0.20000000000130999</c:v>
                </c:pt>
                <c:pt idx="2">
                  <c:v>0.30000000000107702</c:v>
                </c:pt>
                <c:pt idx="3">
                  <c:v>-0.50000000000061096</c:v>
                </c:pt>
                <c:pt idx="4">
                  <c:v>-0.19999999999953399</c:v>
                </c:pt>
                <c:pt idx="5">
                  <c:v>-0.19999999999953399</c:v>
                </c:pt>
                <c:pt idx="6">
                  <c:v>-0.10000000000154299</c:v>
                </c:pt>
                <c:pt idx="7">
                  <c:v>-0.29999999999930099</c:v>
                </c:pt>
                <c:pt idx="8">
                  <c:v>-0.19999999999953399</c:v>
                </c:pt>
                <c:pt idx="9">
                  <c:v>0.19999999999953399</c:v>
                </c:pt>
                <c:pt idx="10">
                  <c:v>-0.60000000000037801</c:v>
                </c:pt>
                <c:pt idx="11">
                  <c:v>0.40000000000084401</c:v>
                </c:pt>
                <c:pt idx="12">
                  <c:v>-0.799999999999912</c:v>
                </c:pt>
                <c:pt idx="13">
                  <c:v>-0.20000000000130999</c:v>
                </c:pt>
                <c:pt idx="14">
                  <c:v>-0.49999999999883499</c:v>
                </c:pt>
                <c:pt idx="15">
                  <c:v>5.00000000052125E-2</c:v>
                </c:pt>
                <c:pt idx="16">
                  <c:v>-0.100000000000655</c:v>
                </c:pt>
                <c:pt idx="17">
                  <c:v>4.99999999954426E-2</c:v>
                </c:pt>
                <c:pt idx="18">
                  <c:v>4.9999999999883499E-2</c:v>
                </c:pt>
              </c:numCache>
            </c:numRef>
          </c:val>
        </c:ser>
        <c:dLbls/>
        <c:marker val="1"/>
        <c:axId val="110331008"/>
        <c:axId val="110333312"/>
      </c:lineChart>
      <c:dateAx>
        <c:axId val="11033100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0333312"/>
        <c:crossesAt val="-50"/>
        <c:auto val="1"/>
        <c:lblOffset val="100"/>
        <c:baseTimeUnit val="days"/>
      </c:dateAx>
      <c:valAx>
        <c:axId val="110333312"/>
        <c:scaling>
          <c:orientation val="minMax"/>
          <c:max val="1"/>
          <c:min val="-1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0331008"/>
        <c:crosses val="autoZero"/>
        <c:crossBetween val="midCat"/>
        <c:majorUnit val="0.5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K81+337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7.3209821859074398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'K81+337'!$C$4:$G$4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'K81+337'!$A$6:$A$29</c:f>
              <c:numCache>
                <c:formatCode>m"月"d"日";@</c:formatCode>
                <c:ptCount val="24"/>
                <c:pt idx="0">
                  <c:v>44873</c:v>
                </c:pt>
                <c:pt idx="1">
                  <c:v>44874</c:v>
                </c:pt>
                <c:pt idx="2">
                  <c:v>44875</c:v>
                </c:pt>
                <c:pt idx="3">
                  <c:v>44876</c:v>
                </c:pt>
                <c:pt idx="4">
                  <c:v>44877</c:v>
                </c:pt>
                <c:pt idx="5">
                  <c:v>44878</c:v>
                </c:pt>
                <c:pt idx="6">
                  <c:v>44879</c:v>
                </c:pt>
                <c:pt idx="7">
                  <c:v>44880</c:v>
                </c:pt>
                <c:pt idx="8">
                  <c:v>44881</c:v>
                </c:pt>
                <c:pt idx="9">
                  <c:v>44882</c:v>
                </c:pt>
                <c:pt idx="10">
                  <c:v>44883</c:v>
                </c:pt>
                <c:pt idx="11">
                  <c:v>44884</c:v>
                </c:pt>
                <c:pt idx="12">
                  <c:v>44885</c:v>
                </c:pt>
                <c:pt idx="13">
                  <c:v>44886</c:v>
                </c:pt>
                <c:pt idx="14">
                  <c:v>44887</c:v>
                </c:pt>
                <c:pt idx="15">
                  <c:v>44889</c:v>
                </c:pt>
                <c:pt idx="16">
                  <c:v>44891</c:v>
                </c:pt>
                <c:pt idx="17">
                  <c:v>44893</c:v>
                </c:pt>
                <c:pt idx="18">
                  <c:v>44895</c:v>
                </c:pt>
                <c:pt idx="19">
                  <c:v>44897</c:v>
                </c:pt>
                <c:pt idx="20">
                  <c:v>44899</c:v>
                </c:pt>
                <c:pt idx="21">
                  <c:v>44905</c:v>
                </c:pt>
              </c:numCache>
            </c:numRef>
          </c:cat>
          <c:val>
            <c:numRef>
              <c:f>'K81+337'!$F$6:$F$29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-9.9999999974897905E-2</c:v>
                </c:pt>
                <c:pt idx="3">
                  <c:v>-0.59999999996307496</c:v>
                </c:pt>
                <c:pt idx="4">
                  <c:v>-0.79999999991286996</c:v>
                </c:pt>
                <c:pt idx="5">
                  <c:v>-0.90000000000145497</c:v>
                </c:pt>
                <c:pt idx="6">
                  <c:v>-0.69999999993797202</c:v>
                </c:pt>
                <c:pt idx="7">
                  <c:v>-1.39999999998963</c:v>
                </c:pt>
                <c:pt idx="8">
                  <c:v>-1.5999999999394301</c:v>
                </c:pt>
                <c:pt idx="9">
                  <c:v>-1.9999999999527101</c:v>
                </c:pt>
                <c:pt idx="10">
                  <c:v>-1.9999999999527101</c:v>
                </c:pt>
                <c:pt idx="11">
                  <c:v>-2.2000000000161899</c:v>
                </c:pt>
                <c:pt idx="12">
                  <c:v>-2.4999999999408802</c:v>
                </c:pt>
                <c:pt idx="13">
                  <c:v>-2.5999999999157799</c:v>
                </c:pt>
                <c:pt idx="14">
                  <c:v>-3.1000000000176402</c:v>
                </c:pt>
                <c:pt idx="15">
                  <c:v>-3.3999999999423398</c:v>
                </c:pt>
                <c:pt idx="16">
                  <c:v>-3.2999999999674401</c:v>
                </c:pt>
                <c:pt idx="17">
                  <c:v>-3.9999999999054099</c:v>
                </c:pt>
                <c:pt idx="18">
                  <c:v>-4.2999999999437897</c:v>
                </c:pt>
                <c:pt idx="19">
                  <c:v>-4.3999999999186903</c:v>
                </c:pt>
                <c:pt idx="20">
                  <c:v>-4.8999999999068704</c:v>
                </c:pt>
                <c:pt idx="21">
                  <c:v>-4.6999999999570701</c:v>
                </c:pt>
              </c:numCache>
            </c:numRef>
          </c:val>
        </c:ser>
        <c:ser>
          <c:idx val="1"/>
          <c:order val="1"/>
          <c:tx>
            <c:strRef>
              <c:f>'K81+337'!$H$4:$L$4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'K81+337'!$A$6:$A$29</c:f>
              <c:numCache>
                <c:formatCode>m"月"d"日";@</c:formatCode>
                <c:ptCount val="24"/>
                <c:pt idx="0">
                  <c:v>44873</c:v>
                </c:pt>
                <c:pt idx="1">
                  <c:v>44874</c:v>
                </c:pt>
                <c:pt idx="2">
                  <c:v>44875</c:v>
                </c:pt>
                <c:pt idx="3">
                  <c:v>44876</c:v>
                </c:pt>
                <c:pt idx="4">
                  <c:v>44877</c:v>
                </c:pt>
                <c:pt idx="5">
                  <c:v>44878</c:v>
                </c:pt>
                <c:pt idx="6">
                  <c:v>44879</c:v>
                </c:pt>
                <c:pt idx="7">
                  <c:v>44880</c:v>
                </c:pt>
                <c:pt idx="8">
                  <c:v>44881</c:v>
                </c:pt>
                <c:pt idx="9">
                  <c:v>44882</c:v>
                </c:pt>
                <c:pt idx="10">
                  <c:v>44883</c:v>
                </c:pt>
                <c:pt idx="11">
                  <c:v>44884</c:v>
                </c:pt>
                <c:pt idx="12">
                  <c:v>44885</c:v>
                </c:pt>
                <c:pt idx="13">
                  <c:v>44886</c:v>
                </c:pt>
                <c:pt idx="14">
                  <c:v>44887</c:v>
                </c:pt>
                <c:pt idx="15">
                  <c:v>44889</c:v>
                </c:pt>
                <c:pt idx="16">
                  <c:v>44891</c:v>
                </c:pt>
                <c:pt idx="17">
                  <c:v>44893</c:v>
                </c:pt>
                <c:pt idx="18">
                  <c:v>44895</c:v>
                </c:pt>
                <c:pt idx="19">
                  <c:v>44897</c:v>
                </c:pt>
                <c:pt idx="20">
                  <c:v>44899</c:v>
                </c:pt>
                <c:pt idx="21">
                  <c:v>44905</c:v>
                </c:pt>
              </c:numCache>
            </c:numRef>
          </c:cat>
          <c:val>
            <c:numRef>
              <c:f>'K81+337'!$K$6:$K$29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-0.40000000001327901</c:v>
                </c:pt>
                <c:pt idx="3">
                  <c:v>-0.29999999992469401</c:v>
                </c:pt>
                <c:pt idx="4">
                  <c:v>-0.79999999991286996</c:v>
                </c:pt>
                <c:pt idx="5">
                  <c:v>-0.99999999997635303</c:v>
                </c:pt>
                <c:pt idx="6">
                  <c:v>-1.4999999999645299</c:v>
                </c:pt>
                <c:pt idx="7">
                  <c:v>-1.39999999998963</c:v>
                </c:pt>
                <c:pt idx="8">
                  <c:v>-1.5999999999394301</c:v>
                </c:pt>
                <c:pt idx="9">
                  <c:v>-2.1999999999024999</c:v>
                </c:pt>
                <c:pt idx="10">
                  <c:v>-1.9999999999527101</c:v>
                </c:pt>
                <c:pt idx="11">
                  <c:v>-2.2000000000161899</c:v>
                </c:pt>
                <c:pt idx="12">
                  <c:v>-2.39999999996598</c:v>
                </c:pt>
                <c:pt idx="13">
                  <c:v>-2.79999999997926</c:v>
                </c:pt>
                <c:pt idx="14">
                  <c:v>-2.79999999997926</c:v>
                </c:pt>
                <c:pt idx="15">
                  <c:v>-2.8999999999541601</c:v>
                </c:pt>
                <c:pt idx="16">
                  <c:v>-3.1999999999925399</c:v>
                </c:pt>
                <c:pt idx="17">
                  <c:v>-3.3999999999423398</c:v>
                </c:pt>
                <c:pt idx="18">
                  <c:v>-3.2999999999674401</c:v>
                </c:pt>
                <c:pt idx="19">
                  <c:v>-3.7999999999556202</c:v>
                </c:pt>
                <c:pt idx="20">
                  <c:v>-4.0000000000191003</c:v>
                </c:pt>
                <c:pt idx="21">
                  <c:v>-3.8999999999305102</c:v>
                </c:pt>
              </c:numCache>
            </c:numRef>
          </c:val>
        </c:ser>
        <c:ser>
          <c:idx val="2"/>
          <c:order val="2"/>
          <c:tx>
            <c:strRef>
              <c:f>'K81+337'!$M$4:$Q$4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'K81+337'!$A$6:$A$32</c:f>
              <c:numCache>
                <c:formatCode>m"月"d"日";@</c:formatCode>
                <c:ptCount val="27"/>
                <c:pt idx="0">
                  <c:v>44873</c:v>
                </c:pt>
                <c:pt idx="1">
                  <c:v>44874</c:v>
                </c:pt>
                <c:pt idx="2">
                  <c:v>44875</c:v>
                </c:pt>
                <c:pt idx="3">
                  <c:v>44876</c:v>
                </c:pt>
                <c:pt idx="4">
                  <c:v>44877</c:v>
                </c:pt>
                <c:pt idx="5">
                  <c:v>44878</c:v>
                </c:pt>
                <c:pt idx="6">
                  <c:v>44879</c:v>
                </c:pt>
                <c:pt idx="7">
                  <c:v>44880</c:v>
                </c:pt>
                <c:pt idx="8">
                  <c:v>44881</c:v>
                </c:pt>
                <c:pt idx="9">
                  <c:v>44882</c:v>
                </c:pt>
                <c:pt idx="10">
                  <c:v>44883</c:v>
                </c:pt>
                <c:pt idx="11">
                  <c:v>44884</c:v>
                </c:pt>
                <c:pt idx="12">
                  <c:v>44885</c:v>
                </c:pt>
                <c:pt idx="13">
                  <c:v>44886</c:v>
                </c:pt>
                <c:pt idx="14">
                  <c:v>44887</c:v>
                </c:pt>
                <c:pt idx="15">
                  <c:v>44889</c:v>
                </c:pt>
                <c:pt idx="16">
                  <c:v>44891</c:v>
                </c:pt>
                <c:pt idx="17">
                  <c:v>44893</c:v>
                </c:pt>
                <c:pt idx="18">
                  <c:v>44895</c:v>
                </c:pt>
                <c:pt idx="19">
                  <c:v>44897</c:v>
                </c:pt>
                <c:pt idx="20">
                  <c:v>44899</c:v>
                </c:pt>
                <c:pt idx="21">
                  <c:v>44905</c:v>
                </c:pt>
              </c:numCache>
            </c:numRef>
          </c:cat>
          <c:val>
            <c:numRef>
              <c:f>'K81+337'!$P$6:$P$32</c:f>
              <c:numCache>
                <c:formatCode>0.00_ </c:formatCode>
                <c:ptCount val="27"/>
                <c:pt idx="0">
                  <c:v>0</c:v>
                </c:pt>
                <c:pt idx="1">
                  <c:v>-0.199999999949796</c:v>
                </c:pt>
                <c:pt idx="2">
                  <c:v>-0.40000000001327901</c:v>
                </c:pt>
                <c:pt idx="3">
                  <c:v>-0.30000000003838101</c:v>
                </c:pt>
                <c:pt idx="4">
                  <c:v>-0.80000000002655702</c:v>
                </c:pt>
                <c:pt idx="5">
                  <c:v>-0.99999999997635303</c:v>
                </c:pt>
                <c:pt idx="6">
                  <c:v>-1.09999999995125</c:v>
                </c:pt>
                <c:pt idx="7">
                  <c:v>-1.39999999998963</c:v>
                </c:pt>
                <c:pt idx="8">
                  <c:v>-1.5999999999394301</c:v>
                </c:pt>
                <c:pt idx="9">
                  <c:v>-1.4999999999645299</c:v>
                </c:pt>
                <c:pt idx="10">
                  <c:v>-1.9999999999527101</c:v>
                </c:pt>
                <c:pt idx="11">
                  <c:v>-2.2000000000161899</c:v>
                </c:pt>
                <c:pt idx="12">
                  <c:v>-2.6000000000294698</c:v>
                </c:pt>
                <c:pt idx="13">
                  <c:v>-2.79999999997926</c:v>
                </c:pt>
                <c:pt idx="14">
                  <c:v>-2.8999999999541601</c:v>
                </c:pt>
                <c:pt idx="15">
                  <c:v>-3.1000000000176402</c:v>
                </c:pt>
                <c:pt idx="16">
                  <c:v>-3.1999999999925399</c:v>
                </c:pt>
                <c:pt idx="17">
                  <c:v>-3.5000000000309202</c:v>
                </c:pt>
                <c:pt idx="18">
                  <c:v>-3.69999999998072</c:v>
                </c:pt>
                <c:pt idx="19">
                  <c:v>-3.6000000000058199</c:v>
                </c:pt>
                <c:pt idx="20">
                  <c:v>-4.099999999994</c:v>
                </c:pt>
                <c:pt idx="21">
                  <c:v>-4.0000000000191003</c:v>
                </c:pt>
              </c:numCache>
            </c:numRef>
          </c:val>
        </c:ser>
        <c:dLbls/>
        <c:marker val="1"/>
        <c:axId val="185739520"/>
        <c:axId val="185746176"/>
      </c:lineChart>
      <c:lineChart>
        <c:grouping val="standard"/>
        <c:ser>
          <c:idx val="3"/>
          <c:order val="3"/>
          <c:tx>
            <c:strRef>
              <c:f>'K81+337'!$AG$3:$AG$5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'K81+337'!$A$6:$A$29</c:f>
              <c:numCache>
                <c:formatCode>m"月"d"日";@</c:formatCode>
                <c:ptCount val="24"/>
                <c:pt idx="0">
                  <c:v>44873</c:v>
                </c:pt>
                <c:pt idx="1">
                  <c:v>44874</c:v>
                </c:pt>
                <c:pt idx="2">
                  <c:v>44875</c:v>
                </c:pt>
                <c:pt idx="3">
                  <c:v>44876</c:v>
                </c:pt>
                <c:pt idx="4">
                  <c:v>44877</c:v>
                </c:pt>
                <c:pt idx="5">
                  <c:v>44878</c:v>
                </c:pt>
                <c:pt idx="6">
                  <c:v>44879</c:v>
                </c:pt>
                <c:pt idx="7">
                  <c:v>44880</c:v>
                </c:pt>
                <c:pt idx="8">
                  <c:v>44881</c:v>
                </c:pt>
                <c:pt idx="9">
                  <c:v>44882</c:v>
                </c:pt>
                <c:pt idx="10">
                  <c:v>44883</c:v>
                </c:pt>
                <c:pt idx="11">
                  <c:v>44884</c:v>
                </c:pt>
                <c:pt idx="12">
                  <c:v>44885</c:v>
                </c:pt>
                <c:pt idx="13">
                  <c:v>44886</c:v>
                </c:pt>
                <c:pt idx="14">
                  <c:v>44887</c:v>
                </c:pt>
                <c:pt idx="15">
                  <c:v>44889</c:v>
                </c:pt>
                <c:pt idx="16">
                  <c:v>44891</c:v>
                </c:pt>
                <c:pt idx="17">
                  <c:v>44893</c:v>
                </c:pt>
                <c:pt idx="18">
                  <c:v>44895</c:v>
                </c:pt>
                <c:pt idx="19">
                  <c:v>44897</c:v>
                </c:pt>
                <c:pt idx="20">
                  <c:v>44899</c:v>
                </c:pt>
                <c:pt idx="21">
                  <c:v>44905</c:v>
                </c:pt>
              </c:numCache>
            </c:numRef>
          </c:cat>
          <c:val>
            <c:numRef>
              <c:f>'K81+337'!$AG$6:$AG$29</c:f>
              <c:numCache>
                <c:formatCode>0.0_ </c:formatCode>
                <c:ptCount val="24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31</c:v>
                </c:pt>
                <c:pt idx="10">
                  <c:v>34</c:v>
                </c:pt>
                <c:pt idx="11">
                  <c:v>37</c:v>
                </c:pt>
                <c:pt idx="12">
                  <c:v>40</c:v>
                </c:pt>
                <c:pt idx="13">
                  <c:v>43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58</c:v>
                </c:pt>
                <c:pt idx="19">
                  <c:v>61</c:v>
                </c:pt>
                <c:pt idx="20">
                  <c:v>64</c:v>
                </c:pt>
                <c:pt idx="21">
                  <c:v>67</c:v>
                </c:pt>
              </c:numCache>
            </c:numRef>
          </c:val>
        </c:ser>
        <c:dLbls/>
        <c:marker val="1"/>
        <c:axId val="185748096"/>
        <c:axId val="185753984"/>
      </c:lineChart>
      <c:dateAx>
        <c:axId val="18573952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85746176"/>
        <c:crossesAt val="-50"/>
        <c:auto val="1"/>
        <c:lblOffset val="100"/>
        <c:baseTimeUnit val="days"/>
        <c:majorUnit val="3"/>
        <c:majorTimeUnit val="days"/>
      </c:dateAx>
      <c:valAx>
        <c:axId val="185746176"/>
        <c:scaling>
          <c:orientation val="minMax"/>
          <c:max val="1"/>
          <c:min val="-6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85739520"/>
        <c:crosses val="autoZero"/>
        <c:crossBetween val="midCat"/>
        <c:majorUnit val="1.4"/>
        <c:minorUnit val="0.2"/>
      </c:valAx>
      <c:dateAx>
        <c:axId val="185748096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185753984"/>
        <c:crosses val="autoZero"/>
        <c:auto val="1"/>
        <c:lblOffset val="100"/>
        <c:baseTimeUnit val="days"/>
      </c:dateAx>
      <c:valAx>
        <c:axId val="185753984"/>
        <c:scaling>
          <c:orientation val="minMax"/>
          <c:max val="15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85748096"/>
        <c:crosses val="max"/>
        <c:crossBetween val="midCat"/>
        <c:majorUnit val="30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7318309909497183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K81+337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658089051772705"/>
          <c:y val="2.62831656575360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'K81+337'!$U$4:$W$4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'K81+337'!$A$6:$A$29</c:f>
              <c:numCache>
                <c:formatCode>m"月"d"日";@</c:formatCode>
                <c:ptCount val="24"/>
                <c:pt idx="0">
                  <c:v>44873</c:v>
                </c:pt>
                <c:pt idx="1">
                  <c:v>44874</c:v>
                </c:pt>
                <c:pt idx="2">
                  <c:v>44875</c:v>
                </c:pt>
                <c:pt idx="3">
                  <c:v>44876</c:v>
                </c:pt>
                <c:pt idx="4">
                  <c:v>44877</c:v>
                </c:pt>
                <c:pt idx="5">
                  <c:v>44878</c:v>
                </c:pt>
                <c:pt idx="6">
                  <c:v>44879</c:v>
                </c:pt>
                <c:pt idx="7">
                  <c:v>44880</c:v>
                </c:pt>
                <c:pt idx="8">
                  <c:v>44881</c:v>
                </c:pt>
                <c:pt idx="9">
                  <c:v>44882</c:v>
                </c:pt>
                <c:pt idx="10">
                  <c:v>44883</c:v>
                </c:pt>
                <c:pt idx="11">
                  <c:v>44884</c:v>
                </c:pt>
                <c:pt idx="12">
                  <c:v>44885</c:v>
                </c:pt>
                <c:pt idx="13">
                  <c:v>44886</c:v>
                </c:pt>
                <c:pt idx="14">
                  <c:v>44887</c:v>
                </c:pt>
                <c:pt idx="15">
                  <c:v>44889</c:v>
                </c:pt>
                <c:pt idx="16">
                  <c:v>44891</c:v>
                </c:pt>
                <c:pt idx="17">
                  <c:v>44893</c:v>
                </c:pt>
                <c:pt idx="18">
                  <c:v>44895</c:v>
                </c:pt>
                <c:pt idx="19">
                  <c:v>44897</c:v>
                </c:pt>
                <c:pt idx="20">
                  <c:v>44899</c:v>
                </c:pt>
                <c:pt idx="21">
                  <c:v>44905</c:v>
                </c:pt>
              </c:numCache>
            </c:numRef>
          </c:cat>
          <c:val>
            <c:numRef>
              <c:f>'K81+337'!$V$6:$V$31</c:f>
              <c:numCache>
                <c:formatCode>0.00_ </c:formatCode>
                <c:ptCount val="26"/>
                <c:pt idx="0">
                  <c:v>0</c:v>
                </c:pt>
                <c:pt idx="1">
                  <c:v>-0.20000000000130999</c:v>
                </c:pt>
                <c:pt idx="2">
                  <c:v>-0.30000000000107702</c:v>
                </c:pt>
                <c:pt idx="3">
                  <c:v>-0.40000000000084401</c:v>
                </c:pt>
                <c:pt idx="4">
                  <c:v>-0.80000000000168803</c:v>
                </c:pt>
                <c:pt idx="5">
                  <c:v>-0.60000000000037801</c:v>
                </c:pt>
                <c:pt idx="6">
                  <c:v>-0.70000000000014495</c:v>
                </c:pt>
                <c:pt idx="7">
                  <c:v>-1.0000000000012199</c:v>
                </c:pt>
                <c:pt idx="8">
                  <c:v>-0.90000000000145497</c:v>
                </c:pt>
                <c:pt idx="9">
                  <c:v>-1.0000000000012199</c:v>
                </c:pt>
                <c:pt idx="10">
                  <c:v>-1.10000000000099</c:v>
                </c:pt>
                <c:pt idx="11">
                  <c:v>-0.90000000000145497</c:v>
                </c:pt>
                <c:pt idx="12">
                  <c:v>-1.3000000000005201</c:v>
                </c:pt>
                <c:pt idx="13">
                  <c:v>-1.4000000000002899</c:v>
                </c:pt>
                <c:pt idx="14">
                  <c:v>-1.3000000000005201</c:v>
                </c:pt>
                <c:pt idx="15">
                  <c:v>-1.59999999999982</c:v>
                </c:pt>
                <c:pt idx="16">
                  <c:v>-1.6999999999995901</c:v>
                </c:pt>
                <c:pt idx="17">
                  <c:v>-1.6000000000015999</c:v>
                </c:pt>
                <c:pt idx="18">
                  <c:v>-1.8999999999991199</c:v>
                </c:pt>
                <c:pt idx="19">
                  <c:v>-1.99999999999889</c:v>
                </c:pt>
                <c:pt idx="20">
                  <c:v>-2.0999999999986598</c:v>
                </c:pt>
                <c:pt idx="21">
                  <c:v>-1.80000000000113</c:v>
                </c:pt>
              </c:numCache>
            </c:numRef>
          </c:val>
        </c:ser>
        <c:ser>
          <c:idx val="1"/>
          <c:order val="1"/>
          <c:tx>
            <c:strRef>
              <c:f>'K81+337'!$Y$4:$AA$4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'K81+337'!$A$6:$A$29</c:f>
              <c:numCache>
                <c:formatCode>m"月"d"日";@</c:formatCode>
                <c:ptCount val="24"/>
                <c:pt idx="0">
                  <c:v>44873</c:v>
                </c:pt>
                <c:pt idx="1">
                  <c:v>44874</c:v>
                </c:pt>
                <c:pt idx="2">
                  <c:v>44875</c:v>
                </c:pt>
                <c:pt idx="3">
                  <c:v>44876</c:v>
                </c:pt>
                <c:pt idx="4">
                  <c:v>44877</c:v>
                </c:pt>
                <c:pt idx="5">
                  <c:v>44878</c:v>
                </c:pt>
                <c:pt idx="6">
                  <c:v>44879</c:v>
                </c:pt>
                <c:pt idx="7">
                  <c:v>44880</c:v>
                </c:pt>
                <c:pt idx="8">
                  <c:v>44881</c:v>
                </c:pt>
                <c:pt idx="9">
                  <c:v>44882</c:v>
                </c:pt>
                <c:pt idx="10">
                  <c:v>44883</c:v>
                </c:pt>
                <c:pt idx="11">
                  <c:v>44884</c:v>
                </c:pt>
                <c:pt idx="12">
                  <c:v>44885</c:v>
                </c:pt>
                <c:pt idx="13">
                  <c:v>44886</c:v>
                </c:pt>
                <c:pt idx="14">
                  <c:v>44887</c:v>
                </c:pt>
                <c:pt idx="15">
                  <c:v>44889</c:v>
                </c:pt>
                <c:pt idx="16">
                  <c:v>44891</c:v>
                </c:pt>
                <c:pt idx="17">
                  <c:v>44893</c:v>
                </c:pt>
                <c:pt idx="18">
                  <c:v>44895</c:v>
                </c:pt>
                <c:pt idx="19">
                  <c:v>44897</c:v>
                </c:pt>
                <c:pt idx="20">
                  <c:v>44899</c:v>
                </c:pt>
                <c:pt idx="21">
                  <c:v>44905</c:v>
                </c:pt>
              </c:numCache>
            </c:numRef>
          </c:cat>
          <c:val>
            <c:numRef>
              <c:f>'K81+337'!$Z$6:$Z$30</c:f>
              <c:numCache>
                <c:formatCode>0.00_ </c:formatCode>
                <c:ptCount val="25"/>
                <c:pt idx="0">
                  <c:v>0</c:v>
                </c:pt>
                <c:pt idx="1">
                  <c:v>-0.20000000000130999</c:v>
                </c:pt>
                <c:pt idx="2">
                  <c:v>-0.40000000000084401</c:v>
                </c:pt>
                <c:pt idx="3">
                  <c:v>-0.50000000000061096</c:v>
                </c:pt>
                <c:pt idx="4">
                  <c:v>-0.799999999999912</c:v>
                </c:pt>
                <c:pt idx="5">
                  <c:v>-1.0000000000012199</c:v>
                </c:pt>
                <c:pt idx="6">
                  <c:v>-0.90000000000145497</c:v>
                </c:pt>
                <c:pt idx="7">
                  <c:v>-1.4000000000002899</c:v>
                </c:pt>
                <c:pt idx="8">
                  <c:v>-1.9000000000009001</c:v>
                </c:pt>
                <c:pt idx="9">
                  <c:v>-1.80000000000113</c:v>
                </c:pt>
                <c:pt idx="10">
                  <c:v>-2.0000000000006701</c:v>
                </c:pt>
                <c:pt idx="11">
                  <c:v>-2.10000000000043</c:v>
                </c:pt>
                <c:pt idx="12">
                  <c:v>-2.4000000000015098</c:v>
                </c:pt>
                <c:pt idx="13">
                  <c:v>-2.5000000000012799</c:v>
                </c:pt>
                <c:pt idx="14">
                  <c:v>-3.00000000000367</c:v>
                </c:pt>
                <c:pt idx="15">
                  <c:v>-3.30000000000474</c:v>
                </c:pt>
                <c:pt idx="16">
                  <c:v>-3.40000000000096</c:v>
                </c:pt>
                <c:pt idx="17">
                  <c:v>-3.9000000000069002</c:v>
                </c:pt>
                <c:pt idx="18">
                  <c:v>-4.2000000000079796</c:v>
                </c:pt>
                <c:pt idx="19">
                  <c:v>-4.0000000000013403</c:v>
                </c:pt>
                <c:pt idx="20">
                  <c:v>-4.8000000000101304</c:v>
                </c:pt>
                <c:pt idx="21">
                  <c:v>-4.5000000000001696</c:v>
                </c:pt>
              </c:numCache>
            </c:numRef>
          </c:val>
        </c:ser>
        <c:ser>
          <c:idx val="2"/>
          <c:order val="2"/>
          <c:tx>
            <c:strRef>
              <c:f>'K81+337'!$AC$4:$AE$4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'K81+337'!$A$6:$A$29</c:f>
              <c:numCache>
                <c:formatCode>m"月"d"日";@</c:formatCode>
                <c:ptCount val="24"/>
                <c:pt idx="0">
                  <c:v>44873</c:v>
                </c:pt>
                <c:pt idx="1">
                  <c:v>44874</c:v>
                </c:pt>
                <c:pt idx="2">
                  <c:v>44875</c:v>
                </c:pt>
                <c:pt idx="3">
                  <c:v>44876</c:v>
                </c:pt>
                <c:pt idx="4">
                  <c:v>44877</c:v>
                </c:pt>
                <c:pt idx="5">
                  <c:v>44878</c:v>
                </c:pt>
                <c:pt idx="6">
                  <c:v>44879</c:v>
                </c:pt>
                <c:pt idx="7">
                  <c:v>44880</c:v>
                </c:pt>
                <c:pt idx="8">
                  <c:v>44881</c:v>
                </c:pt>
                <c:pt idx="9">
                  <c:v>44882</c:v>
                </c:pt>
                <c:pt idx="10">
                  <c:v>44883</c:v>
                </c:pt>
                <c:pt idx="11">
                  <c:v>44884</c:v>
                </c:pt>
                <c:pt idx="12">
                  <c:v>44885</c:v>
                </c:pt>
                <c:pt idx="13">
                  <c:v>44886</c:v>
                </c:pt>
                <c:pt idx="14">
                  <c:v>44887</c:v>
                </c:pt>
                <c:pt idx="15">
                  <c:v>44889</c:v>
                </c:pt>
                <c:pt idx="16">
                  <c:v>44891</c:v>
                </c:pt>
                <c:pt idx="17">
                  <c:v>44893</c:v>
                </c:pt>
                <c:pt idx="18">
                  <c:v>44895</c:v>
                </c:pt>
                <c:pt idx="19">
                  <c:v>44897</c:v>
                </c:pt>
                <c:pt idx="20">
                  <c:v>44899</c:v>
                </c:pt>
                <c:pt idx="21">
                  <c:v>44905</c:v>
                </c:pt>
              </c:numCache>
            </c:numRef>
          </c:cat>
          <c:val>
            <c:numRef>
              <c:f>'K81+337'!$AD$6:$AD$29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-0.49999999999883499</c:v>
                </c:pt>
                <c:pt idx="3">
                  <c:v>-0.39999999999906799</c:v>
                </c:pt>
                <c:pt idx="4">
                  <c:v>-0.59999999999860198</c:v>
                </c:pt>
                <c:pt idx="5">
                  <c:v>-0.799999999999912</c:v>
                </c:pt>
                <c:pt idx="6">
                  <c:v>-0.89999999999967895</c:v>
                </c:pt>
                <c:pt idx="7">
                  <c:v>-1.1999999999989801</c:v>
                </c:pt>
                <c:pt idx="8">
                  <c:v>-1.4000000000002899</c:v>
                </c:pt>
                <c:pt idx="9">
                  <c:v>-1.2999999999987499</c:v>
                </c:pt>
                <c:pt idx="10">
                  <c:v>-1.7999999999993599</c:v>
                </c:pt>
                <c:pt idx="11">
                  <c:v>-1.99999999999889</c:v>
                </c:pt>
                <c:pt idx="12">
                  <c:v>-2.0999999999986598</c:v>
                </c:pt>
                <c:pt idx="13">
                  <c:v>-2.1999999999984299</c:v>
                </c:pt>
                <c:pt idx="14">
                  <c:v>-1.99999999999889</c:v>
                </c:pt>
                <c:pt idx="15">
                  <c:v>-2.3999999999979602</c:v>
                </c:pt>
                <c:pt idx="16">
                  <c:v>-2.4999999999977298</c:v>
                </c:pt>
                <c:pt idx="17">
                  <c:v>-2.3999999999997401</c:v>
                </c:pt>
                <c:pt idx="18">
                  <c:v>-2.6999999999972601</c:v>
                </c:pt>
                <c:pt idx="19">
                  <c:v>-2.7999999999970302</c:v>
                </c:pt>
                <c:pt idx="20">
                  <c:v>-2.6999999999990401</c:v>
                </c:pt>
                <c:pt idx="21">
                  <c:v>-2.59999999999927</c:v>
                </c:pt>
              </c:numCache>
            </c:numRef>
          </c:val>
        </c:ser>
        <c:dLbls/>
        <c:marker val="1"/>
        <c:axId val="110732032"/>
        <c:axId val="110734336"/>
      </c:lineChart>
      <c:lineChart>
        <c:grouping val="standard"/>
        <c:ser>
          <c:idx val="3"/>
          <c:order val="3"/>
          <c:tx>
            <c:strRef>
              <c:f>'K81+337'!$AG$3:$AG$5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'K81+337'!$A$6:$A$29</c:f>
              <c:numCache>
                <c:formatCode>m"月"d"日";@</c:formatCode>
                <c:ptCount val="24"/>
                <c:pt idx="0">
                  <c:v>44873</c:v>
                </c:pt>
                <c:pt idx="1">
                  <c:v>44874</c:v>
                </c:pt>
                <c:pt idx="2">
                  <c:v>44875</c:v>
                </c:pt>
                <c:pt idx="3">
                  <c:v>44876</c:v>
                </c:pt>
                <c:pt idx="4">
                  <c:v>44877</c:v>
                </c:pt>
                <c:pt idx="5">
                  <c:v>44878</c:v>
                </c:pt>
                <c:pt idx="6">
                  <c:v>44879</c:v>
                </c:pt>
                <c:pt idx="7">
                  <c:v>44880</c:v>
                </c:pt>
                <c:pt idx="8">
                  <c:v>44881</c:v>
                </c:pt>
                <c:pt idx="9">
                  <c:v>44882</c:v>
                </c:pt>
                <c:pt idx="10">
                  <c:v>44883</c:v>
                </c:pt>
                <c:pt idx="11">
                  <c:v>44884</c:v>
                </c:pt>
                <c:pt idx="12">
                  <c:v>44885</c:v>
                </c:pt>
                <c:pt idx="13">
                  <c:v>44886</c:v>
                </c:pt>
                <c:pt idx="14">
                  <c:v>44887</c:v>
                </c:pt>
                <c:pt idx="15">
                  <c:v>44889</c:v>
                </c:pt>
                <c:pt idx="16">
                  <c:v>44891</c:v>
                </c:pt>
                <c:pt idx="17">
                  <c:v>44893</c:v>
                </c:pt>
                <c:pt idx="18">
                  <c:v>44895</c:v>
                </c:pt>
                <c:pt idx="19">
                  <c:v>44897</c:v>
                </c:pt>
                <c:pt idx="20">
                  <c:v>44899</c:v>
                </c:pt>
                <c:pt idx="21">
                  <c:v>44905</c:v>
                </c:pt>
              </c:numCache>
            </c:numRef>
          </c:cat>
          <c:val>
            <c:numRef>
              <c:f>'K81+337'!$AG$6:$AG$29</c:f>
              <c:numCache>
                <c:formatCode>0.0_ </c:formatCode>
                <c:ptCount val="24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31</c:v>
                </c:pt>
                <c:pt idx="10">
                  <c:v>34</c:v>
                </c:pt>
                <c:pt idx="11">
                  <c:v>37</c:v>
                </c:pt>
                <c:pt idx="12">
                  <c:v>40</c:v>
                </c:pt>
                <c:pt idx="13">
                  <c:v>43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58</c:v>
                </c:pt>
                <c:pt idx="19">
                  <c:v>61</c:v>
                </c:pt>
                <c:pt idx="20">
                  <c:v>64</c:v>
                </c:pt>
                <c:pt idx="21">
                  <c:v>67</c:v>
                </c:pt>
              </c:numCache>
            </c:numRef>
          </c:val>
        </c:ser>
        <c:dLbls/>
        <c:marker val="1"/>
        <c:axId val="110752896"/>
        <c:axId val="110754432"/>
      </c:lineChart>
      <c:dateAx>
        <c:axId val="11073203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0734336"/>
        <c:crossesAt val="-50"/>
        <c:auto val="1"/>
        <c:lblOffset val="100"/>
        <c:baseTimeUnit val="days"/>
      </c:dateAx>
      <c:valAx>
        <c:axId val="110734336"/>
        <c:scaling>
          <c:orientation val="minMax"/>
          <c:max val="1"/>
          <c:min val="-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0732032"/>
        <c:crosses val="autoZero"/>
        <c:crossBetween val="midCat"/>
        <c:majorUnit val="1"/>
      </c:valAx>
      <c:dateAx>
        <c:axId val="110752896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110754432"/>
        <c:crosses val="autoZero"/>
        <c:auto val="1"/>
        <c:lblOffset val="100"/>
        <c:baseTimeUnit val="days"/>
      </c:dateAx>
      <c:valAx>
        <c:axId val="110754432"/>
        <c:scaling>
          <c:orientation val="minMax"/>
          <c:max val="6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0752896"/>
        <c:crosses val="max"/>
        <c:crossBetween val="midCat"/>
        <c:majorUnit val="12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K81+337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2107609275918608"/>
          <c:y val="6.5359477124183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'K81+337'!$C$4:$G$4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'K81+337'!$A$6:$A$29</c:f>
              <c:numCache>
                <c:formatCode>m"月"d"日";@</c:formatCode>
                <c:ptCount val="24"/>
                <c:pt idx="0">
                  <c:v>44873</c:v>
                </c:pt>
                <c:pt idx="1">
                  <c:v>44874</c:v>
                </c:pt>
                <c:pt idx="2">
                  <c:v>44875</c:v>
                </c:pt>
                <c:pt idx="3">
                  <c:v>44876</c:v>
                </c:pt>
                <c:pt idx="4">
                  <c:v>44877</c:v>
                </c:pt>
                <c:pt idx="5">
                  <c:v>44878</c:v>
                </c:pt>
                <c:pt idx="6">
                  <c:v>44879</c:v>
                </c:pt>
                <c:pt idx="7">
                  <c:v>44880</c:v>
                </c:pt>
                <c:pt idx="8">
                  <c:v>44881</c:v>
                </c:pt>
                <c:pt idx="9">
                  <c:v>44882</c:v>
                </c:pt>
                <c:pt idx="10">
                  <c:v>44883</c:v>
                </c:pt>
                <c:pt idx="11">
                  <c:v>44884</c:v>
                </c:pt>
                <c:pt idx="12">
                  <c:v>44885</c:v>
                </c:pt>
                <c:pt idx="13">
                  <c:v>44886</c:v>
                </c:pt>
                <c:pt idx="14">
                  <c:v>44887</c:v>
                </c:pt>
                <c:pt idx="15">
                  <c:v>44889</c:v>
                </c:pt>
                <c:pt idx="16">
                  <c:v>44891</c:v>
                </c:pt>
                <c:pt idx="17">
                  <c:v>44893</c:v>
                </c:pt>
                <c:pt idx="18">
                  <c:v>44895</c:v>
                </c:pt>
                <c:pt idx="19">
                  <c:v>44897</c:v>
                </c:pt>
                <c:pt idx="20">
                  <c:v>44899</c:v>
                </c:pt>
                <c:pt idx="21">
                  <c:v>44905</c:v>
                </c:pt>
              </c:numCache>
            </c:numRef>
          </c:cat>
          <c:val>
            <c:numRef>
              <c:f>'K81+337'!$G$6:$G$29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9.9999999974897905E-2</c:v>
                </c:pt>
                <c:pt idx="3">
                  <c:v>-0.49999999998817701</c:v>
                </c:pt>
                <c:pt idx="4">
                  <c:v>-0.199999999949796</c:v>
                </c:pt>
                <c:pt idx="5">
                  <c:v>-0.10000000008858501</c:v>
                </c:pt>
                <c:pt idx="6">
                  <c:v>0.20000000006348301</c:v>
                </c:pt>
                <c:pt idx="7">
                  <c:v>-0.70000000005165897</c:v>
                </c:pt>
                <c:pt idx="8">
                  <c:v>-0.199999999949796</c:v>
                </c:pt>
                <c:pt idx="9">
                  <c:v>-0.40000000001327901</c:v>
                </c:pt>
                <c:pt idx="10">
                  <c:v>0</c:v>
                </c:pt>
                <c:pt idx="11">
                  <c:v>-0.20000000006348301</c:v>
                </c:pt>
                <c:pt idx="12">
                  <c:v>-0.29999999992469401</c:v>
                </c:pt>
                <c:pt idx="13">
                  <c:v>-9.9999999974897905E-2</c:v>
                </c:pt>
                <c:pt idx="14">
                  <c:v>-0.50000000010186296</c:v>
                </c:pt>
                <c:pt idx="15">
                  <c:v>-0.149999999962347</c:v>
                </c:pt>
                <c:pt idx="16">
                  <c:v>4.9999999987449001E-2</c:v>
                </c:pt>
                <c:pt idx="17">
                  <c:v>-0.34999999996898601</c:v>
                </c:pt>
                <c:pt idx="18">
                  <c:v>-0.15000000001919001</c:v>
                </c:pt>
                <c:pt idx="19">
                  <c:v>-4.9999999987449001E-2</c:v>
                </c:pt>
                <c:pt idx="20">
                  <c:v>-0.24999999999408801</c:v>
                </c:pt>
                <c:pt idx="21">
                  <c:v>3.3333333324965998E-2</c:v>
                </c:pt>
              </c:numCache>
            </c:numRef>
          </c:val>
        </c:ser>
        <c:ser>
          <c:idx val="1"/>
          <c:order val="1"/>
          <c:tx>
            <c:strRef>
              <c:f>'K81+337'!$H$4:$L$4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'K81+337'!$A$6:$A$29</c:f>
              <c:numCache>
                <c:formatCode>m"月"d"日";@</c:formatCode>
                <c:ptCount val="24"/>
                <c:pt idx="0">
                  <c:v>44873</c:v>
                </c:pt>
                <c:pt idx="1">
                  <c:v>44874</c:v>
                </c:pt>
                <c:pt idx="2">
                  <c:v>44875</c:v>
                </c:pt>
                <c:pt idx="3">
                  <c:v>44876</c:v>
                </c:pt>
                <c:pt idx="4">
                  <c:v>44877</c:v>
                </c:pt>
                <c:pt idx="5">
                  <c:v>44878</c:v>
                </c:pt>
                <c:pt idx="6">
                  <c:v>44879</c:v>
                </c:pt>
                <c:pt idx="7">
                  <c:v>44880</c:v>
                </c:pt>
                <c:pt idx="8">
                  <c:v>44881</c:v>
                </c:pt>
                <c:pt idx="9">
                  <c:v>44882</c:v>
                </c:pt>
                <c:pt idx="10">
                  <c:v>44883</c:v>
                </c:pt>
                <c:pt idx="11">
                  <c:v>44884</c:v>
                </c:pt>
                <c:pt idx="12">
                  <c:v>44885</c:v>
                </c:pt>
                <c:pt idx="13">
                  <c:v>44886</c:v>
                </c:pt>
                <c:pt idx="14">
                  <c:v>44887</c:v>
                </c:pt>
                <c:pt idx="15">
                  <c:v>44889</c:v>
                </c:pt>
                <c:pt idx="16">
                  <c:v>44891</c:v>
                </c:pt>
                <c:pt idx="17">
                  <c:v>44893</c:v>
                </c:pt>
                <c:pt idx="18">
                  <c:v>44895</c:v>
                </c:pt>
                <c:pt idx="19">
                  <c:v>44897</c:v>
                </c:pt>
                <c:pt idx="20">
                  <c:v>44899</c:v>
                </c:pt>
                <c:pt idx="21">
                  <c:v>44905</c:v>
                </c:pt>
              </c:numCache>
            </c:numRef>
          </c:cat>
          <c:val>
            <c:numRef>
              <c:f>'K81+337'!$L$6:$L$29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-0.20000000006348301</c:v>
                </c:pt>
                <c:pt idx="3">
                  <c:v>0.10000000008858501</c:v>
                </c:pt>
                <c:pt idx="4">
                  <c:v>-0.49999999998817701</c:v>
                </c:pt>
                <c:pt idx="5">
                  <c:v>-0.20000000006348301</c:v>
                </c:pt>
                <c:pt idx="6">
                  <c:v>-0.49999999998817701</c:v>
                </c:pt>
                <c:pt idx="7">
                  <c:v>9.9999999974897905E-2</c:v>
                </c:pt>
                <c:pt idx="8">
                  <c:v>-0.199999999949796</c:v>
                </c:pt>
                <c:pt idx="9">
                  <c:v>-0.59999999996307496</c:v>
                </c:pt>
                <c:pt idx="10">
                  <c:v>0.199999999949796</c:v>
                </c:pt>
                <c:pt idx="11">
                  <c:v>-0.20000000006348301</c:v>
                </c:pt>
                <c:pt idx="12">
                  <c:v>-0.199999999949796</c:v>
                </c:pt>
                <c:pt idx="13">
                  <c:v>-0.40000000001327901</c:v>
                </c:pt>
                <c:pt idx="14">
                  <c:v>0</c:v>
                </c:pt>
                <c:pt idx="15">
                  <c:v>-4.9999999987449001E-2</c:v>
                </c:pt>
                <c:pt idx="16">
                  <c:v>-0.15000000001919001</c:v>
                </c:pt>
                <c:pt idx="17">
                  <c:v>-9.9999999974897905E-2</c:v>
                </c:pt>
                <c:pt idx="18">
                  <c:v>4.9999999987449001E-2</c:v>
                </c:pt>
                <c:pt idx="19">
                  <c:v>-0.24999999999408801</c:v>
                </c:pt>
                <c:pt idx="20">
                  <c:v>-0.100000000031741</c:v>
                </c:pt>
                <c:pt idx="21">
                  <c:v>1.6666666681430801E-2</c:v>
                </c:pt>
              </c:numCache>
            </c:numRef>
          </c:val>
        </c:ser>
        <c:ser>
          <c:idx val="2"/>
          <c:order val="2"/>
          <c:tx>
            <c:strRef>
              <c:f>'K81+337'!$M$4:$Q$4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'K81+337'!$A$6:$A$29</c:f>
              <c:numCache>
                <c:formatCode>m"月"d"日";@</c:formatCode>
                <c:ptCount val="24"/>
                <c:pt idx="0">
                  <c:v>44873</c:v>
                </c:pt>
                <c:pt idx="1">
                  <c:v>44874</c:v>
                </c:pt>
                <c:pt idx="2">
                  <c:v>44875</c:v>
                </c:pt>
                <c:pt idx="3">
                  <c:v>44876</c:v>
                </c:pt>
                <c:pt idx="4">
                  <c:v>44877</c:v>
                </c:pt>
                <c:pt idx="5">
                  <c:v>44878</c:v>
                </c:pt>
                <c:pt idx="6">
                  <c:v>44879</c:v>
                </c:pt>
                <c:pt idx="7">
                  <c:v>44880</c:v>
                </c:pt>
                <c:pt idx="8">
                  <c:v>44881</c:v>
                </c:pt>
                <c:pt idx="9">
                  <c:v>44882</c:v>
                </c:pt>
                <c:pt idx="10">
                  <c:v>44883</c:v>
                </c:pt>
                <c:pt idx="11">
                  <c:v>44884</c:v>
                </c:pt>
                <c:pt idx="12">
                  <c:v>44885</c:v>
                </c:pt>
                <c:pt idx="13">
                  <c:v>44886</c:v>
                </c:pt>
                <c:pt idx="14">
                  <c:v>44887</c:v>
                </c:pt>
                <c:pt idx="15">
                  <c:v>44889</c:v>
                </c:pt>
                <c:pt idx="16">
                  <c:v>44891</c:v>
                </c:pt>
                <c:pt idx="17">
                  <c:v>44893</c:v>
                </c:pt>
                <c:pt idx="18">
                  <c:v>44895</c:v>
                </c:pt>
                <c:pt idx="19">
                  <c:v>44897</c:v>
                </c:pt>
                <c:pt idx="20">
                  <c:v>44899</c:v>
                </c:pt>
                <c:pt idx="21">
                  <c:v>44905</c:v>
                </c:pt>
              </c:numCache>
            </c:numRef>
          </c:cat>
          <c:val>
            <c:numRef>
              <c:f>'K81+337'!$Q$6:$Q$29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-0.20000000006348301</c:v>
                </c:pt>
                <c:pt idx="3">
                  <c:v>9.9999999974897905E-2</c:v>
                </c:pt>
                <c:pt idx="4">
                  <c:v>-0.49999999998817701</c:v>
                </c:pt>
                <c:pt idx="5">
                  <c:v>-0.199999999949796</c:v>
                </c:pt>
                <c:pt idx="6">
                  <c:v>-9.9999999974897905E-2</c:v>
                </c:pt>
                <c:pt idx="7">
                  <c:v>-0.30000000003838101</c:v>
                </c:pt>
                <c:pt idx="8">
                  <c:v>-0.199999999949796</c:v>
                </c:pt>
                <c:pt idx="9">
                  <c:v>9.9999999974897905E-2</c:v>
                </c:pt>
                <c:pt idx="10">
                  <c:v>-0.49999999998817701</c:v>
                </c:pt>
                <c:pt idx="11">
                  <c:v>-0.20000000006348301</c:v>
                </c:pt>
                <c:pt idx="12">
                  <c:v>-0.40000000001327901</c:v>
                </c:pt>
                <c:pt idx="13">
                  <c:v>-0.199999999949796</c:v>
                </c:pt>
                <c:pt idx="14">
                  <c:v>-9.9999999974897905E-2</c:v>
                </c:pt>
                <c:pt idx="15">
                  <c:v>-0.100000000031741</c:v>
                </c:pt>
                <c:pt idx="16">
                  <c:v>-4.9999999987449001E-2</c:v>
                </c:pt>
                <c:pt idx="17">
                  <c:v>-0.15000000001919001</c:v>
                </c:pt>
                <c:pt idx="18">
                  <c:v>-9.9999999974897905E-2</c:v>
                </c:pt>
                <c:pt idx="19">
                  <c:v>4.9999999987449001E-2</c:v>
                </c:pt>
                <c:pt idx="20">
                  <c:v>-0.24999999999408801</c:v>
                </c:pt>
                <c:pt idx="21">
                  <c:v>1.6666666662482999E-2</c:v>
                </c:pt>
              </c:numCache>
            </c:numRef>
          </c:val>
        </c:ser>
        <c:dLbls/>
        <c:marker val="1"/>
        <c:axId val="110662400"/>
        <c:axId val="110664704"/>
      </c:lineChart>
      <c:dateAx>
        <c:axId val="11066240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0664704"/>
        <c:crossesAt val="-50"/>
        <c:auto val="1"/>
        <c:lblOffset val="100"/>
        <c:baseTimeUnit val="days"/>
      </c:dateAx>
      <c:valAx>
        <c:axId val="110664704"/>
        <c:scaling>
          <c:orientation val="minMax"/>
          <c:max val="1"/>
          <c:min val="-1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0662400"/>
        <c:crosses val="autoZero"/>
        <c:crossBetween val="midCat"/>
        <c:majorUnit val="0.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K82+929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0639281381460101"/>
          <c:y val="1.927609311533080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618"/>
          <c:h val="0.68526856240126388"/>
        </c:manualLayout>
      </c:layout>
      <c:lineChart>
        <c:grouping val="standard"/>
        <c:ser>
          <c:idx val="0"/>
          <c:order val="0"/>
          <c:tx>
            <c:strRef>
              <c:f>'K82+929'!$U$4:$W$4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'K82+929'!$A$6:$A$29</c:f>
              <c:numCache>
                <c:formatCode>m"月"d"日";@</c:formatCode>
                <c:ptCount val="24"/>
                <c:pt idx="0">
                  <c:v>44513</c:v>
                </c:pt>
                <c:pt idx="1">
                  <c:v>44514</c:v>
                </c:pt>
                <c:pt idx="2">
                  <c:v>44515</c:v>
                </c:pt>
                <c:pt idx="3">
                  <c:v>44516</c:v>
                </c:pt>
                <c:pt idx="4">
                  <c:v>44517</c:v>
                </c:pt>
                <c:pt idx="5">
                  <c:v>44518</c:v>
                </c:pt>
                <c:pt idx="6">
                  <c:v>44519</c:v>
                </c:pt>
                <c:pt idx="7">
                  <c:v>44520</c:v>
                </c:pt>
                <c:pt idx="8">
                  <c:v>44521</c:v>
                </c:pt>
                <c:pt idx="9">
                  <c:v>44522</c:v>
                </c:pt>
                <c:pt idx="10">
                  <c:v>44523</c:v>
                </c:pt>
                <c:pt idx="11">
                  <c:v>44524</c:v>
                </c:pt>
                <c:pt idx="12">
                  <c:v>44525</c:v>
                </c:pt>
                <c:pt idx="13">
                  <c:v>44526</c:v>
                </c:pt>
                <c:pt idx="14">
                  <c:v>44527</c:v>
                </c:pt>
                <c:pt idx="15">
                  <c:v>44529</c:v>
                </c:pt>
                <c:pt idx="16">
                  <c:v>44531</c:v>
                </c:pt>
                <c:pt idx="17">
                  <c:v>44534</c:v>
                </c:pt>
                <c:pt idx="18">
                  <c:v>44536</c:v>
                </c:pt>
                <c:pt idx="19">
                  <c:v>44538</c:v>
                </c:pt>
                <c:pt idx="20">
                  <c:v>44540</c:v>
                </c:pt>
                <c:pt idx="21">
                  <c:v>44542</c:v>
                </c:pt>
                <c:pt idx="22">
                  <c:v>44549</c:v>
                </c:pt>
                <c:pt idx="23">
                  <c:v>44556</c:v>
                </c:pt>
              </c:numCache>
            </c:numRef>
          </c:cat>
          <c:val>
            <c:numRef>
              <c:f>'K82+929'!$V$6:$V$46</c:f>
              <c:numCache>
                <c:formatCode>0.00_ </c:formatCode>
                <c:ptCount val="41"/>
                <c:pt idx="0">
                  <c:v>0</c:v>
                </c:pt>
                <c:pt idx="1">
                  <c:v>-0.399999999999956</c:v>
                </c:pt>
                <c:pt idx="2">
                  <c:v>0.399999999999956</c:v>
                </c:pt>
                <c:pt idx="3">
                  <c:v>0.60000000000037801</c:v>
                </c:pt>
                <c:pt idx="4">
                  <c:v>0.20000000000042201</c:v>
                </c:pt>
                <c:pt idx="5">
                  <c:v>0.300000000000189</c:v>
                </c:pt>
                <c:pt idx="6">
                  <c:v>0</c:v>
                </c:pt>
                <c:pt idx="7">
                  <c:v>-0.499999999999723</c:v>
                </c:pt>
                <c:pt idx="8">
                  <c:v>-0.60000000000037801</c:v>
                </c:pt>
                <c:pt idx="9">
                  <c:v>-1.00000000000033</c:v>
                </c:pt>
                <c:pt idx="10">
                  <c:v>-1.2999999999996299</c:v>
                </c:pt>
                <c:pt idx="11">
                  <c:v>-1.59999999999982</c:v>
                </c:pt>
                <c:pt idx="12">
                  <c:v>-1.1999999999998701</c:v>
                </c:pt>
                <c:pt idx="13">
                  <c:v>-1.4000000000002899</c:v>
                </c:pt>
                <c:pt idx="14">
                  <c:v>-1.9000000000000099</c:v>
                </c:pt>
                <c:pt idx="15">
                  <c:v>-1.59999999999982</c:v>
                </c:pt>
                <c:pt idx="16">
                  <c:v>-1.6999999999995901</c:v>
                </c:pt>
                <c:pt idx="17">
                  <c:v>-1.2999999999996299</c:v>
                </c:pt>
                <c:pt idx="18">
                  <c:v>-1.9000000000000099</c:v>
                </c:pt>
                <c:pt idx="19">
                  <c:v>-1.59999999999982</c:v>
                </c:pt>
                <c:pt idx="20">
                  <c:v>-1.8000000000002501</c:v>
                </c:pt>
                <c:pt idx="21">
                  <c:v>-1.9000000000000099</c:v>
                </c:pt>
                <c:pt idx="22">
                  <c:v>-2.0999999999995498</c:v>
                </c:pt>
                <c:pt idx="23">
                  <c:v>-2.3999999999997401</c:v>
                </c:pt>
                <c:pt idx="24">
                  <c:v>-0.20000000000130999</c:v>
                </c:pt>
              </c:numCache>
            </c:numRef>
          </c:val>
        </c:ser>
        <c:ser>
          <c:idx val="1"/>
          <c:order val="1"/>
          <c:tx>
            <c:strRef>
              <c:f>'K82+929'!$Y$4:$AA$4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'K82+929'!$A$6:$A$29</c:f>
              <c:numCache>
                <c:formatCode>m"月"d"日";@</c:formatCode>
                <c:ptCount val="24"/>
                <c:pt idx="0">
                  <c:v>44513</c:v>
                </c:pt>
                <c:pt idx="1">
                  <c:v>44514</c:v>
                </c:pt>
                <c:pt idx="2">
                  <c:v>44515</c:v>
                </c:pt>
                <c:pt idx="3">
                  <c:v>44516</c:v>
                </c:pt>
                <c:pt idx="4">
                  <c:v>44517</c:v>
                </c:pt>
                <c:pt idx="5">
                  <c:v>44518</c:v>
                </c:pt>
                <c:pt idx="6">
                  <c:v>44519</c:v>
                </c:pt>
                <c:pt idx="7">
                  <c:v>44520</c:v>
                </c:pt>
                <c:pt idx="8">
                  <c:v>44521</c:v>
                </c:pt>
                <c:pt idx="9">
                  <c:v>44522</c:v>
                </c:pt>
                <c:pt idx="10">
                  <c:v>44523</c:v>
                </c:pt>
                <c:pt idx="11">
                  <c:v>44524</c:v>
                </c:pt>
                <c:pt idx="12">
                  <c:v>44525</c:v>
                </c:pt>
                <c:pt idx="13">
                  <c:v>44526</c:v>
                </c:pt>
                <c:pt idx="14">
                  <c:v>44527</c:v>
                </c:pt>
                <c:pt idx="15">
                  <c:v>44529</c:v>
                </c:pt>
                <c:pt idx="16">
                  <c:v>44531</c:v>
                </c:pt>
                <c:pt idx="17">
                  <c:v>44534</c:v>
                </c:pt>
                <c:pt idx="18">
                  <c:v>44536</c:v>
                </c:pt>
                <c:pt idx="19">
                  <c:v>44538</c:v>
                </c:pt>
                <c:pt idx="20">
                  <c:v>44540</c:v>
                </c:pt>
                <c:pt idx="21">
                  <c:v>44542</c:v>
                </c:pt>
                <c:pt idx="22">
                  <c:v>44549</c:v>
                </c:pt>
                <c:pt idx="23">
                  <c:v>44556</c:v>
                </c:pt>
              </c:numCache>
            </c:numRef>
          </c:cat>
          <c:val>
            <c:numRef>
              <c:f>'K82+929'!$Z$6:$Z$43</c:f>
              <c:numCache>
                <c:formatCode>0.00_ </c:formatCode>
                <c:ptCount val="38"/>
                <c:pt idx="0">
                  <c:v>0</c:v>
                </c:pt>
                <c:pt idx="1">
                  <c:v>-0.60000000000037801</c:v>
                </c:pt>
                <c:pt idx="2">
                  <c:v>-1.1999999999989801</c:v>
                </c:pt>
                <c:pt idx="3">
                  <c:v>-0.29999999999930099</c:v>
                </c:pt>
                <c:pt idx="4">
                  <c:v>0.30000000000107702</c:v>
                </c:pt>
                <c:pt idx="5">
                  <c:v>-0.39999999999906799</c:v>
                </c:pt>
                <c:pt idx="6">
                  <c:v>-0.999999999999446</c:v>
                </c:pt>
                <c:pt idx="7">
                  <c:v>-1.2999999999987499</c:v>
                </c:pt>
                <c:pt idx="8">
                  <c:v>-1.6999999999995901</c:v>
                </c:pt>
                <c:pt idx="9">
                  <c:v>-2.10000000000043</c:v>
                </c:pt>
                <c:pt idx="10">
                  <c:v>-2.4999999999995</c:v>
                </c:pt>
                <c:pt idx="11">
                  <c:v>-2.2999999999999701</c:v>
                </c:pt>
                <c:pt idx="12">
                  <c:v>-2.3999999999997401</c:v>
                </c:pt>
                <c:pt idx="13">
                  <c:v>-2.59999999999927</c:v>
                </c:pt>
                <c:pt idx="14">
                  <c:v>-2.9000000000003499</c:v>
                </c:pt>
                <c:pt idx="15">
                  <c:v>-3.0999999999998802</c:v>
                </c:pt>
                <c:pt idx="16">
                  <c:v>-2.6999999999990401</c:v>
                </c:pt>
                <c:pt idx="17">
                  <c:v>-1.99999999999889</c:v>
                </c:pt>
                <c:pt idx="18">
                  <c:v>-1.6999999999995901</c:v>
                </c:pt>
                <c:pt idx="19">
                  <c:v>-1.8999999999991199</c:v>
                </c:pt>
                <c:pt idx="20">
                  <c:v>-1.7999999999993599</c:v>
                </c:pt>
                <c:pt idx="21">
                  <c:v>-1.59999999999982</c:v>
                </c:pt>
                <c:pt idx="22">
                  <c:v>-1.8999999999991199</c:v>
                </c:pt>
                <c:pt idx="23">
                  <c:v>-2.10000000000043</c:v>
                </c:pt>
                <c:pt idx="24">
                  <c:v>-2.0000000000006701</c:v>
                </c:pt>
              </c:numCache>
            </c:numRef>
          </c:val>
        </c:ser>
        <c:ser>
          <c:idx val="2"/>
          <c:order val="2"/>
          <c:tx>
            <c:strRef>
              <c:f>'K82+929'!$AC$4:$AE$4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'K82+929'!$A$6:$A$29</c:f>
              <c:numCache>
                <c:formatCode>m"月"d"日";@</c:formatCode>
                <c:ptCount val="24"/>
                <c:pt idx="0">
                  <c:v>44513</c:v>
                </c:pt>
                <c:pt idx="1">
                  <c:v>44514</c:v>
                </c:pt>
                <c:pt idx="2">
                  <c:v>44515</c:v>
                </c:pt>
                <c:pt idx="3">
                  <c:v>44516</c:v>
                </c:pt>
                <c:pt idx="4">
                  <c:v>44517</c:v>
                </c:pt>
                <c:pt idx="5">
                  <c:v>44518</c:v>
                </c:pt>
                <c:pt idx="6">
                  <c:v>44519</c:v>
                </c:pt>
                <c:pt idx="7">
                  <c:v>44520</c:v>
                </c:pt>
                <c:pt idx="8">
                  <c:v>44521</c:v>
                </c:pt>
                <c:pt idx="9">
                  <c:v>44522</c:v>
                </c:pt>
                <c:pt idx="10">
                  <c:v>44523</c:v>
                </c:pt>
                <c:pt idx="11">
                  <c:v>44524</c:v>
                </c:pt>
                <c:pt idx="12">
                  <c:v>44525</c:v>
                </c:pt>
                <c:pt idx="13">
                  <c:v>44526</c:v>
                </c:pt>
                <c:pt idx="14">
                  <c:v>44527</c:v>
                </c:pt>
                <c:pt idx="15">
                  <c:v>44529</c:v>
                </c:pt>
                <c:pt idx="16">
                  <c:v>44531</c:v>
                </c:pt>
                <c:pt idx="17">
                  <c:v>44534</c:v>
                </c:pt>
                <c:pt idx="18">
                  <c:v>44536</c:v>
                </c:pt>
                <c:pt idx="19">
                  <c:v>44538</c:v>
                </c:pt>
                <c:pt idx="20">
                  <c:v>44540</c:v>
                </c:pt>
                <c:pt idx="21">
                  <c:v>44542</c:v>
                </c:pt>
                <c:pt idx="22">
                  <c:v>44549</c:v>
                </c:pt>
                <c:pt idx="23">
                  <c:v>44556</c:v>
                </c:pt>
              </c:numCache>
            </c:numRef>
          </c:cat>
          <c:val>
            <c:numRef>
              <c:f>'K82+929'!$AD$6:$AD$49</c:f>
              <c:numCache>
                <c:formatCode>0.00_ </c:formatCode>
                <c:ptCount val="44"/>
                <c:pt idx="0">
                  <c:v>0</c:v>
                </c:pt>
                <c:pt idx="1">
                  <c:v>-0.100000000000655</c:v>
                </c:pt>
                <c:pt idx="2">
                  <c:v>0.300000000000189</c:v>
                </c:pt>
                <c:pt idx="3">
                  <c:v>-0.300000000000189</c:v>
                </c:pt>
                <c:pt idx="4">
                  <c:v>-0.399999999999956</c:v>
                </c:pt>
                <c:pt idx="5">
                  <c:v>9.99999999997669E-2</c:v>
                </c:pt>
                <c:pt idx="6">
                  <c:v>-0.20000000000042201</c:v>
                </c:pt>
                <c:pt idx="7">
                  <c:v>-0.70000000000014495</c:v>
                </c:pt>
                <c:pt idx="8">
                  <c:v>-1.1000000000001</c:v>
                </c:pt>
                <c:pt idx="9">
                  <c:v>-1.4000000000002899</c:v>
                </c:pt>
                <c:pt idx="10">
                  <c:v>-1.59999999999982</c:v>
                </c:pt>
                <c:pt idx="11">
                  <c:v>-1.8000000000002501</c:v>
                </c:pt>
                <c:pt idx="12">
                  <c:v>-1.50000000000006</c:v>
                </c:pt>
                <c:pt idx="13">
                  <c:v>-2.0000000000006701</c:v>
                </c:pt>
                <c:pt idx="14">
                  <c:v>-1.9000000000000099</c:v>
                </c:pt>
                <c:pt idx="15">
                  <c:v>-2.2999999999999701</c:v>
                </c:pt>
                <c:pt idx="16">
                  <c:v>-1.8000000000002501</c:v>
                </c:pt>
                <c:pt idx="17">
                  <c:v>-2.10000000000043</c:v>
                </c:pt>
                <c:pt idx="18">
                  <c:v>-1.9000000000000099</c:v>
                </c:pt>
                <c:pt idx="19">
                  <c:v>-2.2999999999999701</c:v>
                </c:pt>
                <c:pt idx="20">
                  <c:v>-2.4000000000006199</c:v>
                </c:pt>
                <c:pt idx="21">
                  <c:v>-2.2000000000002</c:v>
                </c:pt>
                <c:pt idx="22">
                  <c:v>-2.2999999999999701</c:v>
                </c:pt>
                <c:pt idx="23">
                  <c:v>-2.0000000000006701</c:v>
                </c:pt>
              </c:numCache>
            </c:numRef>
          </c:val>
        </c:ser>
        <c:dLbls/>
        <c:marker val="1"/>
        <c:axId val="316236928"/>
        <c:axId val="316239872"/>
      </c:lineChart>
      <c:lineChart>
        <c:grouping val="standard"/>
        <c:ser>
          <c:idx val="3"/>
          <c:order val="3"/>
          <c:tx>
            <c:strRef>
              <c:f>'K82+929'!$AG$3:$AG$5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'K82+929'!$A$6:$A$49</c:f>
              <c:numCache>
                <c:formatCode>m"月"d"日";@</c:formatCode>
                <c:ptCount val="44"/>
                <c:pt idx="0">
                  <c:v>44513</c:v>
                </c:pt>
                <c:pt idx="1">
                  <c:v>44514</c:v>
                </c:pt>
                <c:pt idx="2">
                  <c:v>44515</c:v>
                </c:pt>
                <c:pt idx="3">
                  <c:v>44516</c:v>
                </c:pt>
                <c:pt idx="4">
                  <c:v>44517</c:v>
                </c:pt>
                <c:pt idx="5">
                  <c:v>44518</c:v>
                </c:pt>
                <c:pt idx="6">
                  <c:v>44519</c:v>
                </c:pt>
                <c:pt idx="7">
                  <c:v>44520</c:v>
                </c:pt>
                <c:pt idx="8">
                  <c:v>44521</c:v>
                </c:pt>
                <c:pt idx="9">
                  <c:v>44522</c:v>
                </c:pt>
                <c:pt idx="10">
                  <c:v>44523</c:v>
                </c:pt>
                <c:pt idx="11">
                  <c:v>44524</c:v>
                </c:pt>
                <c:pt idx="12">
                  <c:v>44525</c:v>
                </c:pt>
                <c:pt idx="13">
                  <c:v>44526</c:v>
                </c:pt>
                <c:pt idx="14">
                  <c:v>44527</c:v>
                </c:pt>
                <c:pt idx="15">
                  <c:v>44529</c:v>
                </c:pt>
                <c:pt idx="16">
                  <c:v>44531</c:v>
                </c:pt>
                <c:pt idx="17">
                  <c:v>44534</c:v>
                </c:pt>
                <c:pt idx="18">
                  <c:v>44536</c:v>
                </c:pt>
                <c:pt idx="19">
                  <c:v>44538</c:v>
                </c:pt>
                <c:pt idx="20">
                  <c:v>44540</c:v>
                </c:pt>
                <c:pt idx="21">
                  <c:v>44542</c:v>
                </c:pt>
                <c:pt idx="22">
                  <c:v>44549</c:v>
                </c:pt>
                <c:pt idx="23">
                  <c:v>44556</c:v>
                </c:pt>
              </c:numCache>
            </c:numRef>
          </c:cat>
          <c:val>
            <c:numRef>
              <c:f>'K82+929'!$AG$6:$AG$29</c:f>
              <c:numCache>
                <c:formatCode>0.0_ </c:formatCode>
                <c:ptCount val="2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162</c:v>
                </c:pt>
                <c:pt idx="23">
                  <c:v>183</c:v>
                </c:pt>
              </c:numCache>
            </c:numRef>
          </c:val>
        </c:ser>
        <c:dLbls/>
        <c:marker val="1"/>
        <c:axId val="316241792"/>
        <c:axId val="316243328"/>
      </c:lineChart>
      <c:dateAx>
        <c:axId val="316236928"/>
        <c:scaling>
          <c:orientation val="minMax"/>
          <c:min val="44512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6239872"/>
        <c:crossesAt val="-50"/>
        <c:auto val="1"/>
        <c:lblOffset val="100"/>
        <c:baseTimeUnit val="days"/>
        <c:majorUnit val="4"/>
        <c:majorTimeUnit val="days"/>
      </c:dateAx>
      <c:valAx>
        <c:axId val="316239872"/>
        <c:scaling>
          <c:orientation val="minMax"/>
          <c:min val="-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098E-3"/>
              <c:y val="0.33226907384240612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6236928"/>
        <c:crosses val="autoZero"/>
        <c:crossBetween val="midCat"/>
        <c:majorUnit val="1"/>
      </c:valAx>
      <c:dateAx>
        <c:axId val="316241792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16243328"/>
        <c:crosses val="autoZero"/>
        <c:auto val="1"/>
        <c:lblOffset val="100"/>
        <c:baseTimeUnit val="days"/>
      </c:dateAx>
      <c:valAx>
        <c:axId val="316243328"/>
        <c:scaling>
          <c:orientation val="minMax"/>
          <c:max val="20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6241792"/>
        <c:crosses val="max"/>
        <c:crossBetween val="midCat"/>
        <c:majorUnit val="40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2926008132005407E-2"/>
          <c:y val="0.10695821516180901"/>
          <c:w val="0.82567210707856908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K82+798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4551296819360502"/>
          <c:y val="2.5564118972760907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4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'K82+798'!$U$4:$W$4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'K82+798'!$A$6:$A$44</c:f>
              <c:numCache>
                <c:formatCode>m"月"d"日";@</c:formatCode>
                <c:ptCount val="39"/>
                <c:pt idx="0">
                  <c:v>44545</c:v>
                </c:pt>
                <c:pt idx="1">
                  <c:v>44546</c:v>
                </c:pt>
                <c:pt idx="2">
                  <c:v>44547</c:v>
                </c:pt>
                <c:pt idx="3">
                  <c:v>44548</c:v>
                </c:pt>
                <c:pt idx="4">
                  <c:v>44549</c:v>
                </c:pt>
                <c:pt idx="5">
                  <c:v>44550</c:v>
                </c:pt>
                <c:pt idx="6">
                  <c:v>44551</c:v>
                </c:pt>
                <c:pt idx="7">
                  <c:v>44552</c:v>
                </c:pt>
                <c:pt idx="8">
                  <c:v>44553</c:v>
                </c:pt>
                <c:pt idx="9">
                  <c:v>44554</c:v>
                </c:pt>
                <c:pt idx="10">
                  <c:v>44555</c:v>
                </c:pt>
                <c:pt idx="11">
                  <c:v>44556</c:v>
                </c:pt>
                <c:pt idx="12">
                  <c:v>44557</c:v>
                </c:pt>
                <c:pt idx="13">
                  <c:v>44558</c:v>
                </c:pt>
                <c:pt idx="14">
                  <c:v>44559</c:v>
                </c:pt>
                <c:pt idx="15">
                  <c:v>44561</c:v>
                </c:pt>
                <c:pt idx="16">
                  <c:v>44563</c:v>
                </c:pt>
                <c:pt idx="17">
                  <c:v>44565</c:v>
                </c:pt>
                <c:pt idx="18">
                  <c:v>44567</c:v>
                </c:pt>
                <c:pt idx="19">
                  <c:v>44569</c:v>
                </c:pt>
                <c:pt idx="20">
                  <c:v>44571</c:v>
                </c:pt>
                <c:pt idx="21">
                  <c:v>44576</c:v>
                </c:pt>
                <c:pt idx="22">
                  <c:v>44581</c:v>
                </c:pt>
                <c:pt idx="23">
                  <c:v>44589</c:v>
                </c:pt>
                <c:pt idx="24">
                  <c:v>44597</c:v>
                </c:pt>
              </c:numCache>
            </c:numRef>
          </c:cat>
          <c:val>
            <c:numRef>
              <c:f>'K82+798'!$W$6:$W$44</c:f>
              <c:numCache>
                <c:formatCode>0.00_ </c:formatCode>
                <c:ptCount val="39"/>
                <c:pt idx="0">
                  <c:v>0</c:v>
                </c:pt>
                <c:pt idx="1">
                  <c:v>-0.499999999999723</c:v>
                </c:pt>
                <c:pt idx="2">
                  <c:v>-9.99999999997669E-2</c:v>
                </c:pt>
                <c:pt idx="3">
                  <c:v>-0.300000000000189</c:v>
                </c:pt>
                <c:pt idx="4">
                  <c:v>9.99999999997669E-2</c:v>
                </c:pt>
                <c:pt idx="5">
                  <c:v>-0.29999999999930099</c:v>
                </c:pt>
                <c:pt idx="6">
                  <c:v>-0.20000000000042201</c:v>
                </c:pt>
                <c:pt idx="7">
                  <c:v>-0.300000000000189</c:v>
                </c:pt>
                <c:pt idx="8">
                  <c:v>0.100000000000655</c:v>
                </c:pt>
                <c:pt idx="9">
                  <c:v>-0.60000000000037801</c:v>
                </c:pt>
                <c:pt idx="10">
                  <c:v>9.99999999997669E-2</c:v>
                </c:pt>
                <c:pt idx="11">
                  <c:v>-0.399999999999956</c:v>
                </c:pt>
                <c:pt idx="12">
                  <c:v>-0.19999999999953399</c:v>
                </c:pt>
                <c:pt idx="13">
                  <c:v>9.99999999997669E-2</c:v>
                </c:pt>
                <c:pt idx="14">
                  <c:v>0.19999999999953399</c:v>
                </c:pt>
                <c:pt idx="15">
                  <c:v>-0.199999999999978</c:v>
                </c:pt>
                <c:pt idx="16">
                  <c:v>0.100000000000211</c:v>
                </c:pt>
                <c:pt idx="17">
                  <c:v>-4.9999999999883499E-2</c:v>
                </c:pt>
                <c:pt idx="18">
                  <c:v>-0.199999999999978</c:v>
                </c:pt>
                <c:pt idx="19">
                  <c:v>-0.150000000000095</c:v>
                </c:pt>
                <c:pt idx="20">
                  <c:v>-0.150000000000095</c:v>
                </c:pt>
                <c:pt idx="21">
                  <c:v>1.9999999999953399E-2</c:v>
                </c:pt>
                <c:pt idx="22">
                  <c:v>-3.9999999999906798E-2</c:v>
                </c:pt>
                <c:pt idx="23">
                  <c:v>-2.5000000000052799E-2</c:v>
                </c:pt>
                <c:pt idx="24">
                  <c:v>-2.4999999999941701E-2</c:v>
                </c:pt>
                <c:pt idx="25">
                  <c:v>-0.60000000000037801</c:v>
                </c:pt>
              </c:numCache>
            </c:numRef>
          </c:val>
        </c:ser>
        <c:ser>
          <c:idx val="1"/>
          <c:order val="1"/>
          <c:tx>
            <c:strRef>
              <c:f>'K82+798'!$Y$4:$AA$4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'K82+798'!$A$6:$A$44</c:f>
              <c:numCache>
                <c:formatCode>m"月"d"日";@</c:formatCode>
                <c:ptCount val="39"/>
                <c:pt idx="0">
                  <c:v>44545</c:v>
                </c:pt>
                <c:pt idx="1">
                  <c:v>44546</c:v>
                </c:pt>
                <c:pt idx="2">
                  <c:v>44547</c:v>
                </c:pt>
                <c:pt idx="3">
                  <c:v>44548</c:v>
                </c:pt>
                <c:pt idx="4">
                  <c:v>44549</c:v>
                </c:pt>
                <c:pt idx="5">
                  <c:v>44550</c:v>
                </c:pt>
                <c:pt idx="6">
                  <c:v>44551</c:v>
                </c:pt>
                <c:pt idx="7">
                  <c:v>44552</c:v>
                </c:pt>
                <c:pt idx="8">
                  <c:v>44553</c:v>
                </c:pt>
                <c:pt idx="9">
                  <c:v>44554</c:v>
                </c:pt>
                <c:pt idx="10">
                  <c:v>44555</c:v>
                </c:pt>
                <c:pt idx="11">
                  <c:v>44556</c:v>
                </c:pt>
                <c:pt idx="12">
                  <c:v>44557</c:v>
                </c:pt>
                <c:pt idx="13">
                  <c:v>44558</c:v>
                </c:pt>
                <c:pt idx="14">
                  <c:v>44559</c:v>
                </c:pt>
                <c:pt idx="15">
                  <c:v>44561</c:v>
                </c:pt>
                <c:pt idx="16">
                  <c:v>44563</c:v>
                </c:pt>
                <c:pt idx="17">
                  <c:v>44565</c:v>
                </c:pt>
                <c:pt idx="18">
                  <c:v>44567</c:v>
                </c:pt>
                <c:pt idx="19">
                  <c:v>44569</c:v>
                </c:pt>
                <c:pt idx="20">
                  <c:v>44571</c:v>
                </c:pt>
                <c:pt idx="21">
                  <c:v>44576</c:v>
                </c:pt>
                <c:pt idx="22">
                  <c:v>44581</c:v>
                </c:pt>
                <c:pt idx="23">
                  <c:v>44589</c:v>
                </c:pt>
                <c:pt idx="24">
                  <c:v>44597</c:v>
                </c:pt>
              </c:numCache>
            </c:numRef>
          </c:cat>
          <c:val>
            <c:numRef>
              <c:f>'K82+798'!$AA$6:$AA$45</c:f>
              <c:numCache>
                <c:formatCode>0.00_ </c:formatCode>
                <c:ptCount val="40"/>
                <c:pt idx="0">
                  <c:v>0</c:v>
                </c:pt>
                <c:pt idx="1">
                  <c:v>-0.29999999999930099</c:v>
                </c:pt>
                <c:pt idx="2">
                  <c:v>-0.70000000000014495</c:v>
                </c:pt>
                <c:pt idx="3">
                  <c:v>-0.50000000000061096</c:v>
                </c:pt>
                <c:pt idx="4">
                  <c:v>0.19999999999953399</c:v>
                </c:pt>
                <c:pt idx="5">
                  <c:v>0.10000000000154299</c:v>
                </c:pt>
                <c:pt idx="6">
                  <c:v>-0.30000000000107702</c:v>
                </c:pt>
                <c:pt idx="7">
                  <c:v>0.19999999999953399</c:v>
                </c:pt>
                <c:pt idx="8">
                  <c:v>-9.99999999997669E-2</c:v>
                </c:pt>
                <c:pt idx="9">
                  <c:v>-0.70000000000014495</c:v>
                </c:pt>
                <c:pt idx="10">
                  <c:v>0.40000000000084401</c:v>
                </c:pt>
                <c:pt idx="11">
                  <c:v>9.99999999997669E-2</c:v>
                </c:pt>
                <c:pt idx="12">
                  <c:v>-0.19999999999953399</c:v>
                </c:pt>
                <c:pt idx="13">
                  <c:v>1.9999999999242801E-2</c:v>
                </c:pt>
                <c:pt idx="14">
                  <c:v>-0.32000000000031997</c:v>
                </c:pt>
                <c:pt idx="15">
                  <c:v>-0.14999999999965</c:v>
                </c:pt>
                <c:pt idx="16">
                  <c:v>-0.20000000000042201</c:v>
                </c:pt>
                <c:pt idx="17">
                  <c:v>0.100000000000655</c:v>
                </c:pt>
                <c:pt idx="18">
                  <c:v>-4.9999999999883499E-2</c:v>
                </c:pt>
                <c:pt idx="19">
                  <c:v>-0.15000000000053901</c:v>
                </c:pt>
                <c:pt idx="20">
                  <c:v>-0.14999999999965</c:v>
                </c:pt>
                <c:pt idx="21">
                  <c:v>-6.0000000000215402E-2</c:v>
                </c:pt>
                <c:pt idx="22">
                  <c:v>-3.9999999999906798E-2</c:v>
                </c:pt>
                <c:pt idx="23">
                  <c:v>-2.4999999999941701E-2</c:v>
                </c:pt>
                <c:pt idx="24">
                  <c:v>-2.4999999999941701E-2</c:v>
                </c:pt>
                <c:pt idx="25">
                  <c:v>3.7500000000023598E-2</c:v>
                </c:pt>
              </c:numCache>
            </c:numRef>
          </c:val>
        </c:ser>
        <c:ser>
          <c:idx val="2"/>
          <c:order val="2"/>
          <c:tx>
            <c:strRef>
              <c:f>'K82+798'!$AC$4:$AE$4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'K82+798'!$A$6:$A$44</c:f>
              <c:numCache>
                <c:formatCode>m"月"d"日";@</c:formatCode>
                <c:ptCount val="39"/>
                <c:pt idx="0">
                  <c:v>44545</c:v>
                </c:pt>
                <c:pt idx="1">
                  <c:v>44546</c:v>
                </c:pt>
                <c:pt idx="2">
                  <c:v>44547</c:v>
                </c:pt>
                <c:pt idx="3">
                  <c:v>44548</c:v>
                </c:pt>
                <c:pt idx="4">
                  <c:v>44549</c:v>
                </c:pt>
                <c:pt idx="5">
                  <c:v>44550</c:v>
                </c:pt>
                <c:pt idx="6">
                  <c:v>44551</c:v>
                </c:pt>
                <c:pt idx="7">
                  <c:v>44552</c:v>
                </c:pt>
                <c:pt idx="8">
                  <c:v>44553</c:v>
                </c:pt>
                <c:pt idx="9">
                  <c:v>44554</c:v>
                </c:pt>
                <c:pt idx="10">
                  <c:v>44555</c:v>
                </c:pt>
                <c:pt idx="11">
                  <c:v>44556</c:v>
                </c:pt>
                <c:pt idx="12">
                  <c:v>44557</c:v>
                </c:pt>
                <c:pt idx="13">
                  <c:v>44558</c:v>
                </c:pt>
                <c:pt idx="14">
                  <c:v>44559</c:v>
                </c:pt>
                <c:pt idx="15">
                  <c:v>44561</c:v>
                </c:pt>
                <c:pt idx="16">
                  <c:v>44563</c:v>
                </c:pt>
                <c:pt idx="17">
                  <c:v>44565</c:v>
                </c:pt>
                <c:pt idx="18">
                  <c:v>44567</c:v>
                </c:pt>
                <c:pt idx="19">
                  <c:v>44569</c:v>
                </c:pt>
                <c:pt idx="20">
                  <c:v>44571</c:v>
                </c:pt>
                <c:pt idx="21">
                  <c:v>44576</c:v>
                </c:pt>
                <c:pt idx="22">
                  <c:v>44581</c:v>
                </c:pt>
                <c:pt idx="23">
                  <c:v>44589</c:v>
                </c:pt>
                <c:pt idx="24">
                  <c:v>44597</c:v>
                </c:pt>
              </c:numCache>
            </c:numRef>
          </c:cat>
          <c:val>
            <c:numRef>
              <c:f>'K82+798'!$AE$6:$AE$44</c:f>
              <c:numCache>
                <c:formatCode>0.00_ </c:formatCode>
                <c:ptCount val="39"/>
                <c:pt idx="0">
                  <c:v>0</c:v>
                </c:pt>
                <c:pt idx="1">
                  <c:v>-0.19999999999953399</c:v>
                </c:pt>
                <c:pt idx="2">
                  <c:v>-0.499999999999723</c:v>
                </c:pt>
                <c:pt idx="3">
                  <c:v>-0.300000000000189</c:v>
                </c:pt>
                <c:pt idx="4">
                  <c:v>9.99999999997669E-2</c:v>
                </c:pt>
                <c:pt idx="5">
                  <c:v>-0.300000000000189</c:v>
                </c:pt>
                <c:pt idx="6">
                  <c:v>-0.19999999999953399</c:v>
                </c:pt>
                <c:pt idx="7">
                  <c:v>-0.300000000000189</c:v>
                </c:pt>
                <c:pt idx="8">
                  <c:v>-0.399999999999956</c:v>
                </c:pt>
                <c:pt idx="9">
                  <c:v>-0.799999999999912</c:v>
                </c:pt>
                <c:pt idx="10">
                  <c:v>0.399999999999956</c:v>
                </c:pt>
                <c:pt idx="11">
                  <c:v>-9.99999999997669E-2</c:v>
                </c:pt>
                <c:pt idx="12">
                  <c:v>-0.399999999999956</c:v>
                </c:pt>
                <c:pt idx="13">
                  <c:v>0.19999999999953399</c:v>
                </c:pt>
                <c:pt idx="14">
                  <c:v>-0.300000000000189</c:v>
                </c:pt>
                <c:pt idx="15">
                  <c:v>-0.199999999999978</c:v>
                </c:pt>
                <c:pt idx="16">
                  <c:v>5.0000000000327602E-2</c:v>
                </c:pt>
                <c:pt idx="17">
                  <c:v>-0.150000000000095</c:v>
                </c:pt>
                <c:pt idx="18">
                  <c:v>-0.100000000000211</c:v>
                </c:pt>
                <c:pt idx="19">
                  <c:v>0.199999999999978</c:v>
                </c:pt>
                <c:pt idx="20">
                  <c:v>0.199999999999978</c:v>
                </c:pt>
                <c:pt idx="21">
                  <c:v>4.0000000000084399E-2</c:v>
                </c:pt>
                <c:pt idx="22">
                  <c:v>-6.0000000000037801E-2</c:v>
                </c:pt>
                <c:pt idx="23">
                  <c:v>-3.7500000000023598E-2</c:v>
                </c:pt>
                <c:pt idx="24">
                  <c:v>-3.7500000000023598E-2</c:v>
                </c:pt>
              </c:numCache>
            </c:numRef>
          </c:val>
        </c:ser>
        <c:dLbls/>
        <c:marker val="1"/>
        <c:axId val="318019840"/>
        <c:axId val="318022400"/>
      </c:lineChart>
      <c:dateAx>
        <c:axId val="318019840"/>
        <c:scaling>
          <c:orientation val="minMax"/>
          <c:min val="44543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8022400"/>
        <c:crossesAt val="-50"/>
        <c:auto val="1"/>
        <c:lblOffset val="100"/>
        <c:baseTimeUnit val="days"/>
        <c:majorUnit val="6"/>
        <c:majorTimeUnit val="days"/>
      </c:dateAx>
      <c:valAx>
        <c:axId val="318022400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223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8019840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K81+337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78783198694230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'K81+337'!$U$4:$W$4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'K81+337'!$A$6:$A$29</c:f>
              <c:numCache>
                <c:formatCode>m"月"d"日";@</c:formatCode>
                <c:ptCount val="24"/>
                <c:pt idx="0">
                  <c:v>44873</c:v>
                </c:pt>
                <c:pt idx="1">
                  <c:v>44874</c:v>
                </c:pt>
                <c:pt idx="2">
                  <c:v>44875</c:v>
                </c:pt>
                <c:pt idx="3">
                  <c:v>44876</c:v>
                </c:pt>
                <c:pt idx="4">
                  <c:v>44877</c:v>
                </c:pt>
                <c:pt idx="5">
                  <c:v>44878</c:v>
                </c:pt>
                <c:pt idx="6">
                  <c:v>44879</c:v>
                </c:pt>
                <c:pt idx="7">
                  <c:v>44880</c:v>
                </c:pt>
                <c:pt idx="8">
                  <c:v>44881</c:v>
                </c:pt>
                <c:pt idx="9">
                  <c:v>44882</c:v>
                </c:pt>
                <c:pt idx="10">
                  <c:v>44883</c:v>
                </c:pt>
                <c:pt idx="11">
                  <c:v>44884</c:v>
                </c:pt>
                <c:pt idx="12">
                  <c:v>44885</c:v>
                </c:pt>
                <c:pt idx="13">
                  <c:v>44886</c:v>
                </c:pt>
                <c:pt idx="14">
                  <c:v>44887</c:v>
                </c:pt>
                <c:pt idx="15">
                  <c:v>44889</c:v>
                </c:pt>
                <c:pt idx="16">
                  <c:v>44891</c:v>
                </c:pt>
                <c:pt idx="17">
                  <c:v>44893</c:v>
                </c:pt>
                <c:pt idx="18">
                  <c:v>44895</c:v>
                </c:pt>
                <c:pt idx="19">
                  <c:v>44897</c:v>
                </c:pt>
                <c:pt idx="20">
                  <c:v>44899</c:v>
                </c:pt>
                <c:pt idx="21">
                  <c:v>44905</c:v>
                </c:pt>
              </c:numCache>
            </c:numRef>
          </c:cat>
          <c:val>
            <c:numRef>
              <c:f>'K81+337'!$W$6:$W$29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-0.20000000000130999</c:v>
                </c:pt>
                <c:pt idx="2">
                  <c:v>-9.99999999997669E-2</c:v>
                </c:pt>
                <c:pt idx="3">
                  <c:v>-9.99999999997669E-2</c:v>
                </c:pt>
                <c:pt idx="4">
                  <c:v>-0.40000000000084401</c:v>
                </c:pt>
                <c:pt idx="5">
                  <c:v>0.20000000000130999</c:v>
                </c:pt>
                <c:pt idx="6">
                  <c:v>-9.99999999997669E-2</c:v>
                </c:pt>
                <c:pt idx="7">
                  <c:v>-0.30000000000107702</c:v>
                </c:pt>
                <c:pt idx="8">
                  <c:v>9.99999999997669E-2</c:v>
                </c:pt>
                <c:pt idx="9">
                  <c:v>-9.99999999997669E-2</c:v>
                </c:pt>
                <c:pt idx="10">
                  <c:v>-9.99999999997669E-2</c:v>
                </c:pt>
                <c:pt idx="11">
                  <c:v>0.19999999999953399</c:v>
                </c:pt>
                <c:pt idx="12">
                  <c:v>-0.39999999999906799</c:v>
                </c:pt>
                <c:pt idx="13">
                  <c:v>-9.99999999997669E-2</c:v>
                </c:pt>
                <c:pt idx="14">
                  <c:v>9.99999999997669E-2</c:v>
                </c:pt>
                <c:pt idx="15">
                  <c:v>-0.14999999999965</c:v>
                </c:pt>
                <c:pt idx="16">
                  <c:v>-4.9999999999883499E-2</c:v>
                </c:pt>
                <c:pt idx="17">
                  <c:v>4.99999999989953E-2</c:v>
                </c:pt>
                <c:pt idx="18">
                  <c:v>-0.14999999999876201</c:v>
                </c:pt>
                <c:pt idx="19">
                  <c:v>-4.9999999999883499E-2</c:v>
                </c:pt>
                <c:pt idx="20">
                  <c:v>-4.9999999999883499E-2</c:v>
                </c:pt>
                <c:pt idx="21">
                  <c:v>4.9999999999587402E-2</c:v>
                </c:pt>
              </c:numCache>
            </c:numRef>
          </c:val>
        </c:ser>
        <c:ser>
          <c:idx val="1"/>
          <c:order val="1"/>
          <c:tx>
            <c:strRef>
              <c:f>'K81+337'!$Y$4:$AA$4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'K81+337'!$A$6:$A$29</c:f>
              <c:numCache>
                <c:formatCode>m"月"d"日";@</c:formatCode>
                <c:ptCount val="24"/>
                <c:pt idx="0">
                  <c:v>44873</c:v>
                </c:pt>
                <c:pt idx="1">
                  <c:v>44874</c:v>
                </c:pt>
                <c:pt idx="2">
                  <c:v>44875</c:v>
                </c:pt>
                <c:pt idx="3">
                  <c:v>44876</c:v>
                </c:pt>
                <c:pt idx="4">
                  <c:v>44877</c:v>
                </c:pt>
                <c:pt idx="5">
                  <c:v>44878</c:v>
                </c:pt>
                <c:pt idx="6">
                  <c:v>44879</c:v>
                </c:pt>
                <c:pt idx="7">
                  <c:v>44880</c:v>
                </c:pt>
                <c:pt idx="8">
                  <c:v>44881</c:v>
                </c:pt>
                <c:pt idx="9">
                  <c:v>44882</c:v>
                </c:pt>
                <c:pt idx="10">
                  <c:v>44883</c:v>
                </c:pt>
                <c:pt idx="11">
                  <c:v>44884</c:v>
                </c:pt>
                <c:pt idx="12">
                  <c:v>44885</c:v>
                </c:pt>
                <c:pt idx="13">
                  <c:v>44886</c:v>
                </c:pt>
                <c:pt idx="14">
                  <c:v>44887</c:v>
                </c:pt>
                <c:pt idx="15">
                  <c:v>44889</c:v>
                </c:pt>
                <c:pt idx="16">
                  <c:v>44891</c:v>
                </c:pt>
                <c:pt idx="17">
                  <c:v>44893</c:v>
                </c:pt>
                <c:pt idx="18">
                  <c:v>44895</c:v>
                </c:pt>
                <c:pt idx="19">
                  <c:v>44897</c:v>
                </c:pt>
                <c:pt idx="20">
                  <c:v>44899</c:v>
                </c:pt>
                <c:pt idx="21">
                  <c:v>44905</c:v>
                </c:pt>
              </c:numCache>
            </c:numRef>
          </c:cat>
          <c:val>
            <c:numRef>
              <c:f>'K81+337'!$AA$6:$AA$29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-0.20000000000130999</c:v>
                </c:pt>
                <c:pt idx="2">
                  <c:v>-0.19999999999953399</c:v>
                </c:pt>
                <c:pt idx="3">
                  <c:v>-9.99999999997669E-2</c:v>
                </c:pt>
                <c:pt idx="4">
                  <c:v>-0.29999999999930099</c:v>
                </c:pt>
                <c:pt idx="5">
                  <c:v>-0.20000000000130999</c:v>
                </c:pt>
                <c:pt idx="6">
                  <c:v>9.99999999997669E-2</c:v>
                </c:pt>
                <c:pt idx="7">
                  <c:v>-0.49999999999883499</c:v>
                </c:pt>
                <c:pt idx="8">
                  <c:v>-0.50000000000061096</c:v>
                </c:pt>
                <c:pt idx="9">
                  <c:v>9.99999999997669E-2</c:v>
                </c:pt>
                <c:pt idx="10">
                  <c:v>-0.19999999999953399</c:v>
                </c:pt>
                <c:pt idx="11">
                  <c:v>-9.99999999997669E-2</c:v>
                </c:pt>
                <c:pt idx="12">
                  <c:v>-0.30000000000107702</c:v>
                </c:pt>
                <c:pt idx="13">
                  <c:v>-9.99999999997669E-2</c:v>
                </c:pt>
                <c:pt idx="14">
                  <c:v>-0.50000000000238698</c:v>
                </c:pt>
                <c:pt idx="15">
                  <c:v>-0.15000000000053901</c:v>
                </c:pt>
                <c:pt idx="16">
                  <c:v>-4.99999999981071E-2</c:v>
                </c:pt>
                <c:pt idx="17">
                  <c:v>-0.25000000000297001</c:v>
                </c:pt>
                <c:pt idx="18">
                  <c:v>-0.15000000000053901</c:v>
                </c:pt>
                <c:pt idx="19">
                  <c:v>0.10000000000332</c:v>
                </c:pt>
                <c:pt idx="20">
                  <c:v>-0.400000000004397</c:v>
                </c:pt>
                <c:pt idx="21">
                  <c:v>5.00000000016598E-2</c:v>
                </c:pt>
              </c:numCache>
            </c:numRef>
          </c:val>
        </c:ser>
        <c:ser>
          <c:idx val="2"/>
          <c:order val="2"/>
          <c:tx>
            <c:strRef>
              <c:f>'K81+337'!$AC$4:$AE$4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'K81+337'!$A$6:$A$29</c:f>
              <c:numCache>
                <c:formatCode>m"月"d"日";@</c:formatCode>
                <c:ptCount val="24"/>
                <c:pt idx="0">
                  <c:v>44873</c:v>
                </c:pt>
                <c:pt idx="1">
                  <c:v>44874</c:v>
                </c:pt>
                <c:pt idx="2">
                  <c:v>44875</c:v>
                </c:pt>
                <c:pt idx="3">
                  <c:v>44876</c:v>
                </c:pt>
                <c:pt idx="4">
                  <c:v>44877</c:v>
                </c:pt>
                <c:pt idx="5">
                  <c:v>44878</c:v>
                </c:pt>
                <c:pt idx="6">
                  <c:v>44879</c:v>
                </c:pt>
                <c:pt idx="7">
                  <c:v>44880</c:v>
                </c:pt>
                <c:pt idx="8">
                  <c:v>44881</c:v>
                </c:pt>
                <c:pt idx="9">
                  <c:v>44882</c:v>
                </c:pt>
                <c:pt idx="10">
                  <c:v>44883</c:v>
                </c:pt>
                <c:pt idx="11">
                  <c:v>44884</c:v>
                </c:pt>
                <c:pt idx="12">
                  <c:v>44885</c:v>
                </c:pt>
                <c:pt idx="13">
                  <c:v>44886</c:v>
                </c:pt>
                <c:pt idx="14">
                  <c:v>44887</c:v>
                </c:pt>
                <c:pt idx="15">
                  <c:v>44889</c:v>
                </c:pt>
                <c:pt idx="16">
                  <c:v>44891</c:v>
                </c:pt>
                <c:pt idx="17">
                  <c:v>44893</c:v>
                </c:pt>
                <c:pt idx="18">
                  <c:v>44895</c:v>
                </c:pt>
                <c:pt idx="19">
                  <c:v>44897</c:v>
                </c:pt>
                <c:pt idx="20">
                  <c:v>44899</c:v>
                </c:pt>
                <c:pt idx="21">
                  <c:v>44905</c:v>
                </c:pt>
              </c:numCache>
            </c:numRef>
          </c:cat>
          <c:val>
            <c:numRef>
              <c:f>'K81+337'!$AE$6:$AE$29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-0.29999999999930099</c:v>
                </c:pt>
                <c:pt idx="3">
                  <c:v>9.99999999997669E-2</c:v>
                </c:pt>
                <c:pt idx="4">
                  <c:v>-0.19999999999953399</c:v>
                </c:pt>
                <c:pt idx="5">
                  <c:v>-0.20000000000130999</c:v>
                </c:pt>
                <c:pt idx="6">
                  <c:v>-9.99999999997669E-2</c:v>
                </c:pt>
                <c:pt idx="7">
                  <c:v>-0.29999999999930099</c:v>
                </c:pt>
                <c:pt idx="8">
                  <c:v>-0.20000000000130999</c:v>
                </c:pt>
                <c:pt idx="9">
                  <c:v>0.10000000000154299</c:v>
                </c:pt>
                <c:pt idx="10">
                  <c:v>-0.50000000000061096</c:v>
                </c:pt>
                <c:pt idx="11">
                  <c:v>-0.19999999999953399</c:v>
                </c:pt>
                <c:pt idx="12">
                  <c:v>-9.99999999997669E-2</c:v>
                </c:pt>
                <c:pt idx="13">
                  <c:v>-9.99999999997669E-2</c:v>
                </c:pt>
                <c:pt idx="14">
                  <c:v>0.19999999999953399</c:v>
                </c:pt>
                <c:pt idx="15">
                  <c:v>-0.19999999999953399</c:v>
                </c:pt>
                <c:pt idx="16">
                  <c:v>-4.9999999999883499E-2</c:v>
                </c:pt>
                <c:pt idx="17">
                  <c:v>4.99999999989953E-2</c:v>
                </c:pt>
                <c:pt idx="18">
                  <c:v>-0.14999999999876201</c:v>
                </c:pt>
                <c:pt idx="19">
                  <c:v>-4.9999999999883499E-2</c:v>
                </c:pt>
                <c:pt idx="20">
                  <c:v>4.99999999989953E-2</c:v>
                </c:pt>
                <c:pt idx="21">
                  <c:v>1.6666666666627802E-2</c:v>
                </c:pt>
              </c:numCache>
            </c:numRef>
          </c:val>
        </c:ser>
        <c:dLbls/>
        <c:marker val="1"/>
        <c:axId val="110859776"/>
        <c:axId val="110874624"/>
      </c:lineChart>
      <c:dateAx>
        <c:axId val="11085977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0874624"/>
        <c:crossesAt val="-50"/>
        <c:auto val="1"/>
        <c:lblOffset val="100"/>
        <c:baseTimeUnit val="days"/>
      </c:dateAx>
      <c:valAx>
        <c:axId val="110874624"/>
        <c:scaling>
          <c:orientation val="minMax"/>
          <c:max val="1"/>
          <c:min val="-1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0859776"/>
        <c:crosses val="autoZero"/>
        <c:crossBetween val="midCat"/>
        <c:majorUnit val="0.5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K81+310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7.3209821859074398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'K81+310'!$C$4:$G$4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'K81+310'!$A$6:$A$29</c:f>
              <c:numCache>
                <c:formatCode>m"月"d"日";@</c:formatCode>
                <c:ptCount val="24"/>
                <c:pt idx="0">
                  <c:v>44882</c:v>
                </c:pt>
                <c:pt idx="1">
                  <c:v>44883</c:v>
                </c:pt>
                <c:pt idx="2">
                  <c:v>44884</c:v>
                </c:pt>
                <c:pt idx="3">
                  <c:v>44885</c:v>
                </c:pt>
                <c:pt idx="4">
                  <c:v>44886</c:v>
                </c:pt>
                <c:pt idx="5">
                  <c:v>44887</c:v>
                </c:pt>
                <c:pt idx="6">
                  <c:v>44888</c:v>
                </c:pt>
                <c:pt idx="7">
                  <c:v>44889</c:v>
                </c:pt>
                <c:pt idx="8">
                  <c:v>44890</c:v>
                </c:pt>
                <c:pt idx="9">
                  <c:v>44891</c:v>
                </c:pt>
                <c:pt idx="10">
                  <c:v>44892</c:v>
                </c:pt>
                <c:pt idx="11">
                  <c:v>44893</c:v>
                </c:pt>
                <c:pt idx="12">
                  <c:v>44894</c:v>
                </c:pt>
                <c:pt idx="13">
                  <c:v>44895</c:v>
                </c:pt>
                <c:pt idx="14">
                  <c:v>44896</c:v>
                </c:pt>
                <c:pt idx="15">
                  <c:v>44898</c:v>
                </c:pt>
                <c:pt idx="16">
                  <c:v>44900</c:v>
                </c:pt>
                <c:pt idx="17">
                  <c:v>44902</c:v>
                </c:pt>
                <c:pt idx="18">
                  <c:v>44904</c:v>
                </c:pt>
                <c:pt idx="19">
                  <c:v>44906</c:v>
                </c:pt>
                <c:pt idx="20">
                  <c:v>44910</c:v>
                </c:pt>
                <c:pt idx="21">
                  <c:v>44915</c:v>
                </c:pt>
              </c:numCache>
            </c:numRef>
          </c:cat>
          <c:val>
            <c:numRef>
              <c:f>'K81+310'!$F$6:$F$29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-0.30000000003838101</c:v>
                </c:pt>
                <c:pt idx="2">
                  <c:v>-0.199999999949796</c:v>
                </c:pt>
                <c:pt idx="3">
                  <c:v>-0.49999999998817701</c:v>
                </c:pt>
                <c:pt idx="4">
                  <c:v>-0.80000000002655802</c:v>
                </c:pt>
                <c:pt idx="5">
                  <c:v>-0.99999999997635303</c:v>
                </c:pt>
                <c:pt idx="6">
                  <c:v>-1.39999999998963</c:v>
                </c:pt>
                <c:pt idx="7">
                  <c:v>-1.2000000000398401</c:v>
                </c:pt>
                <c:pt idx="8">
                  <c:v>-1.9999999999527101</c:v>
                </c:pt>
                <c:pt idx="9">
                  <c:v>-2.2999999999910901</c:v>
                </c:pt>
                <c:pt idx="10">
                  <c:v>-2.70000000000437</c:v>
                </c:pt>
                <c:pt idx="11">
                  <c:v>-2.8999999999541601</c:v>
                </c:pt>
                <c:pt idx="12">
                  <c:v>-3.1999999999925399</c:v>
                </c:pt>
                <c:pt idx="13">
                  <c:v>-3.5000000000309202</c:v>
                </c:pt>
                <c:pt idx="14">
                  <c:v>-3.3999999999423398</c:v>
                </c:pt>
                <c:pt idx="15">
                  <c:v>-4.099999999994</c:v>
                </c:pt>
                <c:pt idx="16">
                  <c:v>-4.4000000000323798</c:v>
                </c:pt>
                <c:pt idx="17">
                  <c:v>-4.6999999999570701</c:v>
                </c:pt>
                <c:pt idx="18">
                  <c:v>-4.8000000000456602</c:v>
                </c:pt>
                <c:pt idx="19">
                  <c:v>-5.3000000000338297</c:v>
                </c:pt>
                <c:pt idx="20">
                  <c:v>-5.5999999999585297</c:v>
                </c:pt>
                <c:pt idx="21">
                  <c:v>-5.3000000000338297</c:v>
                </c:pt>
              </c:numCache>
            </c:numRef>
          </c:val>
        </c:ser>
        <c:ser>
          <c:idx val="1"/>
          <c:order val="1"/>
          <c:tx>
            <c:strRef>
              <c:f>'K81+310'!$H$4:$L$4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'K81+310'!$A$6:$A$29</c:f>
              <c:numCache>
                <c:formatCode>m"月"d"日";@</c:formatCode>
                <c:ptCount val="24"/>
                <c:pt idx="0">
                  <c:v>44882</c:v>
                </c:pt>
                <c:pt idx="1">
                  <c:v>44883</c:v>
                </c:pt>
                <c:pt idx="2">
                  <c:v>44884</c:v>
                </c:pt>
                <c:pt idx="3">
                  <c:v>44885</c:v>
                </c:pt>
                <c:pt idx="4">
                  <c:v>44886</c:v>
                </c:pt>
                <c:pt idx="5">
                  <c:v>44887</c:v>
                </c:pt>
                <c:pt idx="6">
                  <c:v>44888</c:v>
                </c:pt>
                <c:pt idx="7">
                  <c:v>44889</c:v>
                </c:pt>
                <c:pt idx="8">
                  <c:v>44890</c:v>
                </c:pt>
                <c:pt idx="9">
                  <c:v>44891</c:v>
                </c:pt>
                <c:pt idx="10">
                  <c:v>44892</c:v>
                </c:pt>
                <c:pt idx="11">
                  <c:v>44893</c:v>
                </c:pt>
                <c:pt idx="12">
                  <c:v>44894</c:v>
                </c:pt>
                <c:pt idx="13">
                  <c:v>44895</c:v>
                </c:pt>
                <c:pt idx="14">
                  <c:v>44896</c:v>
                </c:pt>
                <c:pt idx="15">
                  <c:v>44898</c:v>
                </c:pt>
                <c:pt idx="16">
                  <c:v>44900</c:v>
                </c:pt>
                <c:pt idx="17">
                  <c:v>44902</c:v>
                </c:pt>
                <c:pt idx="18">
                  <c:v>44904</c:v>
                </c:pt>
                <c:pt idx="19">
                  <c:v>44906</c:v>
                </c:pt>
                <c:pt idx="20">
                  <c:v>44910</c:v>
                </c:pt>
                <c:pt idx="21">
                  <c:v>44915</c:v>
                </c:pt>
              </c:numCache>
            </c:numRef>
          </c:cat>
          <c:val>
            <c:numRef>
              <c:f>'K81+310'!$K$6:$K$29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-0.70000000005165997</c:v>
                </c:pt>
                <c:pt idx="3">
                  <c:v>-0.90000000000145497</c:v>
                </c:pt>
                <c:pt idx="4">
                  <c:v>-0.99999999997635303</c:v>
                </c:pt>
                <c:pt idx="5">
                  <c:v>-1.30000000001473</c:v>
                </c:pt>
                <c:pt idx="6">
                  <c:v>-1.5000000000782201</c:v>
                </c:pt>
                <c:pt idx="7">
                  <c:v>-1.2000000000398401</c:v>
                </c:pt>
                <c:pt idx="8">
                  <c:v>-1.8999999999778101</c:v>
                </c:pt>
                <c:pt idx="9">
                  <c:v>-2.1000000000412902</c:v>
                </c:pt>
                <c:pt idx="10">
                  <c:v>-1.8999999999778101</c:v>
                </c:pt>
                <c:pt idx="11">
                  <c:v>-2.5000000000545701</c:v>
                </c:pt>
                <c:pt idx="12">
                  <c:v>-2.70000000000437</c:v>
                </c:pt>
                <c:pt idx="13">
                  <c:v>-2.79999999997926</c:v>
                </c:pt>
                <c:pt idx="14">
                  <c:v>-3.1000000000176402</c:v>
                </c:pt>
                <c:pt idx="15">
                  <c:v>-3.1000000000176402</c:v>
                </c:pt>
                <c:pt idx="16">
                  <c:v>-3.5000000000309202</c:v>
                </c:pt>
                <c:pt idx="17">
                  <c:v>-3.69999999998072</c:v>
                </c:pt>
                <c:pt idx="18">
                  <c:v>-3.6000000000058199</c:v>
                </c:pt>
                <c:pt idx="19">
                  <c:v>-4.099999999994</c:v>
                </c:pt>
                <c:pt idx="20">
                  <c:v>-4.3000000000574801</c:v>
                </c:pt>
                <c:pt idx="21">
                  <c:v>-4.2000000000825803</c:v>
                </c:pt>
              </c:numCache>
            </c:numRef>
          </c:val>
        </c:ser>
        <c:ser>
          <c:idx val="2"/>
          <c:order val="2"/>
          <c:tx>
            <c:strRef>
              <c:f>'K81+310'!$M$4:$Q$4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'K81+310'!$A$6:$A$32</c:f>
              <c:numCache>
                <c:formatCode>m"月"d"日";@</c:formatCode>
                <c:ptCount val="27"/>
                <c:pt idx="0">
                  <c:v>44882</c:v>
                </c:pt>
                <c:pt idx="1">
                  <c:v>44883</c:v>
                </c:pt>
                <c:pt idx="2">
                  <c:v>44884</c:v>
                </c:pt>
                <c:pt idx="3">
                  <c:v>44885</c:v>
                </c:pt>
                <c:pt idx="4">
                  <c:v>44886</c:v>
                </c:pt>
                <c:pt idx="5">
                  <c:v>44887</c:v>
                </c:pt>
                <c:pt idx="6">
                  <c:v>44888</c:v>
                </c:pt>
                <c:pt idx="7">
                  <c:v>44889</c:v>
                </c:pt>
                <c:pt idx="8">
                  <c:v>44890</c:v>
                </c:pt>
                <c:pt idx="9">
                  <c:v>44891</c:v>
                </c:pt>
                <c:pt idx="10">
                  <c:v>44892</c:v>
                </c:pt>
                <c:pt idx="11">
                  <c:v>44893</c:v>
                </c:pt>
                <c:pt idx="12">
                  <c:v>44894</c:v>
                </c:pt>
                <c:pt idx="13">
                  <c:v>44895</c:v>
                </c:pt>
                <c:pt idx="14">
                  <c:v>44896</c:v>
                </c:pt>
                <c:pt idx="15">
                  <c:v>44898</c:v>
                </c:pt>
                <c:pt idx="16">
                  <c:v>44900</c:v>
                </c:pt>
                <c:pt idx="17">
                  <c:v>44902</c:v>
                </c:pt>
                <c:pt idx="18">
                  <c:v>44904</c:v>
                </c:pt>
                <c:pt idx="19">
                  <c:v>44906</c:v>
                </c:pt>
                <c:pt idx="20">
                  <c:v>44910</c:v>
                </c:pt>
                <c:pt idx="21">
                  <c:v>44915</c:v>
                </c:pt>
              </c:numCache>
            </c:numRef>
          </c:cat>
          <c:val>
            <c:numRef>
              <c:f>'K81+310'!$P$6:$P$32</c:f>
              <c:numCache>
                <c:formatCode>0.00_ </c:formatCode>
                <c:ptCount val="27"/>
                <c:pt idx="0">
                  <c:v>0</c:v>
                </c:pt>
                <c:pt idx="1">
                  <c:v>-0.199999999949796</c:v>
                </c:pt>
                <c:pt idx="2">
                  <c:v>-0.59999999996307496</c:v>
                </c:pt>
                <c:pt idx="3">
                  <c:v>-0.79999999991287096</c:v>
                </c:pt>
                <c:pt idx="4">
                  <c:v>-0.99999999997635303</c:v>
                </c:pt>
                <c:pt idx="5">
                  <c:v>-0.90000000000145497</c:v>
                </c:pt>
                <c:pt idx="6">
                  <c:v>-1.39999999998963</c:v>
                </c:pt>
                <c:pt idx="7">
                  <c:v>-1.5999999999394301</c:v>
                </c:pt>
                <c:pt idx="8">
                  <c:v>-1.1999999999261499</c:v>
                </c:pt>
                <c:pt idx="9">
                  <c:v>-1.9999999999527101</c:v>
                </c:pt>
                <c:pt idx="10">
                  <c:v>-2.2000000000161899</c:v>
                </c:pt>
                <c:pt idx="11">
                  <c:v>-1.9999999999527101</c:v>
                </c:pt>
                <c:pt idx="12">
                  <c:v>-2.5999999999157799</c:v>
                </c:pt>
                <c:pt idx="13">
                  <c:v>-2.79999999997926</c:v>
                </c:pt>
                <c:pt idx="14">
                  <c:v>-2.70000000000437</c:v>
                </c:pt>
                <c:pt idx="15">
                  <c:v>-3.1999999999925399</c:v>
                </c:pt>
                <c:pt idx="16">
                  <c:v>-3.3999999999423398</c:v>
                </c:pt>
                <c:pt idx="17">
                  <c:v>-3.2999999999674401</c:v>
                </c:pt>
                <c:pt idx="18">
                  <c:v>-3.7999999999556202</c:v>
                </c:pt>
                <c:pt idx="19">
                  <c:v>-4.0000000000191003</c:v>
                </c:pt>
                <c:pt idx="20">
                  <c:v>-4.099999999994</c:v>
                </c:pt>
                <c:pt idx="21">
                  <c:v>-3.7999999999556202</c:v>
                </c:pt>
              </c:numCache>
            </c:numRef>
          </c:val>
        </c:ser>
        <c:dLbls/>
        <c:marker val="1"/>
        <c:axId val="111049344"/>
        <c:axId val="111068288"/>
      </c:lineChart>
      <c:lineChart>
        <c:grouping val="standard"/>
        <c:ser>
          <c:idx val="3"/>
          <c:order val="3"/>
          <c:tx>
            <c:strRef>
              <c:f>'K81+310'!$AG$3:$AG$5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'K81+310'!$A$6:$A$29</c:f>
              <c:numCache>
                <c:formatCode>m"月"d"日";@</c:formatCode>
                <c:ptCount val="24"/>
                <c:pt idx="0">
                  <c:v>44882</c:v>
                </c:pt>
                <c:pt idx="1">
                  <c:v>44883</c:v>
                </c:pt>
                <c:pt idx="2">
                  <c:v>44884</c:v>
                </c:pt>
                <c:pt idx="3">
                  <c:v>44885</c:v>
                </c:pt>
                <c:pt idx="4">
                  <c:v>44886</c:v>
                </c:pt>
                <c:pt idx="5">
                  <c:v>44887</c:v>
                </c:pt>
                <c:pt idx="6">
                  <c:v>44888</c:v>
                </c:pt>
                <c:pt idx="7">
                  <c:v>44889</c:v>
                </c:pt>
                <c:pt idx="8">
                  <c:v>44890</c:v>
                </c:pt>
                <c:pt idx="9">
                  <c:v>44891</c:v>
                </c:pt>
                <c:pt idx="10">
                  <c:v>44892</c:v>
                </c:pt>
                <c:pt idx="11">
                  <c:v>44893</c:v>
                </c:pt>
                <c:pt idx="12">
                  <c:v>44894</c:v>
                </c:pt>
                <c:pt idx="13">
                  <c:v>44895</c:v>
                </c:pt>
                <c:pt idx="14">
                  <c:v>44896</c:v>
                </c:pt>
                <c:pt idx="15">
                  <c:v>44898</c:v>
                </c:pt>
                <c:pt idx="16">
                  <c:v>44900</c:v>
                </c:pt>
                <c:pt idx="17">
                  <c:v>44902</c:v>
                </c:pt>
                <c:pt idx="18">
                  <c:v>44904</c:v>
                </c:pt>
                <c:pt idx="19">
                  <c:v>44906</c:v>
                </c:pt>
                <c:pt idx="20">
                  <c:v>44910</c:v>
                </c:pt>
                <c:pt idx="21">
                  <c:v>44915</c:v>
                </c:pt>
              </c:numCache>
            </c:numRef>
          </c:cat>
          <c:val>
            <c:numRef>
              <c:f>'K81+310'!$AG$6:$AG$29</c:f>
              <c:numCache>
                <c:formatCode>0.0_ </c:formatCode>
                <c:ptCount val="24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  <c:pt idx="18">
                  <c:v>59</c:v>
                </c:pt>
                <c:pt idx="19">
                  <c:v>62</c:v>
                </c:pt>
                <c:pt idx="20">
                  <c:v>65</c:v>
                </c:pt>
                <c:pt idx="21">
                  <c:v>68</c:v>
                </c:pt>
              </c:numCache>
            </c:numRef>
          </c:val>
        </c:ser>
        <c:dLbls/>
        <c:marker val="1"/>
        <c:axId val="111070208"/>
        <c:axId val="111072000"/>
      </c:lineChart>
      <c:dateAx>
        <c:axId val="11104934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1068288"/>
        <c:crossesAt val="-50"/>
        <c:auto val="1"/>
        <c:lblOffset val="100"/>
        <c:baseTimeUnit val="days"/>
        <c:majorUnit val="3"/>
        <c:majorTimeUnit val="days"/>
      </c:dateAx>
      <c:valAx>
        <c:axId val="111068288"/>
        <c:scaling>
          <c:orientation val="minMax"/>
          <c:max val="3"/>
          <c:min val="-7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1049344"/>
        <c:crosses val="autoZero"/>
        <c:crossBetween val="midCat"/>
        <c:majorUnit val="2"/>
      </c:valAx>
      <c:dateAx>
        <c:axId val="111070208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111072000"/>
        <c:crosses val="autoZero"/>
        <c:auto val="1"/>
        <c:lblOffset val="100"/>
        <c:baseTimeUnit val="days"/>
      </c:dateAx>
      <c:valAx>
        <c:axId val="111072000"/>
        <c:scaling>
          <c:orientation val="minMax"/>
          <c:max val="10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1070208"/>
        <c:crosses val="max"/>
        <c:crossBetween val="midCat"/>
        <c:majorUnit val="20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7318309909497183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K81+310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658089051772705"/>
          <c:y val="2.62831656575360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'K81+310'!$U$4:$W$4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'K81+310'!$A$6:$A$29</c:f>
              <c:numCache>
                <c:formatCode>m"月"d"日";@</c:formatCode>
                <c:ptCount val="24"/>
                <c:pt idx="0">
                  <c:v>44882</c:v>
                </c:pt>
                <c:pt idx="1">
                  <c:v>44883</c:v>
                </c:pt>
                <c:pt idx="2">
                  <c:v>44884</c:v>
                </c:pt>
                <c:pt idx="3">
                  <c:v>44885</c:v>
                </c:pt>
                <c:pt idx="4">
                  <c:v>44886</c:v>
                </c:pt>
                <c:pt idx="5">
                  <c:v>44887</c:v>
                </c:pt>
                <c:pt idx="6">
                  <c:v>44888</c:v>
                </c:pt>
                <c:pt idx="7">
                  <c:v>44889</c:v>
                </c:pt>
                <c:pt idx="8">
                  <c:v>44890</c:v>
                </c:pt>
                <c:pt idx="9">
                  <c:v>44891</c:v>
                </c:pt>
                <c:pt idx="10">
                  <c:v>44892</c:v>
                </c:pt>
                <c:pt idx="11">
                  <c:v>44893</c:v>
                </c:pt>
                <c:pt idx="12">
                  <c:v>44894</c:v>
                </c:pt>
                <c:pt idx="13">
                  <c:v>44895</c:v>
                </c:pt>
                <c:pt idx="14">
                  <c:v>44896</c:v>
                </c:pt>
                <c:pt idx="15">
                  <c:v>44898</c:v>
                </c:pt>
                <c:pt idx="16">
                  <c:v>44900</c:v>
                </c:pt>
                <c:pt idx="17">
                  <c:v>44902</c:v>
                </c:pt>
                <c:pt idx="18">
                  <c:v>44904</c:v>
                </c:pt>
                <c:pt idx="19">
                  <c:v>44906</c:v>
                </c:pt>
                <c:pt idx="20">
                  <c:v>44910</c:v>
                </c:pt>
                <c:pt idx="21">
                  <c:v>44915</c:v>
                </c:pt>
              </c:numCache>
            </c:numRef>
          </c:cat>
          <c:val>
            <c:numRef>
              <c:f>'K81+310'!$V$6:$V$31</c:f>
              <c:numCache>
                <c:formatCode>0.00_ </c:formatCode>
                <c:ptCount val="26"/>
                <c:pt idx="0">
                  <c:v>0</c:v>
                </c:pt>
                <c:pt idx="1">
                  <c:v>-0.20000000000130999</c:v>
                </c:pt>
                <c:pt idx="2">
                  <c:v>-0.30000000000107702</c:v>
                </c:pt>
                <c:pt idx="3">
                  <c:v>-0.10000000000154299</c:v>
                </c:pt>
                <c:pt idx="4">
                  <c:v>-0.50000000000061096</c:v>
                </c:pt>
                <c:pt idx="5">
                  <c:v>-0.60000000000037801</c:v>
                </c:pt>
                <c:pt idx="6">
                  <c:v>-10.5000000000004</c:v>
                </c:pt>
                <c:pt idx="7">
                  <c:v>-0.799999999999912</c:v>
                </c:pt>
                <c:pt idx="8">
                  <c:v>-0.89999999999967895</c:v>
                </c:pt>
                <c:pt idx="9">
                  <c:v>-0.70000000000014495</c:v>
                </c:pt>
                <c:pt idx="10">
                  <c:v>-1.0999999999992101</c:v>
                </c:pt>
                <c:pt idx="11">
                  <c:v>-1.1999999999989801</c:v>
                </c:pt>
                <c:pt idx="12">
                  <c:v>-1.0000000000012199</c:v>
                </c:pt>
                <c:pt idx="13">
                  <c:v>-1.39999999999851</c:v>
                </c:pt>
                <c:pt idx="14">
                  <c:v>-1.49999999999828</c:v>
                </c:pt>
                <c:pt idx="15">
                  <c:v>-1.3000000000005201</c:v>
                </c:pt>
                <c:pt idx="16">
                  <c:v>-1.6999999999978099</c:v>
                </c:pt>
                <c:pt idx="17">
                  <c:v>-1.79999999999758</c:v>
                </c:pt>
                <c:pt idx="18">
                  <c:v>-1.70000000000137</c:v>
                </c:pt>
                <c:pt idx="19">
                  <c:v>-1.9999999999971201</c:v>
                </c:pt>
                <c:pt idx="20">
                  <c:v>-2.0999999999968799</c:v>
                </c:pt>
                <c:pt idx="21">
                  <c:v>-1.9000000000009001</c:v>
                </c:pt>
              </c:numCache>
            </c:numRef>
          </c:val>
        </c:ser>
        <c:ser>
          <c:idx val="1"/>
          <c:order val="1"/>
          <c:tx>
            <c:strRef>
              <c:f>'K81+310'!$Y$4:$AA$4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'K81+310'!$A$6:$A$29</c:f>
              <c:numCache>
                <c:formatCode>m"月"d"日";@</c:formatCode>
                <c:ptCount val="24"/>
                <c:pt idx="0">
                  <c:v>44882</c:v>
                </c:pt>
                <c:pt idx="1">
                  <c:v>44883</c:v>
                </c:pt>
                <c:pt idx="2">
                  <c:v>44884</c:v>
                </c:pt>
                <c:pt idx="3">
                  <c:v>44885</c:v>
                </c:pt>
                <c:pt idx="4">
                  <c:v>44886</c:v>
                </c:pt>
                <c:pt idx="5">
                  <c:v>44887</c:v>
                </c:pt>
                <c:pt idx="6">
                  <c:v>44888</c:v>
                </c:pt>
                <c:pt idx="7">
                  <c:v>44889</c:v>
                </c:pt>
                <c:pt idx="8">
                  <c:v>44890</c:v>
                </c:pt>
                <c:pt idx="9">
                  <c:v>44891</c:v>
                </c:pt>
                <c:pt idx="10">
                  <c:v>44892</c:v>
                </c:pt>
                <c:pt idx="11">
                  <c:v>44893</c:v>
                </c:pt>
                <c:pt idx="12">
                  <c:v>44894</c:v>
                </c:pt>
                <c:pt idx="13">
                  <c:v>44895</c:v>
                </c:pt>
                <c:pt idx="14">
                  <c:v>44896</c:v>
                </c:pt>
                <c:pt idx="15">
                  <c:v>44898</c:v>
                </c:pt>
                <c:pt idx="16">
                  <c:v>44900</c:v>
                </c:pt>
                <c:pt idx="17">
                  <c:v>44902</c:v>
                </c:pt>
                <c:pt idx="18">
                  <c:v>44904</c:v>
                </c:pt>
                <c:pt idx="19">
                  <c:v>44906</c:v>
                </c:pt>
                <c:pt idx="20">
                  <c:v>44910</c:v>
                </c:pt>
                <c:pt idx="21">
                  <c:v>44915</c:v>
                </c:pt>
              </c:numCache>
            </c:numRef>
          </c:cat>
          <c:val>
            <c:numRef>
              <c:f>'K81+310'!$Z$6:$Z$30</c:f>
              <c:numCache>
                <c:formatCode>0.00_ </c:formatCode>
                <c:ptCount val="25"/>
                <c:pt idx="0">
                  <c:v>0</c:v>
                </c:pt>
                <c:pt idx="1">
                  <c:v>-0.19999999999953399</c:v>
                </c:pt>
                <c:pt idx="2">
                  <c:v>-0.39999999999906799</c:v>
                </c:pt>
                <c:pt idx="3">
                  <c:v>-0.29999999999930099</c:v>
                </c:pt>
                <c:pt idx="4">
                  <c:v>-0.79999999999813598</c:v>
                </c:pt>
                <c:pt idx="5">
                  <c:v>-0.89999999999967895</c:v>
                </c:pt>
                <c:pt idx="6">
                  <c:v>-1.1999999999972</c:v>
                </c:pt>
                <c:pt idx="7">
                  <c:v>-1.3999999999967401</c:v>
                </c:pt>
                <c:pt idx="8">
                  <c:v>-1.3000000000005201</c:v>
                </c:pt>
                <c:pt idx="9">
                  <c:v>-1.7999999999958001</c:v>
                </c:pt>
                <c:pt idx="10">
                  <c:v>-1.9999999999953399</c:v>
                </c:pt>
                <c:pt idx="11">
                  <c:v>-1.8999999999991199</c:v>
                </c:pt>
                <c:pt idx="12">
                  <c:v>-2.10000000000043</c:v>
                </c:pt>
                <c:pt idx="13">
                  <c:v>-2.59999999999394</c:v>
                </c:pt>
                <c:pt idx="14">
                  <c:v>-2.7999999999934699</c:v>
                </c:pt>
                <c:pt idx="15">
                  <c:v>-2.99999999999301</c:v>
                </c:pt>
                <c:pt idx="16">
                  <c:v>-2.99999999999301</c:v>
                </c:pt>
                <c:pt idx="17">
                  <c:v>-3.3999999999849702</c:v>
                </c:pt>
                <c:pt idx="18">
                  <c:v>-3.5999999999845</c:v>
                </c:pt>
                <c:pt idx="19">
                  <c:v>-3.4999999999918399</c:v>
                </c:pt>
                <c:pt idx="20">
                  <c:v>-3.99999999998357</c:v>
                </c:pt>
                <c:pt idx="21">
                  <c:v>-3.5999999999933898</c:v>
                </c:pt>
              </c:numCache>
            </c:numRef>
          </c:val>
        </c:ser>
        <c:ser>
          <c:idx val="2"/>
          <c:order val="2"/>
          <c:tx>
            <c:strRef>
              <c:f>'K81+310'!$AC$4:$AE$4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'K81+310'!$A$6:$A$29</c:f>
              <c:numCache>
                <c:formatCode>m"月"d"日";@</c:formatCode>
                <c:ptCount val="24"/>
                <c:pt idx="0">
                  <c:v>44882</c:v>
                </c:pt>
                <c:pt idx="1">
                  <c:v>44883</c:v>
                </c:pt>
                <c:pt idx="2">
                  <c:v>44884</c:v>
                </c:pt>
                <c:pt idx="3">
                  <c:v>44885</c:v>
                </c:pt>
                <c:pt idx="4">
                  <c:v>44886</c:v>
                </c:pt>
                <c:pt idx="5">
                  <c:v>44887</c:v>
                </c:pt>
                <c:pt idx="6">
                  <c:v>44888</c:v>
                </c:pt>
                <c:pt idx="7">
                  <c:v>44889</c:v>
                </c:pt>
                <c:pt idx="8">
                  <c:v>44890</c:v>
                </c:pt>
                <c:pt idx="9">
                  <c:v>44891</c:v>
                </c:pt>
                <c:pt idx="10">
                  <c:v>44892</c:v>
                </c:pt>
                <c:pt idx="11">
                  <c:v>44893</c:v>
                </c:pt>
                <c:pt idx="12">
                  <c:v>44894</c:v>
                </c:pt>
                <c:pt idx="13">
                  <c:v>44895</c:v>
                </c:pt>
                <c:pt idx="14">
                  <c:v>44896</c:v>
                </c:pt>
                <c:pt idx="15">
                  <c:v>44898</c:v>
                </c:pt>
                <c:pt idx="16">
                  <c:v>44900</c:v>
                </c:pt>
                <c:pt idx="17">
                  <c:v>44902</c:v>
                </c:pt>
                <c:pt idx="18">
                  <c:v>44904</c:v>
                </c:pt>
                <c:pt idx="19">
                  <c:v>44906</c:v>
                </c:pt>
                <c:pt idx="20">
                  <c:v>44910</c:v>
                </c:pt>
                <c:pt idx="21">
                  <c:v>44915</c:v>
                </c:pt>
              </c:numCache>
            </c:numRef>
          </c:cat>
          <c:val>
            <c:numRef>
              <c:f>'K81+310'!$AD$6:$AD$29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-0.49999999999883499</c:v>
                </c:pt>
                <c:pt idx="3">
                  <c:v>-0.39999999999906799</c:v>
                </c:pt>
                <c:pt idx="4">
                  <c:v>-0.49999999999883499</c:v>
                </c:pt>
                <c:pt idx="5">
                  <c:v>-0.70000000000014495</c:v>
                </c:pt>
                <c:pt idx="6">
                  <c:v>-0.999999999999446</c:v>
                </c:pt>
                <c:pt idx="7">
                  <c:v>-1.1000000000027701</c:v>
                </c:pt>
                <c:pt idx="8">
                  <c:v>-1.3000000000040799</c:v>
                </c:pt>
                <c:pt idx="9">
                  <c:v>-1.1999999999989801</c:v>
                </c:pt>
                <c:pt idx="10">
                  <c:v>-1.7000000000066999</c:v>
                </c:pt>
                <c:pt idx="11">
                  <c:v>-1.9000000000080099</c:v>
                </c:pt>
                <c:pt idx="12">
                  <c:v>-1.99999999999889</c:v>
                </c:pt>
                <c:pt idx="13">
                  <c:v>-2.30000000001063</c:v>
                </c:pt>
                <c:pt idx="14">
                  <c:v>-2.5000000000119398</c:v>
                </c:pt>
                <c:pt idx="15">
                  <c:v>-2.3999999999997401</c:v>
                </c:pt>
                <c:pt idx="16">
                  <c:v>-2.9000000000145598</c:v>
                </c:pt>
                <c:pt idx="17">
                  <c:v>-3.1000000000158701</c:v>
                </c:pt>
                <c:pt idx="18">
                  <c:v>-3.3000000000171799</c:v>
                </c:pt>
                <c:pt idx="19">
                  <c:v>-3.3999999999991801</c:v>
                </c:pt>
                <c:pt idx="20">
                  <c:v>-3.7000000000197999</c:v>
                </c:pt>
                <c:pt idx="21">
                  <c:v>-3.80000000000003</c:v>
                </c:pt>
              </c:numCache>
            </c:numRef>
          </c:val>
        </c:ser>
        <c:dLbls/>
        <c:marker val="1"/>
        <c:axId val="111084672"/>
        <c:axId val="111086976"/>
      </c:lineChart>
      <c:lineChart>
        <c:grouping val="standard"/>
        <c:ser>
          <c:idx val="3"/>
          <c:order val="3"/>
          <c:tx>
            <c:strRef>
              <c:f>'K81+310'!$AG$3:$AG$5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'K81+310'!$A$6:$A$29</c:f>
              <c:numCache>
                <c:formatCode>m"月"d"日";@</c:formatCode>
                <c:ptCount val="24"/>
                <c:pt idx="0">
                  <c:v>44882</c:v>
                </c:pt>
                <c:pt idx="1">
                  <c:v>44883</c:v>
                </c:pt>
                <c:pt idx="2">
                  <c:v>44884</c:v>
                </c:pt>
                <c:pt idx="3">
                  <c:v>44885</c:v>
                </c:pt>
                <c:pt idx="4">
                  <c:v>44886</c:v>
                </c:pt>
                <c:pt idx="5">
                  <c:v>44887</c:v>
                </c:pt>
                <c:pt idx="6">
                  <c:v>44888</c:v>
                </c:pt>
                <c:pt idx="7">
                  <c:v>44889</c:v>
                </c:pt>
                <c:pt idx="8">
                  <c:v>44890</c:v>
                </c:pt>
                <c:pt idx="9">
                  <c:v>44891</c:v>
                </c:pt>
                <c:pt idx="10">
                  <c:v>44892</c:v>
                </c:pt>
                <c:pt idx="11">
                  <c:v>44893</c:v>
                </c:pt>
                <c:pt idx="12">
                  <c:v>44894</c:v>
                </c:pt>
                <c:pt idx="13">
                  <c:v>44895</c:v>
                </c:pt>
                <c:pt idx="14">
                  <c:v>44896</c:v>
                </c:pt>
                <c:pt idx="15">
                  <c:v>44898</c:v>
                </c:pt>
                <c:pt idx="16">
                  <c:v>44900</c:v>
                </c:pt>
                <c:pt idx="17">
                  <c:v>44902</c:v>
                </c:pt>
                <c:pt idx="18">
                  <c:v>44904</c:v>
                </c:pt>
                <c:pt idx="19">
                  <c:v>44906</c:v>
                </c:pt>
                <c:pt idx="20">
                  <c:v>44910</c:v>
                </c:pt>
                <c:pt idx="21">
                  <c:v>44915</c:v>
                </c:pt>
              </c:numCache>
            </c:numRef>
          </c:cat>
          <c:val>
            <c:numRef>
              <c:f>'K81+310'!$AG$6:$AG$29</c:f>
              <c:numCache>
                <c:formatCode>0.0_ </c:formatCode>
                <c:ptCount val="24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  <c:pt idx="18">
                  <c:v>59</c:v>
                </c:pt>
                <c:pt idx="19">
                  <c:v>62</c:v>
                </c:pt>
                <c:pt idx="20">
                  <c:v>65</c:v>
                </c:pt>
                <c:pt idx="21">
                  <c:v>68</c:v>
                </c:pt>
              </c:numCache>
            </c:numRef>
          </c:val>
        </c:ser>
        <c:dLbls/>
        <c:marker val="1"/>
        <c:axId val="111105536"/>
        <c:axId val="111107072"/>
      </c:lineChart>
      <c:dateAx>
        <c:axId val="11108467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1086976"/>
        <c:crossesAt val="-50"/>
        <c:auto val="1"/>
        <c:lblOffset val="100"/>
        <c:baseTimeUnit val="days"/>
      </c:dateAx>
      <c:valAx>
        <c:axId val="111086976"/>
        <c:scaling>
          <c:orientation val="minMax"/>
          <c:max val="0.5"/>
          <c:min val="-1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1084672"/>
        <c:crosses val="autoZero"/>
        <c:crossBetween val="midCat"/>
        <c:majorUnit val="0.4"/>
      </c:valAx>
      <c:dateAx>
        <c:axId val="111105536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111107072"/>
        <c:crosses val="autoZero"/>
        <c:auto val="1"/>
        <c:lblOffset val="100"/>
        <c:baseTimeUnit val="days"/>
      </c:dateAx>
      <c:valAx>
        <c:axId val="111107072"/>
        <c:scaling>
          <c:orientation val="minMax"/>
          <c:max val="4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1105536"/>
        <c:crosses val="max"/>
        <c:crossBetween val="midCat"/>
        <c:majorUnit val="8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K81+310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2107609275918608"/>
          <c:y val="6.5359477124183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'K81+310'!$C$4:$G$4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'K81+310'!$A$6:$A$29</c:f>
              <c:numCache>
                <c:formatCode>m"月"d"日";@</c:formatCode>
                <c:ptCount val="24"/>
                <c:pt idx="0">
                  <c:v>44882</c:v>
                </c:pt>
                <c:pt idx="1">
                  <c:v>44883</c:v>
                </c:pt>
                <c:pt idx="2">
                  <c:v>44884</c:v>
                </c:pt>
                <c:pt idx="3">
                  <c:v>44885</c:v>
                </c:pt>
                <c:pt idx="4">
                  <c:v>44886</c:v>
                </c:pt>
                <c:pt idx="5">
                  <c:v>44887</c:v>
                </c:pt>
                <c:pt idx="6">
                  <c:v>44888</c:v>
                </c:pt>
                <c:pt idx="7">
                  <c:v>44889</c:v>
                </c:pt>
                <c:pt idx="8">
                  <c:v>44890</c:v>
                </c:pt>
                <c:pt idx="9">
                  <c:v>44891</c:v>
                </c:pt>
                <c:pt idx="10">
                  <c:v>44892</c:v>
                </c:pt>
                <c:pt idx="11">
                  <c:v>44893</c:v>
                </c:pt>
                <c:pt idx="12">
                  <c:v>44894</c:v>
                </c:pt>
                <c:pt idx="13">
                  <c:v>44895</c:v>
                </c:pt>
                <c:pt idx="14">
                  <c:v>44896</c:v>
                </c:pt>
                <c:pt idx="15">
                  <c:v>44898</c:v>
                </c:pt>
                <c:pt idx="16">
                  <c:v>44900</c:v>
                </c:pt>
                <c:pt idx="17">
                  <c:v>44902</c:v>
                </c:pt>
                <c:pt idx="18">
                  <c:v>44904</c:v>
                </c:pt>
                <c:pt idx="19">
                  <c:v>44906</c:v>
                </c:pt>
                <c:pt idx="20">
                  <c:v>44910</c:v>
                </c:pt>
                <c:pt idx="21">
                  <c:v>44915</c:v>
                </c:pt>
              </c:numCache>
            </c:numRef>
          </c:cat>
          <c:val>
            <c:numRef>
              <c:f>'K81+310'!$G$6:$G$29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-0.30000000003838101</c:v>
                </c:pt>
                <c:pt idx="2">
                  <c:v>0.10000000008858501</c:v>
                </c:pt>
                <c:pt idx="3">
                  <c:v>-0.30000000003838101</c:v>
                </c:pt>
                <c:pt idx="4">
                  <c:v>-0.30000000003838101</c:v>
                </c:pt>
                <c:pt idx="5">
                  <c:v>-0.199999999949796</c:v>
                </c:pt>
                <c:pt idx="6">
                  <c:v>-0.40000000001327901</c:v>
                </c:pt>
                <c:pt idx="7">
                  <c:v>0.199999999949796</c:v>
                </c:pt>
                <c:pt idx="8">
                  <c:v>-0.79999999991286996</c:v>
                </c:pt>
                <c:pt idx="9">
                  <c:v>-0.30000000003838101</c:v>
                </c:pt>
                <c:pt idx="10">
                  <c:v>-0.40000000001327901</c:v>
                </c:pt>
                <c:pt idx="11">
                  <c:v>-0.199999999949796</c:v>
                </c:pt>
                <c:pt idx="12">
                  <c:v>-0.30000000003838101</c:v>
                </c:pt>
                <c:pt idx="13">
                  <c:v>-0.30000000003838101</c:v>
                </c:pt>
                <c:pt idx="14">
                  <c:v>0.10000000008858501</c:v>
                </c:pt>
                <c:pt idx="15">
                  <c:v>-0.35000000002582998</c:v>
                </c:pt>
                <c:pt idx="16">
                  <c:v>-0.15000000001919001</c:v>
                </c:pt>
                <c:pt idx="17">
                  <c:v>-0.149999999962347</c:v>
                </c:pt>
                <c:pt idx="18">
                  <c:v>-5.0000000044292399E-2</c:v>
                </c:pt>
                <c:pt idx="19">
                  <c:v>-0.24999999999408801</c:v>
                </c:pt>
                <c:pt idx="20">
                  <c:v>-7.4999999981173501E-2</c:v>
                </c:pt>
                <c:pt idx="21">
                  <c:v>5.9999999984938802E-2</c:v>
                </c:pt>
              </c:numCache>
            </c:numRef>
          </c:val>
        </c:ser>
        <c:ser>
          <c:idx val="1"/>
          <c:order val="1"/>
          <c:tx>
            <c:strRef>
              <c:f>'K81+310'!$H$4:$L$4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'K81+310'!$A$6:$A$29</c:f>
              <c:numCache>
                <c:formatCode>m"月"d"日";@</c:formatCode>
                <c:ptCount val="24"/>
                <c:pt idx="0">
                  <c:v>44882</c:v>
                </c:pt>
                <c:pt idx="1">
                  <c:v>44883</c:v>
                </c:pt>
                <c:pt idx="2">
                  <c:v>44884</c:v>
                </c:pt>
                <c:pt idx="3">
                  <c:v>44885</c:v>
                </c:pt>
                <c:pt idx="4">
                  <c:v>44886</c:v>
                </c:pt>
                <c:pt idx="5">
                  <c:v>44887</c:v>
                </c:pt>
                <c:pt idx="6">
                  <c:v>44888</c:v>
                </c:pt>
                <c:pt idx="7">
                  <c:v>44889</c:v>
                </c:pt>
                <c:pt idx="8">
                  <c:v>44890</c:v>
                </c:pt>
                <c:pt idx="9">
                  <c:v>44891</c:v>
                </c:pt>
                <c:pt idx="10">
                  <c:v>44892</c:v>
                </c:pt>
                <c:pt idx="11">
                  <c:v>44893</c:v>
                </c:pt>
                <c:pt idx="12">
                  <c:v>44894</c:v>
                </c:pt>
                <c:pt idx="13">
                  <c:v>44895</c:v>
                </c:pt>
                <c:pt idx="14">
                  <c:v>44896</c:v>
                </c:pt>
                <c:pt idx="15">
                  <c:v>44898</c:v>
                </c:pt>
                <c:pt idx="16">
                  <c:v>44900</c:v>
                </c:pt>
                <c:pt idx="17">
                  <c:v>44902</c:v>
                </c:pt>
                <c:pt idx="18">
                  <c:v>44904</c:v>
                </c:pt>
                <c:pt idx="19">
                  <c:v>44906</c:v>
                </c:pt>
                <c:pt idx="20">
                  <c:v>44910</c:v>
                </c:pt>
                <c:pt idx="21">
                  <c:v>44915</c:v>
                </c:pt>
              </c:numCache>
            </c:numRef>
          </c:cat>
          <c:val>
            <c:numRef>
              <c:f>'K81+310'!$L$6:$L$29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-0.49999999998817701</c:v>
                </c:pt>
                <c:pt idx="3">
                  <c:v>-0.199999999949796</c:v>
                </c:pt>
                <c:pt idx="4">
                  <c:v>-9.9999999974897905E-2</c:v>
                </c:pt>
                <c:pt idx="5">
                  <c:v>-0.30000000003838101</c:v>
                </c:pt>
                <c:pt idx="6">
                  <c:v>-0.20000000006348301</c:v>
                </c:pt>
                <c:pt idx="7">
                  <c:v>0.30000000003838101</c:v>
                </c:pt>
                <c:pt idx="8">
                  <c:v>-0.69999999993797202</c:v>
                </c:pt>
                <c:pt idx="9">
                  <c:v>-0.20000000006348301</c:v>
                </c:pt>
                <c:pt idx="10">
                  <c:v>0.20000000006348301</c:v>
                </c:pt>
                <c:pt idx="11">
                  <c:v>-0.60000000007676102</c:v>
                </c:pt>
                <c:pt idx="12">
                  <c:v>-0.199999999949796</c:v>
                </c:pt>
                <c:pt idx="13">
                  <c:v>-9.9999999974897905E-2</c:v>
                </c:pt>
                <c:pt idx="14">
                  <c:v>-0.30000000003838101</c:v>
                </c:pt>
                <c:pt idx="15">
                  <c:v>0</c:v>
                </c:pt>
                <c:pt idx="16">
                  <c:v>-0.20000000000663901</c:v>
                </c:pt>
                <c:pt idx="17">
                  <c:v>-9.9999999974897905E-2</c:v>
                </c:pt>
                <c:pt idx="18">
                  <c:v>4.9999999987449001E-2</c:v>
                </c:pt>
                <c:pt idx="19">
                  <c:v>-0.24999999999408801</c:v>
                </c:pt>
                <c:pt idx="20">
                  <c:v>-5.0000000015870703E-2</c:v>
                </c:pt>
                <c:pt idx="21">
                  <c:v>1.99999999949796E-2</c:v>
                </c:pt>
              </c:numCache>
            </c:numRef>
          </c:val>
        </c:ser>
        <c:ser>
          <c:idx val="2"/>
          <c:order val="2"/>
          <c:tx>
            <c:strRef>
              <c:f>'K81+310'!$M$4:$Q$4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'K81+310'!$A$6:$A$29</c:f>
              <c:numCache>
                <c:formatCode>m"月"d"日";@</c:formatCode>
                <c:ptCount val="24"/>
                <c:pt idx="0">
                  <c:v>44882</c:v>
                </c:pt>
                <c:pt idx="1">
                  <c:v>44883</c:v>
                </c:pt>
                <c:pt idx="2">
                  <c:v>44884</c:v>
                </c:pt>
                <c:pt idx="3">
                  <c:v>44885</c:v>
                </c:pt>
                <c:pt idx="4">
                  <c:v>44886</c:v>
                </c:pt>
                <c:pt idx="5">
                  <c:v>44887</c:v>
                </c:pt>
                <c:pt idx="6">
                  <c:v>44888</c:v>
                </c:pt>
                <c:pt idx="7">
                  <c:v>44889</c:v>
                </c:pt>
                <c:pt idx="8">
                  <c:v>44890</c:v>
                </c:pt>
                <c:pt idx="9">
                  <c:v>44891</c:v>
                </c:pt>
                <c:pt idx="10">
                  <c:v>44892</c:v>
                </c:pt>
                <c:pt idx="11">
                  <c:v>44893</c:v>
                </c:pt>
                <c:pt idx="12">
                  <c:v>44894</c:v>
                </c:pt>
                <c:pt idx="13">
                  <c:v>44895</c:v>
                </c:pt>
                <c:pt idx="14">
                  <c:v>44896</c:v>
                </c:pt>
                <c:pt idx="15">
                  <c:v>44898</c:v>
                </c:pt>
                <c:pt idx="16">
                  <c:v>44900</c:v>
                </c:pt>
                <c:pt idx="17">
                  <c:v>44902</c:v>
                </c:pt>
                <c:pt idx="18">
                  <c:v>44904</c:v>
                </c:pt>
                <c:pt idx="19">
                  <c:v>44906</c:v>
                </c:pt>
                <c:pt idx="20">
                  <c:v>44910</c:v>
                </c:pt>
                <c:pt idx="21">
                  <c:v>44915</c:v>
                </c:pt>
              </c:numCache>
            </c:numRef>
          </c:cat>
          <c:val>
            <c:numRef>
              <c:f>'K81+310'!$Q$6:$Q$29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-0.40000000001327901</c:v>
                </c:pt>
                <c:pt idx="3">
                  <c:v>-0.199999999949796</c:v>
                </c:pt>
                <c:pt idx="4">
                  <c:v>-0.20000000006348301</c:v>
                </c:pt>
                <c:pt idx="5">
                  <c:v>9.9999999974897905E-2</c:v>
                </c:pt>
                <c:pt idx="6">
                  <c:v>-0.49999999998817701</c:v>
                </c:pt>
                <c:pt idx="7">
                  <c:v>-0.199999999949796</c:v>
                </c:pt>
                <c:pt idx="8">
                  <c:v>0.40000000001327901</c:v>
                </c:pt>
                <c:pt idx="9">
                  <c:v>-0.80000000002655702</c:v>
                </c:pt>
                <c:pt idx="10">
                  <c:v>-0.20000000006348301</c:v>
                </c:pt>
                <c:pt idx="11">
                  <c:v>0.20000000006348301</c:v>
                </c:pt>
                <c:pt idx="12">
                  <c:v>-0.59999999996307496</c:v>
                </c:pt>
                <c:pt idx="13">
                  <c:v>-0.20000000006348301</c:v>
                </c:pt>
                <c:pt idx="14">
                  <c:v>9.9999999974897905E-2</c:v>
                </c:pt>
                <c:pt idx="15">
                  <c:v>-0.24999999999408801</c:v>
                </c:pt>
                <c:pt idx="16">
                  <c:v>-9.9999999974897905E-2</c:v>
                </c:pt>
                <c:pt idx="17">
                  <c:v>4.9999999987449001E-2</c:v>
                </c:pt>
                <c:pt idx="18">
                  <c:v>-0.24999999999408801</c:v>
                </c:pt>
                <c:pt idx="19">
                  <c:v>-0.100000000031741</c:v>
                </c:pt>
                <c:pt idx="20">
                  <c:v>-2.49999999937245E-2</c:v>
                </c:pt>
                <c:pt idx="21">
                  <c:v>6.0000000007676101E-2</c:v>
                </c:pt>
              </c:numCache>
            </c:numRef>
          </c:val>
        </c:ser>
        <c:dLbls/>
        <c:marker val="1"/>
        <c:axId val="111228032"/>
        <c:axId val="111230336"/>
      </c:lineChart>
      <c:dateAx>
        <c:axId val="11122803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1230336"/>
        <c:crossesAt val="-50"/>
        <c:auto val="1"/>
        <c:lblOffset val="100"/>
        <c:baseTimeUnit val="days"/>
      </c:dateAx>
      <c:valAx>
        <c:axId val="111230336"/>
        <c:scaling>
          <c:orientation val="minMax"/>
          <c:max val="0.5"/>
          <c:min val="-1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1228032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6.0053658581252514E-2"/>
          <c:y val="9.613358379222211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K81+310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78783198694230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'K81+310'!$U$4:$W$4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'K81+310'!$A$6:$A$29</c:f>
              <c:numCache>
                <c:formatCode>m"月"d"日";@</c:formatCode>
                <c:ptCount val="24"/>
                <c:pt idx="0">
                  <c:v>44882</c:v>
                </c:pt>
                <c:pt idx="1">
                  <c:v>44883</c:v>
                </c:pt>
                <c:pt idx="2">
                  <c:v>44884</c:v>
                </c:pt>
                <c:pt idx="3">
                  <c:v>44885</c:v>
                </c:pt>
                <c:pt idx="4">
                  <c:v>44886</c:v>
                </c:pt>
                <c:pt idx="5">
                  <c:v>44887</c:v>
                </c:pt>
                <c:pt idx="6">
                  <c:v>44888</c:v>
                </c:pt>
                <c:pt idx="7">
                  <c:v>44889</c:v>
                </c:pt>
                <c:pt idx="8">
                  <c:v>44890</c:v>
                </c:pt>
                <c:pt idx="9">
                  <c:v>44891</c:v>
                </c:pt>
                <c:pt idx="10">
                  <c:v>44892</c:v>
                </c:pt>
                <c:pt idx="11">
                  <c:v>44893</c:v>
                </c:pt>
                <c:pt idx="12">
                  <c:v>44894</c:v>
                </c:pt>
                <c:pt idx="13">
                  <c:v>44895</c:v>
                </c:pt>
                <c:pt idx="14">
                  <c:v>44896</c:v>
                </c:pt>
                <c:pt idx="15">
                  <c:v>44898</c:v>
                </c:pt>
                <c:pt idx="16">
                  <c:v>44900</c:v>
                </c:pt>
                <c:pt idx="17">
                  <c:v>44902</c:v>
                </c:pt>
                <c:pt idx="18">
                  <c:v>44904</c:v>
                </c:pt>
                <c:pt idx="19">
                  <c:v>44906</c:v>
                </c:pt>
                <c:pt idx="20">
                  <c:v>44910</c:v>
                </c:pt>
                <c:pt idx="21">
                  <c:v>44915</c:v>
                </c:pt>
              </c:numCache>
            </c:numRef>
          </c:cat>
          <c:val>
            <c:numRef>
              <c:f>'K81+310'!$W$6:$W$29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-0.20000000000130999</c:v>
                </c:pt>
                <c:pt idx="2">
                  <c:v>-9.99999999997669E-2</c:v>
                </c:pt>
                <c:pt idx="3">
                  <c:v>0.19999999999953399</c:v>
                </c:pt>
                <c:pt idx="4">
                  <c:v>-0.39999999999906799</c:v>
                </c:pt>
                <c:pt idx="5">
                  <c:v>-9.99999999997669E-2</c:v>
                </c:pt>
                <c:pt idx="6">
                  <c:v>-9.9000000000000199</c:v>
                </c:pt>
                <c:pt idx="7">
                  <c:v>9.7000000000004896</c:v>
                </c:pt>
                <c:pt idx="8">
                  <c:v>-9.99999999997669E-2</c:v>
                </c:pt>
                <c:pt idx="9">
                  <c:v>0.19999999999953399</c:v>
                </c:pt>
                <c:pt idx="10">
                  <c:v>-0.39999999999906799</c:v>
                </c:pt>
                <c:pt idx="11">
                  <c:v>-9.99999999997669E-2</c:v>
                </c:pt>
                <c:pt idx="12">
                  <c:v>0.199999999997758</c:v>
                </c:pt>
                <c:pt idx="13">
                  <c:v>-0.39999999999729102</c:v>
                </c:pt>
                <c:pt idx="14">
                  <c:v>-9.99999999997669E-2</c:v>
                </c:pt>
                <c:pt idx="15">
                  <c:v>9.9999999998878805E-2</c:v>
                </c:pt>
                <c:pt idx="16">
                  <c:v>-0.19999999999864601</c:v>
                </c:pt>
                <c:pt idx="17">
                  <c:v>-4.9999999999883499E-2</c:v>
                </c:pt>
                <c:pt idx="18">
                  <c:v>4.99999999981071E-2</c:v>
                </c:pt>
                <c:pt idx="19">
                  <c:v>-0.149999999997874</c:v>
                </c:pt>
                <c:pt idx="20">
                  <c:v>-2.4999999999941701E-2</c:v>
                </c:pt>
                <c:pt idx="21">
                  <c:v>3.9999999999196199E-2</c:v>
                </c:pt>
              </c:numCache>
            </c:numRef>
          </c:val>
        </c:ser>
        <c:ser>
          <c:idx val="1"/>
          <c:order val="1"/>
          <c:tx>
            <c:strRef>
              <c:f>'K81+310'!$Y$4:$AA$4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'K81+310'!$A$6:$A$29</c:f>
              <c:numCache>
                <c:formatCode>m"月"d"日";@</c:formatCode>
                <c:ptCount val="24"/>
                <c:pt idx="0">
                  <c:v>44882</c:v>
                </c:pt>
                <c:pt idx="1">
                  <c:v>44883</c:v>
                </c:pt>
                <c:pt idx="2">
                  <c:v>44884</c:v>
                </c:pt>
                <c:pt idx="3">
                  <c:v>44885</c:v>
                </c:pt>
                <c:pt idx="4">
                  <c:v>44886</c:v>
                </c:pt>
                <c:pt idx="5">
                  <c:v>44887</c:v>
                </c:pt>
                <c:pt idx="6">
                  <c:v>44888</c:v>
                </c:pt>
                <c:pt idx="7">
                  <c:v>44889</c:v>
                </c:pt>
                <c:pt idx="8">
                  <c:v>44890</c:v>
                </c:pt>
                <c:pt idx="9">
                  <c:v>44891</c:v>
                </c:pt>
                <c:pt idx="10">
                  <c:v>44892</c:v>
                </c:pt>
                <c:pt idx="11">
                  <c:v>44893</c:v>
                </c:pt>
                <c:pt idx="12">
                  <c:v>44894</c:v>
                </c:pt>
                <c:pt idx="13">
                  <c:v>44895</c:v>
                </c:pt>
                <c:pt idx="14">
                  <c:v>44896</c:v>
                </c:pt>
                <c:pt idx="15">
                  <c:v>44898</c:v>
                </c:pt>
                <c:pt idx="16">
                  <c:v>44900</c:v>
                </c:pt>
                <c:pt idx="17">
                  <c:v>44902</c:v>
                </c:pt>
                <c:pt idx="18">
                  <c:v>44904</c:v>
                </c:pt>
                <c:pt idx="19">
                  <c:v>44906</c:v>
                </c:pt>
                <c:pt idx="20">
                  <c:v>44910</c:v>
                </c:pt>
                <c:pt idx="21">
                  <c:v>44915</c:v>
                </c:pt>
              </c:numCache>
            </c:numRef>
          </c:cat>
          <c:val>
            <c:numRef>
              <c:f>'K81+310'!$AA$6:$AA$29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-0.19999999999953399</c:v>
                </c:pt>
                <c:pt idx="3">
                  <c:v>9.99999999997669E-2</c:v>
                </c:pt>
                <c:pt idx="4">
                  <c:v>-0.49999999999883499</c:v>
                </c:pt>
                <c:pt idx="5">
                  <c:v>-0.10000000000154299</c:v>
                </c:pt>
                <c:pt idx="6">
                  <c:v>-0.29999999999752403</c:v>
                </c:pt>
                <c:pt idx="7">
                  <c:v>-0.19999999999953399</c:v>
                </c:pt>
                <c:pt idx="8">
                  <c:v>9.9999999996214201E-2</c:v>
                </c:pt>
                <c:pt idx="9">
                  <c:v>-0.499999999995282</c:v>
                </c:pt>
                <c:pt idx="10">
                  <c:v>-0.19999999999953399</c:v>
                </c:pt>
                <c:pt idx="11">
                  <c:v>9.9999999996214201E-2</c:v>
                </c:pt>
                <c:pt idx="12">
                  <c:v>-0.20000000000130999</c:v>
                </c:pt>
                <c:pt idx="13">
                  <c:v>-0.49999999999350597</c:v>
                </c:pt>
                <c:pt idx="14">
                  <c:v>-0.19999999999953399</c:v>
                </c:pt>
                <c:pt idx="15">
                  <c:v>-9.99999999997669E-2</c:v>
                </c:pt>
                <c:pt idx="16">
                  <c:v>0</c:v>
                </c:pt>
                <c:pt idx="17">
                  <c:v>-0.199999999995981</c:v>
                </c:pt>
                <c:pt idx="18">
                  <c:v>-9.99999999997669E-2</c:v>
                </c:pt>
                <c:pt idx="19">
                  <c:v>4.9999999996330799E-2</c:v>
                </c:pt>
                <c:pt idx="20">
                  <c:v>-0.124999999997932</c:v>
                </c:pt>
                <c:pt idx="21">
                  <c:v>7.9999999998037197E-2</c:v>
                </c:pt>
              </c:numCache>
            </c:numRef>
          </c:val>
        </c:ser>
        <c:ser>
          <c:idx val="2"/>
          <c:order val="2"/>
          <c:tx>
            <c:strRef>
              <c:f>'K81+310'!$AC$4:$AE$4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'K81+310'!$A$6:$A$29</c:f>
              <c:numCache>
                <c:formatCode>m"月"d"日";@</c:formatCode>
                <c:ptCount val="24"/>
                <c:pt idx="0">
                  <c:v>44882</c:v>
                </c:pt>
                <c:pt idx="1">
                  <c:v>44883</c:v>
                </c:pt>
                <c:pt idx="2">
                  <c:v>44884</c:v>
                </c:pt>
                <c:pt idx="3">
                  <c:v>44885</c:v>
                </c:pt>
                <c:pt idx="4">
                  <c:v>44886</c:v>
                </c:pt>
                <c:pt idx="5">
                  <c:v>44887</c:v>
                </c:pt>
                <c:pt idx="6">
                  <c:v>44888</c:v>
                </c:pt>
                <c:pt idx="7">
                  <c:v>44889</c:v>
                </c:pt>
                <c:pt idx="8">
                  <c:v>44890</c:v>
                </c:pt>
                <c:pt idx="9">
                  <c:v>44891</c:v>
                </c:pt>
                <c:pt idx="10">
                  <c:v>44892</c:v>
                </c:pt>
                <c:pt idx="11">
                  <c:v>44893</c:v>
                </c:pt>
                <c:pt idx="12">
                  <c:v>44894</c:v>
                </c:pt>
                <c:pt idx="13">
                  <c:v>44895</c:v>
                </c:pt>
                <c:pt idx="14">
                  <c:v>44896</c:v>
                </c:pt>
                <c:pt idx="15">
                  <c:v>44898</c:v>
                </c:pt>
                <c:pt idx="16">
                  <c:v>44900</c:v>
                </c:pt>
                <c:pt idx="17">
                  <c:v>44902</c:v>
                </c:pt>
                <c:pt idx="18">
                  <c:v>44904</c:v>
                </c:pt>
                <c:pt idx="19">
                  <c:v>44906</c:v>
                </c:pt>
                <c:pt idx="20">
                  <c:v>44910</c:v>
                </c:pt>
                <c:pt idx="21">
                  <c:v>44915</c:v>
                </c:pt>
              </c:numCache>
            </c:numRef>
          </c:cat>
          <c:val>
            <c:numRef>
              <c:f>'K81+310'!$AE$6:$AE$29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-0.29999999999930099</c:v>
                </c:pt>
                <c:pt idx="3">
                  <c:v>9.99999999997669E-2</c:v>
                </c:pt>
                <c:pt idx="4">
                  <c:v>-9.99999999997669E-2</c:v>
                </c:pt>
                <c:pt idx="5">
                  <c:v>-0.20000000000130999</c:v>
                </c:pt>
                <c:pt idx="6">
                  <c:v>-0.29999999999930099</c:v>
                </c:pt>
                <c:pt idx="7">
                  <c:v>-0.10000000000332</c:v>
                </c:pt>
                <c:pt idx="8">
                  <c:v>-0.20000000000130999</c:v>
                </c:pt>
                <c:pt idx="9">
                  <c:v>0.100000000005096</c:v>
                </c:pt>
                <c:pt idx="10">
                  <c:v>-0.50000000000771605</c:v>
                </c:pt>
                <c:pt idx="11">
                  <c:v>-0.20000000000130999</c:v>
                </c:pt>
                <c:pt idx="12">
                  <c:v>-9.9999999990885199E-2</c:v>
                </c:pt>
                <c:pt idx="13">
                  <c:v>-0.30000000001173499</c:v>
                </c:pt>
                <c:pt idx="14">
                  <c:v>-0.20000000000130999</c:v>
                </c:pt>
                <c:pt idx="15">
                  <c:v>5.0000000006100699E-2</c:v>
                </c:pt>
                <c:pt idx="16">
                  <c:v>-0.25000000000741102</c:v>
                </c:pt>
                <c:pt idx="17">
                  <c:v>-0.100000000000655</c:v>
                </c:pt>
                <c:pt idx="18">
                  <c:v>-0.100000000000655</c:v>
                </c:pt>
                <c:pt idx="19">
                  <c:v>-4.9999999991001701E-2</c:v>
                </c:pt>
                <c:pt idx="20">
                  <c:v>-7.5000000005154305E-2</c:v>
                </c:pt>
                <c:pt idx="21">
                  <c:v>-1.99999999960454E-2</c:v>
                </c:pt>
              </c:numCache>
            </c:numRef>
          </c:val>
        </c:ser>
        <c:dLbls/>
        <c:marker val="1"/>
        <c:axId val="111294336"/>
        <c:axId val="111309184"/>
      </c:lineChart>
      <c:dateAx>
        <c:axId val="11129433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1309184"/>
        <c:crossesAt val="-50"/>
        <c:auto val="1"/>
        <c:lblOffset val="100"/>
        <c:baseTimeUnit val="days"/>
      </c:dateAx>
      <c:valAx>
        <c:axId val="111309184"/>
        <c:scaling>
          <c:orientation val="minMax"/>
          <c:max val="1"/>
          <c:min val="-1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1294336"/>
        <c:crosses val="autoZero"/>
        <c:crossBetween val="midCat"/>
        <c:majorUnit val="0.5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K81+273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7.3209821859074398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'K81+273'!$C$4:$G$4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'K81+273'!$A$6:$A$29</c:f>
              <c:numCache>
                <c:formatCode>m"月"d"日";@</c:formatCode>
                <c:ptCount val="24"/>
                <c:pt idx="0">
                  <c:v>44891</c:v>
                </c:pt>
                <c:pt idx="1">
                  <c:v>44892</c:v>
                </c:pt>
                <c:pt idx="2">
                  <c:v>44893</c:v>
                </c:pt>
                <c:pt idx="3">
                  <c:v>44894</c:v>
                </c:pt>
                <c:pt idx="4">
                  <c:v>44895</c:v>
                </c:pt>
                <c:pt idx="5">
                  <c:v>44896</c:v>
                </c:pt>
                <c:pt idx="6">
                  <c:v>44897</c:v>
                </c:pt>
                <c:pt idx="7">
                  <c:v>44898</c:v>
                </c:pt>
                <c:pt idx="8">
                  <c:v>44899</c:v>
                </c:pt>
                <c:pt idx="9">
                  <c:v>44900</c:v>
                </c:pt>
                <c:pt idx="10">
                  <c:v>44901</c:v>
                </c:pt>
                <c:pt idx="11">
                  <c:v>44902</c:v>
                </c:pt>
                <c:pt idx="12">
                  <c:v>44903</c:v>
                </c:pt>
                <c:pt idx="13">
                  <c:v>44904</c:v>
                </c:pt>
                <c:pt idx="14">
                  <c:v>44905</c:v>
                </c:pt>
                <c:pt idx="15">
                  <c:v>44907</c:v>
                </c:pt>
                <c:pt idx="16">
                  <c:v>44909</c:v>
                </c:pt>
                <c:pt idx="17">
                  <c:v>44911</c:v>
                </c:pt>
                <c:pt idx="18">
                  <c:v>44913</c:v>
                </c:pt>
                <c:pt idx="19">
                  <c:v>44915</c:v>
                </c:pt>
                <c:pt idx="20">
                  <c:v>44917</c:v>
                </c:pt>
                <c:pt idx="21">
                  <c:v>44919</c:v>
                </c:pt>
              </c:numCache>
            </c:numRef>
          </c:cat>
          <c:val>
            <c:numRef>
              <c:f>'K81+273'!$F$6:$F$29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-0.10000000008858501</c:v>
                </c:pt>
                <c:pt idx="3">
                  <c:v>-0.60000000007676102</c:v>
                </c:pt>
                <c:pt idx="4">
                  <c:v>-0.80000000002655702</c:v>
                </c:pt>
                <c:pt idx="5">
                  <c:v>-0.90000000000145497</c:v>
                </c:pt>
                <c:pt idx="6">
                  <c:v>-1.2000000000398401</c:v>
                </c:pt>
                <c:pt idx="7">
                  <c:v>-1.2000000000398401</c:v>
                </c:pt>
                <c:pt idx="8">
                  <c:v>-1.60000000005311</c:v>
                </c:pt>
                <c:pt idx="9">
                  <c:v>-1.8000000000029099</c:v>
                </c:pt>
                <c:pt idx="10">
                  <c:v>-1.70000000002801</c:v>
                </c:pt>
                <c:pt idx="11">
                  <c:v>-2.2000000000161899</c:v>
                </c:pt>
                <c:pt idx="12">
                  <c:v>-2.40000000007967</c:v>
                </c:pt>
                <c:pt idx="13">
                  <c:v>-2.5000000000545701</c:v>
                </c:pt>
                <c:pt idx="14">
                  <c:v>-2.79999999997926</c:v>
                </c:pt>
                <c:pt idx="15">
                  <c:v>-3.0000000000427498</c:v>
                </c:pt>
                <c:pt idx="16">
                  <c:v>-2.7000000000043598</c:v>
                </c:pt>
                <c:pt idx="17">
                  <c:v>-3.40000000005602</c:v>
                </c:pt>
                <c:pt idx="18">
                  <c:v>-3.6000000000058199</c:v>
                </c:pt>
                <c:pt idx="19">
                  <c:v>-3.40000000005602</c:v>
                </c:pt>
                <c:pt idx="20">
                  <c:v>-3.2000000001062299</c:v>
                </c:pt>
                <c:pt idx="21">
                  <c:v>-3.0000000000427498</c:v>
                </c:pt>
                <c:pt idx="22">
                  <c:v>0.40000000001328001</c:v>
                </c:pt>
              </c:numCache>
            </c:numRef>
          </c:val>
        </c:ser>
        <c:ser>
          <c:idx val="1"/>
          <c:order val="1"/>
          <c:tx>
            <c:strRef>
              <c:f>'K81+273'!$H$4:$L$4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'K81+273'!$A$6:$A$29</c:f>
              <c:numCache>
                <c:formatCode>m"月"d"日";@</c:formatCode>
                <c:ptCount val="24"/>
                <c:pt idx="0">
                  <c:v>44891</c:v>
                </c:pt>
                <c:pt idx="1">
                  <c:v>44892</c:v>
                </c:pt>
                <c:pt idx="2">
                  <c:v>44893</c:v>
                </c:pt>
                <c:pt idx="3">
                  <c:v>44894</c:v>
                </c:pt>
                <c:pt idx="4">
                  <c:v>44895</c:v>
                </c:pt>
                <c:pt idx="5">
                  <c:v>44896</c:v>
                </c:pt>
                <c:pt idx="6">
                  <c:v>44897</c:v>
                </c:pt>
                <c:pt idx="7">
                  <c:v>44898</c:v>
                </c:pt>
                <c:pt idx="8">
                  <c:v>44899</c:v>
                </c:pt>
                <c:pt idx="9">
                  <c:v>44900</c:v>
                </c:pt>
                <c:pt idx="10">
                  <c:v>44901</c:v>
                </c:pt>
                <c:pt idx="11">
                  <c:v>44902</c:v>
                </c:pt>
                <c:pt idx="12">
                  <c:v>44903</c:v>
                </c:pt>
                <c:pt idx="13">
                  <c:v>44904</c:v>
                </c:pt>
                <c:pt idx="14">
                  <c:v>44905</c:v>
                </c:pt>
                <c:pt idx="15">
                  <c:v>44907</c:v>
                </c:pt>
                <c:pt idx="16">
                  <c:v>44909</c:v>
                </c:pt>
                <c:pt idx="17">
                  <c:v>44911</c:v>
                </c:pt>
                <c:pt idx="18">
                  <c:v>44913</c:v>
                </c:pt>
                <c:pt idx="19">
                  <c:v>44915</c:v>
                </c:pt>
                <c:pt idx="20">
                  <c:v>44917</c:v>
                </c:pt>
                <c:pt idx="21">
                  <c:v>44919</c:v>
                </c:pt>
              </c:numCache>
            </c:numRef>
          </c:cat>
          <c:val>
            <c:numRef>
              <c:f>'K81+273'!$K$6:$K$29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-0.49999999998817701</c:v>
                </c:pt>
                <c:pt idx="3">
                  <c:v>-0.70000000005165897</c:v>
                </c:pt>
                <c:pt idx="4">
                  <c:v>-0.80000000014024397</c:v>
                </c:pt>
                <c:pt idx="5">
                  <c:v>-1.1000000000649399</c:v>
                </c:pt>
                <c:pt idx="6">
                  <c:v>-1.00000000009004</c:v>
                </c:pt>
                <c:pt idx="7">
                  <c:v>-1.5000000000782201</c:v>
                </c:pt>
                <c:pt idx="8">
                  <c:v>-1.7000000001416999</c:v>
                </c:pt>
                <c:pt idx="9">
                  <c:v>-1.9000000000914901</c:v>
                </c:pt>
                <c:pt idx="10">
                  <c:v>-1.7000000001416999</c:v>
                </c:pt>
                <c:pt idx="11">
                  <c:v>-2.3000000001047698</c:v>
                </c:pt>
                <c:pt idx="12">
                  <c:v>-2.5000000000545701</c:v>
                </c:pt>
                <c:pt idx="13">
                  <c:v>-2.2000000001298798</c:v>
                </c:pt>
                <c:pt idx="14">
                  <c:v>-2.9000000000678501</c:v>
                </c:pt>
                <c:pt idx="15">
                  <c:v>-3.1000000001313301</c:v>
                </c:pt>
                <c:pt idx="16">
                  <c:v>-3.00000000015643</c:v>
                </c:pt>
                <c:pt idx="17">
                  <c:v>-3.5000000001446101</c:v>
                </c:pt>
                <c:pt idx="18">
                  <c:v>-3.5000000001446101</c:v>
                </c:pt>
                <c:pt idx="19">
                  <c:v>-3.30000000008113</c:v>
                </c:pt>
                <c:pt idx="20">
                  <c:v>-3.1000000001313301</c:v>
                </c:pt>
                <c:pt idx="21">
                  <c:v>-2.9000000000678501</c:v>
                </c:pt>
                <c:pt idx="22">
                  <c:v>0.100000000003318</c:v>
                </c:pt>
              </c:numCache>
            </c:numRef>
          </c:val>
        </c:ser>
        <c:ser>
          <c:idx val="2"/>
          <c:order val="2"/>
          <c:tx>
            <c:strRef>
              <c:f>'K81+273'!$M$4:$Q$4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'K81+273'!$A$6:$A$32</c:f>
              <c:numCache>
                <c:formatCode>m"月"d"日";@</c:formatCode>
                <c:ptCount val="27"/>
                <c:pt idx="0">
                  <c:v>44891</c:v>
                </c:pt>
                <c:pt idx="1">
                  <c:v>44892</c:v>
                </c:pt>
                <c:pt idx="2">
                  <c:v>44893</c:v>
                </c:pt>
                <c:pt idx="3">
                  <c:v>44894</c:v>
                </c:pt>
                <c:pt idx="4">
                  <c:v>44895</c:v>
                </c:pt>
                <c:pt idx="5">
                  <c:v>44896</c:v>
                </c:pt>
                <c:pt idx="6">
                  <c:v>44897</c:v>
                </c:pt>
                <c:pt idx="7">
                  <c:v>44898</c:v>
                </c:pt>
                <c:pt idx="8">
                  <c:v>44899</c:v>
                </c:pt>
                <c:pt idx="9">
                  <c:v>44900</c:v>
                </c:pt>
                <c:pt idx="10">
                  <c:v>44901</c:v>
                </c:pt>
                <c:pt idx="11">
                  <c:v>44902</c:v>
                </c:pt>
                <c:pt idx="12">
                  <c:v>44903</c:v>
                </c:pt>
                <c:pt idx="13">
                  <c:v>44904</c:v>
                </c:pt>
                <c:pt idx="14">
                  <c:v>44905</c:v>
                </c:pt>
                <c:pt idx="15">
                  <c:v>44907</c:v>
                </c:pt>
                <c:pt idx="16">
                  <c:v>44909</c:v>
                </c:pt>
                <c:pt idx="17">
                  <c:v>44911</c:v>
                </c:pt>
                <c:pt idx="18">
                  <c:v>44913</c:v>
                </c:pt>
                <c:pt idx="19">
                  <c:v>44915</c:v>
                </c:pt>
                <c:pt idx="20">
                  <c:v>44917</c:v>
                </c:pt>
                <c:pt idx="21">
                  <c:v>44919</c:v>
                </c:pt>
              </c:numCache>
            </c:numRef>
          </c:cat>
          <c:val>
            <c:numRef>
              <c:f>'K81+273'!$P$6:$P$32</c:f>
              <c:numCache>
                <c:formatCode>0.00_ </c:formatCode>
                <c:ptCount val="27"/>
                <c:pt idx="0">
                  <c:v>0</c:v>
                </c:pt>
                <c:pt idx="1">
                  <c:v>-0.20000000006348301</c:v>
                </c:pt>
                <c:pt idx="2">
                  <c:v>-0.10000000008858501</c:v>
                </c:pt>
                <c:pt idx="3">
                  <c:v>-0.60000000007676102</c:v>
                </c:pt>
                <c:pt idx="4">
                  <c:v>-0.50000000010186296</c:v>
                </c:pt>
                <c:pt idx="5">
                  <c:v>-1.00000000009004</c:v>
                </c:pt>
                <c:pt idx="6">
                  <c:v>-1.2000000000398401</c:v>
                </c:pt>
                <c:pt idx="7">
                  <c:v>-1.30000000001473</c:v>
                </c:pt>
                <c:pt idx="8">
                  <c:v>-1.60000000005311</c:v>
                </c:pt>
                <c:pt idx="9">
                  <c:v>-1.8000000000029099</c:v>
                </c:pt>
                <c:pt idx="10">
                  <c:v>-1.5000000000782201</c:v>
                </c:pt>
                <c:pt idx="11">
                  <c:v>-2.2000000000161899</c:v>
                </c:pt>
                <c:pt idx="12">
                  <c:v>-2.40000000007967</c:v>
                </c:pt>
                <c:pt idx="13">
                  <c:v>-2.3000000001047698</c:v>
                </c:pt>
                <c:pt idx="14">
                  <c:v>-2.8000000000929499</c:v>
                </c:pt>
                <c:pt idx="15">
                  <c:v>-3.0000000000427498</c:v>
                </c:pt>
                <c:pt idx="16">
                  <c:v>-3.1000000000176402</c:v>
                </c:pt>
                <c:pt idx="17">
                  <c:v>-3.40000000005602</c:v>
                </c:pt>
                <c:pt idx="18">
                  <c:v>-3.6000000001195098</c:v>
                </c:pt>
                <c:pt idx="19">
                  <c:v>-3.40000000005602</c:v>
                </c:pt>
                <c:pt idx="20">
                  <c:v>-3.1999999999925399</c:v>
                </c:pt>
                <c:pt idx="21">
                  <c:v>-3.0000000000427498</c:v>
                </c:pt>
              </c:numCache>
            </c:numRef>
          </c:val>
        </c:ser>
        <c:dLbls/>
        <c:marker val="1"/>
        <c:axId val="111463424"/>
        <c:axId val="111465984"/>
      </c:lineChart>
      <c:lineChart>
        <c:grouping val="standard"/>
        <c:ser>
          <c:idx val="3"/>
          <c:order val="3"/>
          <c:tx>
            <c:strRef>
              <c:f>'K81+273'!$AG$3:$AG$5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'K81+273'!$A$6:$A$29</c:f>
              <c:numCache>
                <c:formatCode>m"月"d"日";@</c:formatCode>
                <c:ptCount val="24"/>
                <c:pt idx="0">
                  <c:v>44891</c:v>
                </c:pt>
                <c:pt idx="1">
                  <c:v>44892</c:v>
                </c:pt>
                <c:pt idx="2">
                  <c:v>44893</c:v>
                </c:pt>
                <c:pt idx="3">
                  <c:v>44894</c:v>
                </c:pt>
                <c:pt idx="4">
                  <c:v>44895</c:v>
                </c:pt>
                <c:pt idx="5">
                  <c:v>44896</c:v>
                </c:pt>
                <c:pt idx="6">
                  <c:v>44897</c:v>
                </c:pt>
                <c:pt idx="7">
                  <c:v>44898</c:v>
                </c:pt>
                <c:pt idx="8">
                  <c:v>44899</c:v>
                </c:pt>
                <c:pt idx="9">
                  <c:v>44900</c:v>
                </c:pt>
                <c:pt idx="10">
                  <c:v>44901</c:v>
                </c:pt>
                <c:pt idx="11">
                  <c:v>44902</c:v>
                </c:pt>
                <c:pt idx="12">
                  <c:v>44903</c:v>
                </c:pt>
                <c:pt idx="13">
                  <c:v>44904</c:v>
                </c:pt>
                <c:pt idx="14">
                  <c:v>44905</c:v>
                </c:pt>
                <c:pt idx="15">
                  <c:v>44907</c:v>
                </c:pt>
                <c:pt idx="16">
                  <c:v>44909</c:v>
                </c:pt>
                <c:pt idx="17">
                  <c:v>44911</c:v>
                </c:pt>
                <c:pt idx="18">
                  <c:v>44913</c:v>
                </c:pt>
                <c:pt idx="19">
                  <c:v>44915</c:v>
                </c:pt>
                <c:pt idx="20">
                  <c:v>44917</c:v>
                </c:pt>
                <c:pt idx="21">
                  <c:v>44919</c:v>
                </c:pt>
              </c:numCache>
            </c:numRef>
          </c:cat>
          <c:val>
            <c:numRef>
              <c:f>'K81+273'!$AG$6:$AG$29</c:f>
              <c:numCache>
                <c:formatCode>0.0_ </c:formatCode>
                <c:ptCount val="24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  <c:pt idx="18">
                  <c:v>59</c:v>
                </c:pt>
                <c:pt idx="19">
                  <c:v>62</c:v>
                </c:pt>
                <c:pt idx="20">
                  <c:v>65</c:v>
                </c:pt>
                <c:pt idx="21">
                  <c:v>68</c:v>
                </c:pt>
              </c:numCache>
            </c:numRef>
          </c:val>
        </c:ser>
        <c:dLbls/>
        <c:marker val="1"/>
        <c:axId val="111467904"/>
        <c:axId val="111158400"/>
      </c:lineChart>
      <c:dateAx>
        <c:axId val="11146342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1465984"/>
        <c:crossesAt val="-50"/>
        <c:auto val="1"/>
        <c:lblOffset val="100"/>
        <c:baseTimeUnit val="days"/>
      </c:dateAx>
      <c:valAx>
        <c:axId val="111465984"/>
        <c:scaling>
          <c:orientation val="minMax"/>
          <c:max val="0.5"/>
          <c:min val="-4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1463424"/>
        <c:crosses val="autoZero"/>
        <c:crossBetween val="midCat"/>
        <c:majorUnit val="1"/>
      </c:valAx>
      <c:dateAx>
        <c:axId val="111467904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111158400"/>
        <c:crosses val="autoZero"/>
        <c:auto val="1"/>
        <c:lblOffset val="100"/>
        <c:baseTimeUnit val="days"/>
      </c:dateAx>
      <c:valAx>
        <c:axId val="111158400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1467904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7318309909497183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K81+273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658089051772705"/>
          <c:y val="2.62831656575360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'K81+273'!$U$4:$W$4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'K81+273'!$A$6:$A$29</c:f>
              <c:numCache>
                <c:formatCode>m"月"d"日";@</c:formatCode>
                <c:ptCount val="24"/>
                <c:pt idx="0">
                  <c:v>44891</c:v>
                </c:pt>
                <c:pt idx="1">
                  <c:v>44892</c:v>
                </c:pt>
                <c:pt idx="2">
                  <c:v>44893</c:v>
                </c:pt>
                <c:pt idx="3">
                  <c:v>44894</c:v>
                </c:pt>
                <c:pt idx="4">
                  <c:v>44895</c:v>
                </c:pt>
                <c:pt idx="5">
                  <c:v>44896</c:v>
                </c:pt>
                <c:pt idx="6">
                  <c:v>44897</c:v>
                </c:pt>
                <c:pt idx="7">
                  <c:v>44898</c:v>
                </c:pt>
                <c:pt idx="8">
                  <c:v>44899</c:v>
                </c:pt>
                <c:pt idx="9">
                  <c:v>44900</c:v>
                </c:pt>
                <c:pt idx="10">
                  <c:v>44901</c:v>
                </c:pt>
                <c:pt idx="11">
                  <c:v>44902</c:v>
                </c:pt>
                <c:pt idx="12">
                  <c:v>44903</c:v>
                </c:pt>
                <c:pt idx="13">
                  <c:v>44904</c:v>
                </c:pt>
                <c:pt idx="14">
                  <c:v>44905</c:v>
                </c:pt>
                <c:pt idx="15">
                  <c:v>44907</c:v>
                </c:pt>
                <c:pt idx="16">
                  <c:v>44909</c:v>
                </c:pt>
                <c:pt idx="17">
                  <c:v>44911</c:v>
                </c:pt>
                <c:pt idx="18">
                  <c:v>44913</c:v>
                </c:pt>
                <c:pt idx="19">
                  <c:v>44915</c:v>
                </c:pt>
                <c:pt idx="20">
                  <c:v>44917</c:v>
                </c:pt>
                <c:pt idx="21">
                  <c:v>44919</c:v>
                </c:pt>
              </c:numCache>
            </c:numRef>
          </c:cat>
          <c:val>
            <c:numRef>
              <c:f>'K81+273'!$V$6:$V$31</c:f>
              <c:numCache>
                <c:formatCode>0.00_ </c:formatCode>
                <c:ptCount val="26"/>
                <c:pt idx="0">
                  <c:v>0</c:v>
                </c:pt>
                <c:pt idx="1">
                  <c:v>-9.99999999997669E-2</c:v>
                </c:pt>
                <c:pt idx="2">
                  <c:v>-0.29999999999930099</c:v>
                </c:pt>
                <c:pt idx="3">
                  <c:v>-0.39999999999906799</c:v>
                </c:pt>
                <c:pt idx="4">
                  <c:v>-0.70000000000014495</c:v>
                </c:pt>
                <c:pt idx="5">
                  <c:v>-0.89999999999967895</c:v>
                </c:pt>
                <c:pt idx="6">
                  <c:v>-0.799999999999912</c:v>
                </c:pt>
                <c:pt idx="7">
                  <c:v>-1.3000000000005201</c:v>
                </c:pt>
                <c:pt idx="8">
                  <c:v>-1.1999999999989801</c:v>
                </c:pt>
                <c:pt idx="9">
                  <c:v>-1.6999999999995901</c:v>
                </c:pt>
                <c:pt idx="10">
                  <c:v>-1.59999999999982</c:v>
                </c:pt>
                <c:pt idx="11">
                  <c:v>-2.10000000000043</c:v>
                </c:pt>
                <c:pt idx="12">
                  <c:v>-2.2999999999999701</c:v>
                </c:pt>
                <c:pt idx="13">
                  <c:v>-2.10000000000043</c:v>
                </c:pt>
                <c:pt idx="14">
                  <c:v>-2.6999999999901498</c:v>
                </c:pt>
                <c:pt idx="15">
                  <c:v>-2.8999999999896899</c:v>
                </c:pt>
                <c:pt idx="16">
                  <c:v>-2.7999999999987999</c:v>
                </c:pt>
                <c:pt idx="17">
                  <c:v>-3.2999999999887599</c:v>
                </c:pt>
                <c:pt idx="18">
                  <c:v>-3.0000000000001101</c:v>
                </c:pt>
                <c:pt idx="19">
                  <c:v>-2.9000000000003499</c:v>
                </c:pt>
                <c:pt idx="20">
                  <c:v>-2.8000000000005798</c:v>
                </c:pt>
                <c:pt idx="21">
                  <c:v>-2.7000000000008102</c:v>
                </c:pt>
                <c:pt idx="22">
                  <c:v>-0.39999999999906999</c:v>
                </c:pt>
              </c:numCache>
            </c:numRef>
          </c:val>
        </c:ser>
        <c:ser>
          <c:idx val="1"/>
          <c:order val="1"/>
          <c:tx>
            <c:strRef>
              <c:f>'K81+273'!$Y$4:$AA$4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'K81+273'!$A$6:$A$29</c:f>
              <c:numCache>
                <c:formatCode>m"月"d"日";@</c:formatCode>
                <c:ptCount val="24"/>
                <c:pt idx="0">
                  <c:v>44891</c:v>
                </c:pt>
                <c:pt idx="1">
                  <c:v>44892</c:v>
                </c:pt>
                <c:pt idx="2">
                  <c:v>44893</c:v>
                </c:pt>
                <c:pt idx="3">
                  <c:v>44894</c:v>
                </c:pt>
                <c:pt idx="4">
                  <c:v>44895</c:v>
                </c:pt>
                <c:pt idx="5">
                  <c:v>44896</c:v>
                </c:pt>
                <c:pt idx="6">
                  <c:v>44897</c:v>
                </c:pt>
                <c:pt idx="7">
                  <c:v>44898</c:v>
                </c:pt>
                <c:pt idx="8">
                  <c:v>44899</c:v>
                </c:pt>
                <c:pt idx="9">
                  <c:v>44900</c:v>
                </c:pt>
                <c:pt idx="10">
                  <c:v>44901</c:v>
                </c:pt>
                <c:pt idx="11">
                  <c:v>44902</c:v>
                </c:pt>
                <c:pt idx="12">
                  <c:v>44903</c:v>
                </c:pt>
                <c:pt idx="13">
                  <c:v>44904</c:v>
                </c:pt>
                <c:pt idx="14">
                  <c:v>44905</c:v>
                </c:pt>
                <c:pt idx="15">
                  <c:v>44907</c:v>
                </c:pt>
                <c:pt idx="16">
                  <c:v>44909</c:v>
                </c:pt>
                <c:pt idx="17">
                  <c:v>44911</c:v>
                </c:pt>
                <c:pt idx="18">
                  <c:v>44913</c:v>
                </c:pt>
                <c:pt idx="19">
                  <c:v>44915</c:v>
                </c:pt>
                <c:pt idx="20">
                  <c:v>44917</c:v>
                </c:pt>
                <c:pt idx="21">
                  <c:v>44919</c:v>
                </c:pt>
              </c:numCache>
            </c:numRef>
          </c:cat>
          <c:val>
            <c:numRef>
              <c:f>'K81+273'!$Z$6:$Z$30</c:f>
              <c:numCache>
                <c:formatCode>0.00_ </c:formatCode>
                <c:ptCount val="25"/>
                <c:pt idx="0">
                  <c:v>0</c:v>
                </c:pt>
                <c:pt idx="1">
                  <c:v>-9.99999999997669E-2</c:v>
                </c:pt>
                <c:pt idx="2">
                  <c:v>-0.19999999999953399</c:v>
                </c:pt>
                <c:pt idx="3">
                  <c:v>-0.39999999999906799</c:v>
                </c:pt>
                <c:pt idx="4">
                  <c:v>-0.39999999999906799</c:v>
                </c:pt>
                <c:pt idx="5">
                  <c:v>-0.49999999999883499</c:v>
                </c:pt>
                <c:pt idx="6">
                  <c:v>-0.89999999999967895</c:v>
                </c:pt>
                <c:pt idx="7">
                  <c:v>-0.70000000000014495</c:v>
                </c:pt>
                <c:pt idx="8">
                  <c:v>-0.999999999999446</c:v>
                </c:pt>
                <c:pt idx="9">
                  <c:v>-0.89999999999967895</c:v>
                </c:pt>
                <c:pt idx="10">
                  <c:v>-0.999999999999446</c:v>
                </c:pt>
                <c:pt idx="11">
                  <c:v>-1.1999999999989801</c:v>
                </c:pt>
                <c:pt idx="12">
                  <c:v>-1.1999999999989801</c:v>
                </c:pt>
                <c:pt idx="13">
                  <c:v>-1.2999999999987499</c:v>
                </c:pt>
                <c:pt idx="14">
                  <c:v>-1.0999999999992101</c:v>
                </c:pt>
                <c:pt idx="15">
                  <c:v>-1.50000000000006</c:v>
                </c:pt>
                <c:pt idx="16">
                  <c:v>-1.59999999999982</c:v>
                </c:pt>
                <c:pt idx="17">
                  <c:v>-1.59999999999982</c:v>
                </c:pt>
                <c:pt idx="18">
                  <c:v>-1.7999999999993599</c:v>
                </c:pt>
                <c:pt idx="19">
                  <c:v>-1.99999999999889</c:v>
                </c:pt>
                <c:pt idx="20">
                  <c:v>-2.1999999999984299</c:v>
                </c:pt>
                <c:pt idx="21">
                  <c:v>-2.3999999999979602</c:v>
                </c:pt>
                <c:pt idx="22">
                  <c:v>-2.4000000000228301</c:v>
                </c:pt>
              </c:numCache>
            </c:numRef>
          </c:val>
        </c:ser>
        <c:ser>
          <c:idx val="2"/>
          <c:order val="2"/>
          <c:tx>
            <c:strRef>
              <c:f>'K81+273'!$AC$4:$AE$4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'K81+273'!$A$6:$A$29</c:f>
              <c:numCache>
                <c:formatCode>m"月"d"日";@</c:formatCode>
                <c:ptCount val="24"/>
                <c:pt idx="0">
                  <c:v>44891</c:v>
                </c:pt>
                <c:pt idx="1">
                  <c:v>44892</c:v>
                </c:pt>
                <c:pt idx="2">
                  <c:v>44893</c:v>
                </c:pt>
                <c:pt idx="3">
                  <c:v>44894</c:v>
                </c:pt>
                <c:pt idx="4">
                  <c:v>44895</c:v>
                </c:pt>
                <c:pt idx="5">
                  <c:v>44896</c:v>
                </c:pt>
                <c:pt idx="6">
                  <c:v>44897</c:v>
                </c:pt>
                <c:pt idx="7">
                  <c:v>44898</c:v>
                </c:pt>
                <c:pt idx="8">
                  <c:v>44899</c:v>
                </c:pt>
                <c:pt idx="9">
                  <c:v>44900</c:v>
                </c:pt>
                <c:pt idx="10">
                  <c:v>44901</c:v>
                </c:pt>
                <c:pt idx="11">
                  <c:v>44902</c:v>
                </c:pt>
                <c:pt idx="12">
                  <c:v>44903</c:v>
                </c:pt>
                <c:pt idx="13">
                  <c:v>44904</c:v>
                </c:pt>
                <c:pt idx="14">
                  <c:v>44905</c:v>
                </c:pt>
                <c:pt idx="15">
                  <c:v>44907</c:v>
                </c:pt>
                <c:pt idx="16">
                  <c:v>44909</c:v>
                </c:pt>
                <c:pt idx="17">
                  <c:v>44911</c:v>
                </c:pt>
                <c:pt idx="18">
                  <c:v>44913</c:v>
                </c:pt>
                <c:pt idx="19">
                  <c:v>44915</c:v>
                </c:pt>
                <c:pt idx="20">
                  <c:v>44917</c:v>
                </c:pt>
                <c:pt idx="21">
                  <c:v>44919</c:v>
                </c:pt>
              </c:numCache>
            </c:numRef>
          </c:cat>
          <c:val>
            <c:numRef>
              <c:f>'K81+273'!$AD$6:$AD$29</c:f>
              <c:numCache>
                <c:formatCode>0.00_ </c:formatCode>
                <c:ptCount val="24"/>
                <c:pt idx="0">
                  <c:v>0</c:v>
                </c:pt>
                <c:pt idx="1">
                  <c:v>0.19999999999953399</c:v>
                </c:pt>
                <c:pt idx="2">
                  <c:v>-0.19999999999953399</c:v>
                </c:pt>
                <c:pt idx="3">
                  <c:v>-0.29999999999930099</c:v>
                </c:pt>
                <c:pt idx="4">
                  <c:v>-0.49999999999883499</c:v>
                </c:pt>
                <c:pt idx="5">
                  <c:v>-0.60000000000037801</c:v>
                </c:pt>
                <c:pt idx="6">
                  <c:v>-0.89999999999967895</c:v>
                </c:pt>
                <c:pt idx="7">
                  <c:v>-1.0999999999992101</c:v>
                </c:pt>
                <c:pt idx="8">
                  <c:v>-0.999999999999446</c:v>
                </c:pt>
                <c:pt idx="9">
                  <c:v>-1.50000000000006</c:v>
                </c:pt>
                <c:pt idx="10">
                  <c:v>-1.6999999999995901</c:v>
                </c:pt>
                <c:pt idx="11">
                  <c:v>-1.1999999999989801</c:v>
                </c:pt>
                <c:pt idx="12">
                  <c:v>-2.10000000000043</c:v>
                </c:pt>
                <c:pt idx="13">
                  <c:v>-2.2999999999999701</c:v>
                </c:pt>
                <c:pt idx="14">
                  <c:v>-2.3999999999997401</c:v>
                </c:pt>
                <c:pt idx="15">
                  <c:v>-2.6999999999901498</c:v>
                </c:pt>
                <c:pt idx="16">
                  <c:v>-2.8999999999896899</c:v>
                </c:pt>
                <c:pt idx="17">
                  <c:v>-2.7999999999987999</c:v>
                </c:pt>
                <c:pt idx="18">
                  <c:v>-3.2999999999887599</c:v>
                </c:pt>
                <c:pt idx="19">
                  <c:v>-3.0000000000001101</c:v>
                </c:pt>
                <c:pt idx="20">
                  <c:v>-2.7000000000114701</c:v>
                </c:pt>
                <c:pt idx="21">
                  <c:v>-2.4000000000228301</c:v>
                </c:pt>
              </c:numCache>
            </c:numRef>
          </c:val>
        </c:ser>
        <c:dLbls/>
        <c:marker val="1"/>
        <c:axId val="111490560"/>
        <c:axId val="111501312"/>
      </c:lineChart>
      <c:lineChart>
        <c:grouping val="standard"/>
        <c:ser>
          <c:idx val="3"/>
          <c:order val="3"/>
          <c:tx>
            <c:strRef>
              <c:f>'K81+273'!$AG$3:$AG$5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'K81+273'!$A$6:$A$29</c:f>
              <c:numCache>
                <c:formatCode>m"月"d"日";@</c:formatCode>
                <c:ptCount val="24"/>
                <c:pt idx="0">
                  <c:v>44891</c:v>
                </c:pt>
                <c:pt idx="1">
                  <c:v>44892</c:v>
                </c:pt>
                <c:pt idx="2">
                  <c:v>44893</c:v>
                </c:pt>
                <c:pt idx="3">
                  <c:v>44894</c:v>
                </c:pt>
                <c:pt idx="4">
                  <c:v>44895</c:v>
                </c:pt>
                <c:pt idx="5">
                  <c:v>44896</c:v>
                </c:pt>
                <c:pt idx="6">
                  <c:v>44897</c:v>
                </c:pt>
                <c:pt idx="7">
                  <c:v>44898</c:v>
                </c:pt>
                <c:pt idx="8">
                  <c:v>44899</c:v>
                </c:pt>
                <c:pt idx="9">
                  <c:v>44900</c:v>
                </c:pt>
                <c:pt idx="10">
                  <c:v>44901</c:v>
                </c:pt>
                <c:pt idx="11">
                  <c:v>44902</c:v>
                </c:pt>
                <c:pt idx="12">
                  <c:v>44903</c:v>
                </c:pt>
                <c:pt idx="13">
                  <c:v>44904</c:v>
                </c:pt>
                <c:pt idx="14">
                  <c:v>44905</c:v>
                </c:pt>
                <c:pt idx="15">
                  <c:v>44907</c:v>
                </c:pt>
                <c:pt idx="16">
                  <c:v>44909</c:v>
                </c:pt>
                <c:pt idx="17">
                  <c:v>44911</c:v>
                </c:pt>
                <c:pt idx="18">
                  <c:v>44913</c:v>
                </c:pt>
                <c:pt idx="19">
                  <c:v>44915</c:v>
                </c:pt>
                <c:pt idx="20">
                  <c:v>44917</c:v>
                </c:pt>
                <c:pt idx="21">
                  <c:v>44919</c:v>
                </c:pt>
              </c:numCache>
            </c:numRef>
          </c:cat>
          <c:val>
            <c:numRef>
              <c:f>'K81+273'!$AG$6:$AG$29</c:f>
              <c:numCache>
                <c:formatCode>0.0_ </c:formatCode>
                <c:ptCount val="24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  <c:pt idx="18">
                  <c:v>59</c:v>
                </c:pt>
                <c:pt idx="19">
                  <c:v>62</c:v>
                </c:pt>
                <c:pt idx="20">
                  <c:v>65</c:v>
                </c:pt>
                <c:pt idx="21">
                  <c:v>68</c:v>
                </c:pt>
              </c:numCache>
            </c:numRef>
          </c:val>
        </c:ser>
        <c:dLbls/>
        <c:marker val="1"/>
        <c:axId val="111503232"/>
        <c:axId val="111504768"/>
      </c:lineChart>
      <c:dateAx>
        <c:axId val="11149056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1501312"/>
        <c:crossesAt val="-50"/>
        <c:auto val="1"/>
        <c:lblOffset val="100"/>
        <c:baseTimeUnit val="days"/>
        <c:majorUnit val="4"/>
        <c:majorTimeUnit val="days"/>
      </c:dateAx>
      <c:valAx>
        <c:axId val="111501312"/>
        <c:scaling>
          <c:orientation val="minMax"/>
          <c:max val="0.5"/>
          <c:min val="-4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1490560"/>
        <c:crosses val="autoZero"/>
        <c:crossBetween val="midCat"/>
        <c:majorUnit val="1"/>
      </c:valAx>
      <c:dateAx>
        <c:axId val="111503232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111504768"/>
        <c:crosses val="autoZero"/>
        <c:auto val="1"/>
        <c:lblOffset val="100"/>
        <c:baseTimeUnit val="days"/>
      </c:dateAx>
      <c:valAx>
        <c:axId val="111504768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1503232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K81+273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2107609275918608"/>
          <c:y val="6.5359477124183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'K81+273'!$C$4:$G$4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'K81+273'!$A$6:$A$29</c:f>
              <c:numCache>
                <c:formatCode>m"月"d"日";@</c:formatCode>
                <c:ptCount val="24"/>
                <c:pt idx="0">
                  <c:v>44891</c:v>
                </c:pt>
                <c:pt idx="1">
                  <c:v>44892</c:v>
                </c:pt>
                <c:pt idx="2">
                  <c:v>44893</c:v>
                </c:pt>
                <c:pt idx="3">
                  <c:v>44894</c:v>
                </c:pt>
                <c:pt idx="4">
                  <c:v>44895</c:v>
                </c:pt>
                <c:pt idx="5">
                  <c:v>44896</c:v>
                </c:pt>
                <c:pt idx="6">
                  <c:v>44897</c:v>
                </c:pt>
                <c:pt idx="7">
                  <c:v>44898</c:v>
                </c:pt>
                <c:pt idx="8">
                  <c:v>44899</c:v>
                </c:pt>
                <c:pt idx="9">
                  <c:v>44900</c:v>
                </c:pt>
                <c:pt idx="10">
                  <c:v>44901</c:v>
                </c:pt>
                <c:pt idx="11">
                  <c:v>44902</c:v>
                </c:pt>
                <c:pt idx="12">
                  <c:v>44903</c:v>
                </c:pt>
                <c:pt idx="13">
                  <c:v>44904</c:v>
                </c:pt>
                <c:pt idx="14">
                  <c:v>44905</c:v>
                </c:pt>
                <c:pt idx="15">
                  <c:v>44907</c:v>
                </c:pt>
                <c:pt idx="16">
                  <c:v>44909</c:v>
                </c:pt>
                <c:pt idx="17">
                  <c:v>44911</c:v>
                </c:pt>
                <c:pt idx="18">
                  <c:v>44913</c:v>
                </c:pt>
                <c:pt idx="19">
                  <c:v>44915</c:v>
                </c:pt>
                <c:pt idx="20">
                  <c:v>44917</c:v>
                </c:pt>
                <c:pt idx="21">
                  <c:v>44919</c:v>
                </c:pt>
              </c:numCache>
            </c:numRef>
          </c:cat>
          <c:val>
            <c:numRef>
              <c:f>'K81+273'!$G$6:$G$29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9.9999999974897905E-2</c:v>
                </c:pt>
                <c:pt idx="3">
                  <c:v>-0.49999999998817701</c:v>
                </c:pt>
                <c:pt idx="4">
                  <c:v>-0.199999999949796</c:v>
                </c:pt>
                <c:pt idx="5">
                  <c:v>-9.9999999974897905E-2</c:v>
                </c:pt>
                <c:pt idx="6">
                  <c:v>-0.30000000003838101</c:v>
                </c:pt>
                <c:pt idx="7">
                  <c:v>0</c:v>
                </c:pt>
                <c:pt idx="8">
                  <c:v>-0.40000000001327901</c:v>
                </c:pt>
                <c:pt idx="9">
                  <c:v>-0.199999999949796</c:v>
                </c:pt>
                <c:pt idx="10">
                  <c:v>9.9999999974897905E-2</c:v>
                </c:pt>
                <c:pt idx="11">
                  <c:v>-0.49999999998817701</c:v>
                </c:pt>
                <c:pt idx="12">
                  <c:v>-0.20000000006348301</c:v>
                </c:pt>
                <c:pt idx="13">
                  <c:v>-9.9999999974897905E-2</c:v>
                </c:pt>
                <c:pt idx="14">
                  <c:v>-0.29999999992469401</c:v>
                </c:pt>
                <c:pt idx="15">
                  <c:v>-0.100000000031741</c:v>
                </c:pt>
                <c:pt idx="16">
                  <c:v>0.15000000001919001</c:v>
                </c:pt>
                <c:pt idx="17">
                  <c:v>-0.35000000002582998</c:v>
                </c:pt>
                <c:pt idx="18">
                  <c:v>-9.9999999974897905E-2</c:v>
                </c:pt>
                <c:pt idx="19">
                  <c:v>9.9999999974897905E-2</c:v>
                </c:pt>
                <c:pt idx="20">
                  <c:v>9.9999999974897905E-2</c:v>
                </c:pt>
                <c:pt idx="21">
                  <c:v>0.100000000031741</c:v>
                </c:pt>
                <c:pt idx="22">
                  <c:v>0.40000000001327002</c:v>
                </c:pt>
              </c:numCache>
            </c:numRef>
          </c:val>
        </c:ser>
        <c:ser>
          <c:idx val="1"/>
          <c:order val="1"/>
          <c:tx>
            <c:strRef>
              <c:f>'K81+273'!$H$4:$L$4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'K81+273'!$A$6:$A$29</c:f>
              <c:numCache>
                <c:formatCode>m"月"d"日";@</c:formatCode>
                <c:ptCount val="24"/>
                <c:pt idx="0">
                  <c:v>44891</c:v>
                </c:pt>
                <c:pt idx="1">
                  <c:v>44892</c:v>
                </c:pt>
                <c:pt idx="2">
                  <c:v>44893</c:v>
                </c:pt>
                <c:pt idx="3">
                  <c:v>44894</c:v>
                </c:pt>
                <c:pt idx="4">
                  <c:v>44895</c:v>
                </c:pt>
                <c:pt idx="5">
                  <c:v>44896</c:v>
                </c:pt>
                <c:pt idx="6">
                  <c:v>44897</c:v>
                </c:pt>
                <c:pt idx="7">
                  <c:v>44898</c:v>
                </c:pt>
                <c:pt idx="8">
                  <c:v>44899</c:v>
                </c:pt>
                <c:pt idx="9">
                  <c:v>44900</c:v>
                </c:pt>
                <c:pt idx="10">
                  <c:v>44901</c:v>
                </c:pt>
                <c:pt idx="11">
                  <c:v>44902</c:v>
                </c:pt>
                <c:pt idx="12">
                  <c:v>44903</c:v>
                </c:pt>
                <c:pt idx="13">
                  <c:v>44904</c:v>
                </c:pt>
                <c:pt idx="14">
                  <c:v>44905</c:v>
                </c:pt>
                <c:pt idx="15">
                  <c:v>44907</c:v>
                </c:pt>
                <c:pt idx="16">
                  <c:v>44909</c:v>
                </c:pt>
                <c:pt idx="17">
                  <c:v>44911</c:v>
                </c:pt>
                <c:pt idx="18">
                  <c:v>44913</c:v>
                </c:pt>
                <c:pt idx="19">
                  <c:v>44915</c:v>
                </c:pt>
                <c:pt idx="20">
                  <c:v>44917</c:v>
                </c:pt>
                <c:pt idx="21">
                  <c:v>44919</c:v>
                </c:pt>
              </c:numCache>
            </c:numRef>
          </c:cat>
          <c:val>
            <c:numRef>
              <c:f>'K81+273'!$L$6:$L$29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-0.30000000003838101</c:v>
                </c:pt>
                <c:pt idx="3">
                  <c:v>-0.20000000006348301</c:v>
                </c:pt>
                <c:pt idx="4">
                  <c:v>-0.10000000008858501</c:v>
                </c:pt>
                <c:pt idx="5">
                  <c:v>-0.29999999992469401</c:v>
                </c:pt>
                <c:pt idx="6">
                  <c:v>9.9999999974897905E-2</c:v>
                </c:pt>
                <c:pt idx="7">
                  <c:v>-0.49999999998817701</c:v>
                </c:pt>
                <c:pt idx="8">
                  <c:v>-0.20000000006348301</c:v>
                </c:pt>
                <c:pt idx="9">
                  <c:v>-0.199999999949796</c:v>
                </c:pt>
                <c:pt idx="10">
                  <c:v>0.199999999949796</c:v>
                </c:pt>
                <c:pt idx="11">
                  <c:v>-0.59999999996307496</c:v>
                </c:pt>
                <c:pt idx="12">
                  <c:v>-0.199999999949796</c:v>
                </c:pt>
                <c:pt idx="13">
                  <c:v>0.29999999992469401</c:v>
                </c:pt>
                <c:pt idx="14">
                  <c:v>-0.69999999993797202</c:v>
                </c:pt>
                <c:pt idx="15">
                  <c:v>-0.100000000031741</c:v>
                </c:pt>
                <c:pt idx="16">
                  <c:v>4.9999999987449001E-2</c:v>
                </c:pt>
                <c:pt idx="17">
                  <c:v>-0.24999999999408801</c:v>
                </c:pt>
                <c:pt idx="18">
                  <c:v>0</c:v>
                </c:pt>
                <c:pt idx="19">
                  <c:v>0.100000000031741</c:v>
                </c:pt>
                <c:pt idx="20">
                  <c:v>9.9999999974897905E-2</c:v>
                </c:pt>
                <c:pt idx="21">
                  <c:v>0.100000000031741</c:v>
                </c:pt>
              </c:numCache>
            </c:numRef>
          </c:val>
        </c:ser>
        <c:ser>
          <c:idx val="2"/>
          <c:order val="2"/>
          <c:tx>
            <c:strRef>
              <c:f>'K81+273'!$M$4:$Q$4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'K81+273'!$A$6:$A$29</c:f>
              <c:numCache>
                <c:formatCode>m"月"d"日";@</c:formatCode>
                <c:ptCount val="24"/>
                <c:pt idx="0">
                  <c:v>44891</c:v>
                </c:pt>
                <c:pt idx="1">
                  <c:v>44892</c:v>
                </c:pt>
                <c:pt idx="2">
                  <c:v>44893</c:v>
                </c:pt>
                <c:pt idx="3">
                  <c:v>44894</c:v>
                </c:pt>
                <c:pt idx="4">
                  <c:v>44895</c:v>
                </c:pt>
                <c:pt idx="5">
                  <c:v>44896</c:v>
                </c:pt>
                <c:pt idx="6">
                  <c:v>44897</c:v>
                </c:pt>
                <c:pt idx="7">
                  <c:v>44898</c:v>
                </c:pt>
                <c:pt idx="8">
                  <c:v>44899</c:v>
                </c:pt>
                <c:pt idx="9">
                  <c:v>44900</c:v>
                </c:pt>
                <c:pt idx="10">
                  <c:v>44901</c:v>
                </c:pt>
                <c:pt idx="11">
                  <c:v>44902</c:v>
                </c:pt>
                <c:pt idx="12">
                  <c:v>44903</c:v>
                </c:pt>
                <c:pt idx="13">
                  <c:v>44904</c:v>
                </c:pt>
                <c:pt idx="14">
                  <c:v>44905</c:v>
                </c:pt>
                <c:pt idx="15">
                  <c:v>44907</c:v>
                </c:pt>
                <c:pt idx="16">
                  <c:v>44909</c:v>
                </c:pt>
                <c:pt idx="17">
                  <c:v>44911</c:v>
                </c:pt>
                <c:pt idx="18">
                  <c:v>44913</c:v>
                </c:pt>
                <c:pt idx="19">
                  <c:v>44915</c:v>
                </c:pt>
                <c:pt idx="20">
                  <c:v>44917</c:v>
                </c:pt>
                <c:pt idx="21">
                  <c:v>44919</c:v>
                </c:pt>
              </c:numCache>
            </c:numRef>
          </c:cat>
          <c:val>
            <c:numRef>
              <c:f>'K81+273'!$Q$6:$Q$29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9.9999999974897905E-2</c:v>
                </c:pt>
                <c:pt idx="3">
                  <c:v>-0.49999999998817701</c:v>
                </c:pt>
                <c:pt idx="4">
                  <c:v>9.9999999974897905E-2</c:v>
                </c:pt>
                <c:pt idx="5">
                  <c:v>-0.49999999998817701</c:v>
                </c:pt>
                <c:pt idx="6">
                  <c:v>-0.199999999949796</c:v>
                </c:pt>
                <c:pt idx="7">
                  <c:v>-9.9999999974897905E-2</c:v>
                </c:pt>
                <c:pt idx="8">
                  <c:v>-0.30000000003838101</c:v>
                </c:pt>
                <c:pt idx="9">
                  <c:v>-0.199999999949796</c:v>
                </c:pt>
                <c:pt idx="10">
                  <c:v>0.29999999992469401</c:v>
                </c:pt>
                <c:pt idx="11">
                  <c:v>-0.69999999993797202</c:v>
                </c:pt>
                <c:pt idx="12">
                  <c:v>-0.20000000006348301</c:v>
                </c:pt>
                <c:pt idx="13">
                  <c:v>9.9999999974897905E-2</c:v>
                </c:pt>
                <c:pt idx="14">
                  <c:v>-0.49999999998817701</c:v>
                </c:pt>
                <c:pt idx="15">
                  <c:v>-9.9999999974897905E-2</c:v>
                </c:pt>
                <c:pt idx="16">
                  <c:v>-4.9999999987449001E-2</c:v>
                </c:pt>
                <c:pt idx="17">
                  <c:v>-0.15000000001919001</c:v>
                </c:pt>
                <c:pt idx="18">
                  <c:v>-0.100000000031741</c:v>
                </c:pt>
                <c:pt idx="19">
                  <c:v>0.100000000031741</c:v>
                </c:pt>
                <c:pt idx="20">
                  <c:v>0.100000000031741</c:v>
                </c:pt>
                <c:pt idx="21">
                  <c:v>9.9999999974897905E-2</c:v>
                </c:pt>
              </c:numCache>
            </c:numRef>
          </c:val>
        </c:ser>
        <c:dLbls/>
        <c:marker val="1"/>
        <c:axId val="111621632"/>
        <c:axId val="111624192"/>
      </c:lineChart>
      <c:dateAx>
        <c:axId val="11162163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1624192"/>
        <c:crossesAt val="-50"/>
        <c:auto val="1"/>
        <c:lblOffset val="100"/>
        <c:baseTimeUnit val="days"/>
      </c:dateAx>
      <c:valAx>
        <c:axId val="111624192"/>
        <c:scaling>
          <c:orientation val="minMax"/>
          <c:max val="0.5"/>
          <c:min val="-1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1621632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6.0053658581252514E-2"/>
          <c:y val="9.613358379222211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K81+273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78783198694230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'K81+273'!$U$4:$W$4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'K81+273'!$A$6:$A$29</c:f>
              <c:numCache>
                <c:formatCode>m"月"d"日";@</c:formatCode>
                <c:ptCount val="24"/>
                <c:pt idx="0">
                  <c:v>44891</c:v>
                </c:pt>
                <c:pt idx="1">
                  <c:v>44892</c:v>
                </c:pt>
                <c:pt idx="2">
                  <c:v>44893</c:v>
                </c:pt>
                <c:pt idx="3">
                  <c:v>44894</c:v>
                </c:pt>
                <c:pt idx="4">
                  <c:v>44895</c:v>
                </c:pt>
                <c:pt idx="5">
                  <c:v>44896</c:v>
                </c:pt>
                <c:pt idx="6">
                  <c:v>44897</c:v>
                </c:pt>
                <c:pt idx="7">
                  <c:v>44898</c:v>
                </c:pt>
                <c:pt idx="8">
                  <c:v>44899</c:v>
                </c:pt>
                <c:pt idx="9">
                  <c:v>44900</c:v>
                </c:pt>
                <c:pt idx="10">
                  <c:v>44901</c:v>
                </c:pt>
                <c:pt idx="11">
                  <c:v>44902</c:v>
                </c:pt>
                <c:pt idx="12">
                  <c:v>44903</c:v>
                </c:pt>
                <c:pt idx="13">
                  <c:v>44904</c:v>
                </c:pt>
                <c:pt idx="14">
                  <c:v>44905</c:v>
                </c:pt>
                <c:pt idx="15">
                  <c:v>44907</c:v>
                </c:pt>
                <c:pt idx="16">
                  <c:v>44909</c:v>
                </c:pt>
                <c:pt idx="17">
                  <c:v>44911</c:v>
                </c:pt>
                <c:pt idx="18">
                  <c:v>44913</c:v>
                </c:pt>
                <c:pt idx="19">
                  <c:v>44915</c:v>
                </c:pt>
                <c:pt idx="20">
                  <c:v>44917</c:v>
                </c:pt>
                <c:pt idx="21">
                  <c:v>44919</c:v>
                </c:pt>
              </c:numCache>
            </c:numRef>
          </c:cat>
          <c:val>
            <c:numRef>
              <c:f>'K81+273'!$W$6:$W$29</c:f>
              <c:numCache>
                <c:formatCode>0.00_ </c:formatCode>
                <c:ptCount val="24"/>
                <c:pt idx="0">
                  <c:v>0</c:v>
                </c:pt>
                <c:pt idx="1">
                  <c:v>-9.99999999997669E-2</c:v>
                </c:pt>
                <c:pt idx="2">
                  <c:v>-0.19999999999953399</c:v>
                </c:pt>
                <c:pt idx="3">
                  <c:v>-9.99999999997669E-2</c:v>
                </c:pt>
                <c:pt idx="4">
                  <c:v>-0.30000000000107702</c:v>
                </c:pt>
                <c:pt idx="5">
                  <c:v>-0.19999999999953399</c:v>
                </c:pt>
                <c:pt idx="6">
                  <c:v>9.99999999997669E-2</c:v>
                </c:pt>
                <c:pt idx="7">
                  <c:v>-0.50000000000061096</c:v>
                </c:pt>
                <c:pt idx="8">
                  <c:v>0.10000000000154299</c:v>
                </c:pt>
                <c:pt idx="9">
                  <c:v>-0.50000000000061096</c:v>
                </c:pt>
                <c:pt idx="10">
                  <c:v>9.99999999997669E-2</c:v>
                </c:pt>
                <c:pt idx="11">
                  <c:v>-0.50000000000061096</c:v>
                </c:pt>
                <c:pt idx="12">
                  <c:v>-0.19999999999953399</c:v>
                </c:pt>
                <c:pt idx="13">
                  <c:v>0.19999999999953399</c:v>
                </c:pt>
                <c:pt idx="14">
                  <c:v>-0.59999999998971998</c:v>
                </c:pt>
                <c:pt idx="15">
                  <c:v>-9.99999999997669E-2</c:v>
                </c:pt>
                <c:pt idx="16">
                  <c:v>4.99999999954426E-2</c:v>
                </c:pt>
                <c:pt idx="17">
                  <c:v>-0.24999999999497599</c:v>
                </c:pt>
                <c:pt idx="18">
                  <c:v>0.14999999999432101</c:v>
                </c:pt>
                <c:pt idx="19">
                  <c:v>4.9999999999883499E-2</c:v>
                </c:pt>
                <c:pt idx="20">
                  <c:v>4.9999999999883499E-2</c:v>
                </c:pt>
                <c:pt idx="21">
                  <c:v>4.9999999999883499E-2</c:v>
                </c:pt>
                <c:pt idx="22">
                  <c:v>0.59999999997728004</c:v>
                </c:pt>
              </c:numCache>
            </c:numRef>
          </c:val>
        </c:ser>
        <c:ser>
          <c:idx val="1"/>
          <c:order val="1"/>
          <c:tx>
            <c:strRef>
              <c:f>'K81+273'!$Y$4:$AA$4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'K81+273'!$A$6:$A$29</c:f>
              <c:numCache>
                <c:formatCode>m"月"d"日";@</c:formatCode>
                <c:ptCount val="24"/>
                <c:pt idx="0">
                  <c:v>44891</c:v>
                </c:pt>
                <c:pt idx="1">
                  <c:v>44892</c:v>
                </c:pt>
                <c:pt idx="2">
                  <c:v>44893</c:v>
                </c:pt>
                <c:pt idx="3">
                  <c:v>44894</c:v>
                </c:pt>
                <c:pt idx="4">
                  <c:v>44895</c:v>
                </c:pt>
                <c:pt idx="5">
                  <c:v>44896</c:v>
                </c:pt>
                <c:pt idx="6">
                  <c:v>44897</c:v>
                </c:pt>
                <c:pt idx="7">
                  <c:v>44898</c:v>
                </c:pt>
                <c:pt idx="8">
                  <c:v>44899</c:v>
                </c:pt>
                <c:pt idx="9">
                  <c:v>44900</c:v>
                </c:pt>
                <c:pt idx="10">
                  <c:v>44901</c:v>
                </c:pt>
                <c:pt idx="11">
                  <c:v>44902</c:v>
                </c:pt>
                <c:pt idx="12">
                  <c:v>44903</c:v>
                </c:pt>
                <c:pt idx="13">
                  <c:v>44904</c:v>
                </c:pt>
                <c:pt idx="14">
                  <c:v>44905</c:v>
                </c:pt>
                <c:pt idx="15">
                  <c:v>44907</c:v>
                </c:pt>
                <c:pt idx="16">
                  <c:v>44909</c:v>
                </c:pt>
                <c:pt idx="17">
                  <c:v>44911</c:v>
                </c:pt>
                <c:pt idx="18">
                  <c:v>44913</c:v>
                </c:pt>
                <c:pt idx="19">
                  <c:v>44915</c:v>
                </c:pt>
                <c:pt idx="20">
                  <c:v>44917</c:v>
                </c:pt>
                <c:pt idx="21">
                  <c:v>44919</c:v>
                </c:pt>
              </c:numCache>
            </c:numRef>
          </c:cat>
          <c:val>
            <c:numRef>
              <c:f>'K81+273'!$AA$6:$AA$29</c:f>
              <c:numCache>
                <c:formatCode>0.00_ </c:formatCode>
                <c:ptCount val="24"/>
                <c:pt idx="0">
                  <c:v>0</c:v>
                </c:pt>
                <c:pt idx="1">
                  <c:v>-9.99999999997669E-2</c:v>
                </c:pt>
                <c:pt idx="2">
                  <c:v>-9.99999999997669E-2</c:v>
                </c:pt>
                <c:pt idx="3">
                  <c:v>-0.19999999999953399</c:v>
                </c:pt>
                <c:pt idx="4">
                  <c:v>0</c:v>
                </c:pt>
                <c:pt idx="5">
                  <c:v>-9.99999999997669E-2</c:v>
                </c:pt>
                <c:pt idx="6">
                  <c:v>-0.40000000000084401</c:v>
                </c:pt>
                <c:pt idx="7">
                  <c:v>0.19999999999953399</c:v>
                </c:pt>
                <c:pt idx="8">
                  <c:v>-0.29999999999930099</c:v>
                </c:pt>
                <c:pt idx="9">
                  <c:v>9.99999999997669E-2</c:v>
                </c:pt>
                <c:pt idx="10">
                  <c:v>-9.99999999997669E-2</c:v>
                </c:pt>
                <c:pt idx="11">
                  <c:v>-0.19999999999953399</c:v>
                </c:pt>
                <c:pt idx="12">
                  <c:v>0</c:v>
                </c:pt>
                <c:pt idx="13">
                  <c:v>-9.99999999997669E-2</c:v>
                </c:pt>
                <c:pt idx="14">
                  <c:v>0.19999999999953399</c:v>
                </c:pt>
                <c:pt idx="15">
                  <c:v>-0.20000000000042201</c:v>
                </c:pt>
                <c:pt idx="16">
                  <c:v>-4.9999999999883499E-2</c:v>
                </c:pt>
                <c:pt idx="17">
                  <c:v>0</c:v>
                </c:pt>
                <c:pt idx="18">
                  <c:v>-9.99999999997669E-2</c:v>
                </c:pt>
                <c:pt idx="19">
                  <c:v>-9.99999999997669E-2</c:v>
                </c:pt>
                <c:pt idx="20">
                  <c:v>-9.99999999997669E-2</c:v>
                </c:pt>
                <c:pt idx="21">
                  <c:v>-9.99999999997669E-2</c:v>
                </c:pt>
                <c:pt idx="22">
                  <c:v>0.14999999999432001</c:v>
                </c:pt>
              </c:numCache>
            </c:numRef>
          </c:val>
        </c:ser>
        <c:ser>
          <c:idx val="2"/>
          <c:order val="2"/>
          <c:tx>
            <c:strRef>
              <c:f>'K81+273'!$AC$4:$AE$4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'K81+273'!$A$6:$A$29</c:f>
              <c:numCache>
                <c:formatCode>m"月"d"日";@</c:formatCode>
                <c:ptCount val="24"/>
                <c:pt idx="0">
                  <c:v>44891</c:v>
                </c:pt>
                <c:pt idx="1">
                  <c:v>44892</c:v>
                </c:pt>
                <c:pt idx="2">
                  <c:v>44893</c:v>
                </c:pt>
                <c:pt idx="3">
                  <c:v>44894</c:v>
                </c:pt>
                <c:pt idx="4">
                  <c:v>44895</c:v>
                </c:pt>
                <c:pt idx="5">
                  <c:v>44896</c:v>
                </c:pt>
                <c:pt idx="6">
                  <c:v>44897</c:v>
                </c:pt>
                <c:pt idx="7">
                  <c:v>44898</c:v>
                </c:pt>
                <c:pt idx="8">
                  <c:v>44899</c:v>
                </c:pt>
                <c:pt idx="9">
                  <c:v>44900</c:v>
                </c:pt>
                <c:pt idx="10">
                  <c:v>44901</c:v>
                </c:pt>
                <c:pt idx="11">
                  <c:v>44902</c:v>
                </c:pt>
                <c:pt idx="12">
                  <c:v>44903</c:v>
                </c:pt>
                <c:pt idx="13">
                  <c:v>44904</c:v>
                </c:pt>
                <c:pt idx="14">
                  <c:v>44905</c:v>
                </c:pt>
                <c:pt idx="15">
                  <c:v>44907</c:v>
                </c:pt>
                <c:pt idx="16">
                  <c:v>44909</c:v>
                </c:pt>
                <c:pt idx="17">
                  <c:v>44911</c:v>
                </c:pt>
                <c:pt idx="18">
                  <c:v>44913</c:v>
                </c:pt>
                <c:pt idx="19">
                  <c:v>44915</c:v>
                </c:pt>
                <c:pt idx="20">
                  <c:v>44917</c:v>
                </c:pt>
                <c:pt idx="21">
                  <c:v>44919</c:v>
                </c:pt>
              </c:numCache>
            </c:numRef>
          </c:cat>
          <c:val>
            <c:numRef>
              <c:f>'K81+273'!$AE$6:$AE$29</c:f>
              <c:numCache>
                <c:formatCode>0.00_ </c:formatCode>
                <c:ptCount val="24"/>
                <c:pt idx="0">
                  <c:v>0</c:v>
                </c:pt>
                <c:pt idx="1">
                  <c:v>0.19999999999953399</c:v>
                </c:pt>
                <c:pt idx="2">
                  <c:v>-0.39999999999906799</c:v>
                </c:pt>
                <c:pt idx="3">
                  <c:v>-9.99999999997669E-2</c:v>
                </c:pt>
                <c:pt idx="4">
                  <c:v>-0.19999999999953399</c:v>
                </c:pt>
                <c:pt idx="5">
                  <c:v>-0.10000000000154299</c:v>
                </c:pt>
                <c:pt idx="6">
                  <c:v>-0.29999999999930099</c:v>
                </c:pt>
                <c:pt idx="7">
                  <c:v>-0.19999999999953399</c:v>
                </c:pt>
                <c:pt idx="8">
                  <c:v>9.99999999997669E-2</c:v>
                </c:pt>
                <c:pt idx="9">
                  <c:v>-0.50000000000061096</c:v>
                </c:pt>
                <c:pt idx="10">
                  <c:v>-0.19999999999953399</c:v>
                </c:pt>
                <c:pt idx="11">
                  <c:v>0.50000000000061096</c:v>
                </c:pt>
                <c:pt idx="12">
                  <c:v>-0.90000000000145497</c:v>
                </c:pt>
                <c:pt idx="13">
                  <c:v>-0.19999999999953399</c:v>
                </c:pt>
                <c:pt idx="14">
                  <c:v>-9.99999999997669E-2</c:v>
                </c:pt>
                <c:pt idx="15">
                  <c:v>-0.14999999999520999</c:v>
                </c:pt>
                <c:pt idx="16">
                  <c:v>-9.99999999997669E-2</c:v>
                </c:pt>
                <c:pt idx="17">
                  <c:v>4.99999999954426E-2</c:v>
                </c:pt>
                <c:pt idx="18">
                  <c:v>-0.24999999999497599</c:v>
                </c:pt>
                <c:pt idx="19">
                  <c:v>0.14999999999432101</c:v>
                </c:pt>
                <c:pt idx="20">
                  <c:v>0.14999999999432101</c:v>
                </c:pt>
                <c:pt idx="21">
                  <c:v>0.14999999999432101</c:v>
                </c:pt>
              </c:numCache>
            </c:numRef>
          </c:val>
        </c:ser>
        <c:dLbls/>
        <c:marker val="1"/>
        <c:axId val="111671552"/>
        <c:axId val="111686400"/>
      </c:lineChart>
      <c:dateAx>
        <c:axId val="11167155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1686400"/>
        <c:crossesAt val="-50"/>
        <c:auto val="1"/>
        <c:lblOffset val="100"/>
        <c:baseTimeUnit val="days"/>
      </c:dateAx>
      <c:valAx>
        <c:axId val="111686400"/>
        <c:scaling>
          <c:orientation val="minMax"/>
          <c:max val="1"/>
          <c:min val="-1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1671552"/>
        <c:crosses val="autoZero"/>
        <c:crossBetween val="midCat"/>
        <c:majorUnit val="0.5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K81+235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7.3209821859074398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'K81+235'!$C$4:$G$4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'K81+235'!$A$6:$A$29</c:f>
              <c:numCache>
                <c:formatCode>m"月"d"日";@</c:formatCode>
                <c:ptCount val="24"/>
                <c:pt idx="0">
                  <c:v>44898</c:v>
                </c:pt>
                <c:pt idx="1">
                  <c:v>44899</c:v>
                </c:pt>
                <c:pt idx="2">
                  <c:v>44900</c:v>
                </c:pt>
                <c:pt idx="3">
                  <c:v>44901</c:v>
                </c:pt>
                <c:pt idx="4">
                  <c:v>44902</c:v>
                </c:pt>
                <c:pt idx="5">
                  <c:v>44903</c:v>
                </c:pt>
                <c:pt idx="6">
                  <c:v>44904</c:v>
                </c:pt>
                <c:pt idx="7">
                  <c:v>44905</c:v>
                </c:pt>
                <c:pt idx="8">
                  <c:v>44906</c:v>
                </c:pt>
                <c:pt idx="9">
                  <c:v>44907</c:v>
                </c:pt>
                <c:pt idx="10">
                  <c:v>44908</c:v>
                </c:pt>
                <c:pt idx="11">
                  <c:v>44909</c:v>
                </c:pt>
                <c:pt idx="12">
                  <c:v>44910</c:v>
                </c:pt>
                <c:pt idx="13">
                  <c:v>44911</c:v>
                </c:pt>
                <c:pt idx="14">
                  <c:v>44912</c:v>
                </c:pt>
                <c:pt idx="15">
                  <c:v>44914</c:v>
                </c:pt>
                <c:pt idx="16">
                  <c:v>44916</c:v>
                </c:pt>
                <c:pt idx="17">
                  <c:v>44918</c:v>
                </c:pt>
                <c:pt idx="18">
                  <c:v>44920</c:v>
                </c:pt>
                <c:pt idx="19">
                  <c:v>45291</c:v>
                </c:pt>
                <c:pt idx="20">
                  <c:v>44931</c:v>
                </c:pt>
                <c:pt idx="21">
                  <c:v>44938</c:v>
                </c:pt>
              </c:numCache>
            </c:numRef>
          </c:cat>
          <c:val>
            <c:numRef>
              <c:f>'K81+235'!$F$6:$F$29</c:f>
              <c:numCache>
                <c:formatCode>0.00_ </c:formatCode>
                <c:ptCount val="24"/>
                <c:pt idx="0">
                  <c:v>0</c:v>
                </c:pt>
                <c:pt idx="1">
                  <c:v>-9.9999999974897905E-2</c:v>
                </c:pt>
                <c:pt idx="2">
                  <c:v>-0.30000000003838101</c:v>
                </c:pt>
                <c:pt idx="3">
                  <c:v>-0.49999999998817701</c:v>
                </c:pt>
                <c:pt idx="4">
                  <c:v>-0.59999999996307496</c:v>
                </c:pt>
                <c:pt idx="5">
                  <c:v>-0.90000000000145497</c:v>
                </c:pt>
                <c:pt idx="6">
                  <c:v>-1.09999999995125</c:v>
                </c:pt>
                <c:pt idx="7">
                  <c:v>-0.80000000002655702</c:v>
                </c:pt>
                <c:pt idx="8">
                  <c:v>-1.4999999999645299</c:v>
                </c:pt>
                <c:pt idx="9">
                  <c:v>-1.70000000002801</c:v>
                </c:pt>
                <c:pt idx="10">
                  <c:v>-1.39999999998963</c:v>
                </c:pt>
                <c:pt idx="11">
                  <c:v>-2.1000000000412902</c:v>
                </c:pt>
                <c:pt idx="12">
                  <c:v>-1.9999999999527101</c:v>
                </c:pt>
                <c:pt idx="13">
                  <c:v>-2.4999999999408802</c:v>
                </c:pt>
                <c:pt idx="14">
                  <c:v>-2.6000000000294698</c:v>
                </c:pt>
                <c:pt idx="15">
                  <c:v>-2.79999999997926</c:v>
                </c:pt>
                <c:pt idx="16">
                  <c:v>-3.0000000000427498</c:v>
                </c:pt>
                <c:pt idx="17">
                  <c:v>-3.2999999999674401</c:v>
                </c:pt>
                <c:pt idx="18">
                  <c:v>-3.1999999999925399</c:v>
                </c:pt>
                <c:pt idx="19">
                  <c:v>-3.40000000005602</c:v>
                </c:pt>
                <c:pt idx="20">
                  <c:v>-3.6000000000058199</c:v>
                </c:pt>
                <c:pt idx="21">
                  <c:v>-3.2999999999674401</c:v>
                </c:pt>
                <c:pt idx="22">
                  <c:v>-0.49999999998818001</c:v>
                </c:pt>
              </c:numCache>
            </c:numRef>
          </c:val>
        </c:ser>
        <c:ser>
          <c:idx val="1"/>
          <c:order val="1"/>
          <c:tx>
            <c:strRef>
              <c:f>'K81+235'!$H$4:$L$4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'K81+235'!$A$6:$A$29</c:f>
              <c:numCache>
                <c:formatCode>m"月"d"日";@</c:formatCode>
                <c:ptCount val="24"/>
                <c:pt idx="0">
                  <c:v>44898</c:v>
                </c:pt>
                <c:pt idx="1">
                  <c:v>44899</c:v>
                </c:pt>
                <c:pt idx="2">
                  <c:v>44900</c:v>
                </c:pt>
                <c:pt idx="3">
                  <c:v>44901</c:v>
                </c:pt>
                <c:pt idx="4">
                  <c:v>44902</c:v>
                </c:pt>
                <c:pt idx="5">
                  <c:v>44903</c:v>
                </c:pt>
                <c:pt idx="6">
                  <c:v>44904</c:v>
                </c:pt>
                <c:pt idx="7">
                  <c:v>44905</c:v>
                </c:pt>
                <c:pt idx="8">
                  <c:v>44906</c:v>
                </c:pt>
                <c:pt idx="9">
                  <c:v>44907</c:v>
                </c:pt>
                <c:pt idx="10">
                  <c:v>44908</c:v>
                </c:pt>
                <c:pt idx="11">
                  <c:v>44909</c:v>
                </c:pt>
                <c:pt idx="12">
                  <c:v>44910</c:v>
                </c:pt>
                <c:pt idx="13">
                  <c:v>44911</c:v>
                </c:pt>
                <c:pt idx="14">
                  <c:v>44912</c:v>
                </c:pt>
                <c:pt idx="15">
                  <c:v>44914</c:v>
                </c:pt>
                <c:pt idx="16">
                  <c:v>44916</c:v>
                </c:pt>
                <c:pt idx="17">
                  <c:v>44918</c:v>
                </c:pt>
                <c:pt idx="18">
                  <c:v>44920</c:v>
                </c:pt>
                <c:pt idx="19">
                  <c:v>45291</c:v>
                </c:pt>
                <c:pt idx="20">
                  <c:v>44931</c:v>
                </c:pt>
                <c:pt idx="21">
                  <c:v>44938</c:v>
                </c:pt>
              </c:numCache>
            </c:numRef>
          </c:cat>
          <c:val>
            <c:numRef>
              <c:f>'K81+235'!$K$6:$K$29</c:f>
              <c:numCache>
                <c:formatCode>0.00_ </c:formatCode>
                <c:ptCount val="24"/>
                <c:pt idx="0">
                  <c:v>0</c:v>
                </c:pt>
                <c:pt idx="1">
                  <c:v>0.199999999949796</c:v>
                </c:pt>
                <c:pt idx="2">
                  <c:v>-9.9999999974897905E-2</c:v>
                </c:pt>
                <c:pt idx="3">
                  <c:v>-0.30000000003838101</c:v>
                </c:pt>
                <c:pt idx="4">
                  <c:v>-0.49999999998817701</c:v>
                </c:pt>
                <c:pt idx="5">
                  <c:v>-0.30000000003838101</c:v>
                </c:pt>
                <c:pt idx="6">
                  <c:v>-0.90000000000145497</c:v>
                </c:pt>
                <c:pt idx="7">
                  <c:v>-0.99999999997635303</c:v>
                </c:pt>
                <c:pt idx="8">
                  <c:v>-1.30000000001473</c:v>
                </c:pt>
                <c:pt idx="9">
                  <c:v>-1.2000000000398401</c:v>
                </c:pt>
                <c:pt idx="10">
                  <c:v>-1.70000000002801</c:v>
                </c:pt>
                <c:pt idx="11">
                  <c:v>-1.8999999999778101</c:v>
                </c:pt>
                <c:pt idx="12">
                  <c:v>-1.8000000000029099</c:v>
                </c:pt>
                <c:pt idx="13">
                  <c:v>-2.2999999999910901</c:v>
                </c:pt>
                <c:pt idx="14">
                  <c:v>-2.2000000000161899</c:v>
                </c:pt>
                <c:pt idx="15">
                  <c:v>-2.1000000000412902</c:v>
                </c:pt>
                <c:pt idx="16">
                  <c:v>-2.2999999999910901</c:v>
                </c:pt>
                <c:pt idx="17">
                  <c:v>-2.5000000000545701</c:v>
                </c:pt>
                <c:pt idx="18">
                  <c:v>-2.40000000007967</c:v>
                </c:pt>
                <c:pt idx="19">
                  <c:v>-2.79999999997926</c:v>
                </c:pt>
                <c:pt idx="20">
                  <c:v>-2.70000000000437</c:v>
                </c:pt>
                <c:pt idx="21">
                  <c:v>-2.6000000000294698</c:v>
                </c:pt>
                <c:pt idx="22">
                  <c:v>-2.17391304342687E-2</c:v>
                </c:pt>
              </c:numCache>
            </c:numRef>
          </c:val>
        </c:ser>
        <c:ser>
          <c:idx val="2"/>
          <c:order val="2"/>
          <c:tx>
            <c:strRef>
              <c:f>'K81+235'!$M$4:$Q$4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'K81+235'!$A$6:$A$32</c:f>
              <c:numCache>
                <c:formatCode>m"月"d"日";@</c:formatCode>
                <c:ptCount val="27"/>
                <c:pt idx="0">
                  <c:v>44898</c:v>
                </c:pt>
                <c:pt idx="1">
                  <c:v>44899</c:v>
                </c:pt>
                <c:pt idx="2">
                  <c:v>44900</c:v>
                </c:pt>
                <c:pt idx="3">
                  <c:v>44901</c:v>
                </c:pt>
                <c:pt idx="4">
                  <c:v>44902</c:v>
                </c:pt>
                <c:pt idx="5">
                  <c:v>44903</c:v>
                </c:pt>
                <c:pt idx="6">
                  <c:v>44904</c:v>
                </c:pt>
                <c:pt idx="7">
                  <c:v>44905</c:v>
                </c:pt>
                <c:pt idx="8">
                  <c:v>44906</c:v>
                </c:pt>
                <c:pt idx="9">
                  <c:v>44907</c:v>
                </c:pt>
                <c:pt idx="10">
                  <c:v>44908</c:v>
                </c:pt>
                <c:pt idx="11">
                  <c:v>44909</c:v>
                </c:pt>
                <c:pt idx="12">
                  <c:v>44910</c:v>
                </c:pt>
                <c:pt idx="13">
                  <c:v>44911</c:v>
                </c:pt>
                <c:pt idx="14">
                  <c:v>44912</c:v>
                </c:pt>
                <c:pt idx="15">
                  <c:v>44914</c:v>
                </c:pt>
                <c:pt idx="16">
                  <c:v>44916</c:v>
                </c:pt>
                <c:pt idx="17">
                  <c:v>44918</c:v>
                </c:pt>
                <c:pt idx="18">
                  <c:v>44920</c:v>
                </c:pt>
                <c:pt idx="19">
                  <c:v>45291</c:v>
                </c:pt>
                <c:pt idx="20">
                  <c:v>44931</c:v>
                </c:pt>
                <c:pt idx="21">
                  <c:v>44938</c:v>
                </c:pt>
              </c:numCache>
            </c:numRef>
          </c:cat>
          <c:val>
            <c:numRef>
              <c:f>'K81+235'!$P$6:$P$32</c:f>
              <c:numCache>
                <c:formatCode>0.00_ </c:formatCode>
                <c:ptCount val="27"/>
                <c:pt idx="0">
                  <c:v>0</c:v>
                </c:pt>
                <c:pt idx="1">
                  <c:v>9.9999999974897905E-2</c:v>
                </c:pt>
                <c:pt idx="2">
                  <c:v>-9.9999999974897905E-2</c:v>
                </c:pt>
                <c:pt idx="3">
                  <c:v>-0.30000000003838101</c:v>
                </c:pt>
                <c:pt idx="4">
                  <c:v>-0.59999999996307496</c:v>
                </c:pt>
                <c:pt idx="5">
                  <c:v>-0.70000000005165897</c:v>
                </c:pt>
                <c:pt idx="6">
                  <c:v>-0.80000000002655702</c:v>
                </c:pt>
                <c:pt idx="7">
                  <c:v>-1.1000000000649399</c:v>
                </c:pt>
                <c:pt idx="8">
                  <c:v>-1.30000000001473</c:v>
                </c:pt>
                <c:pt idx="9">
                  <c:v>-0.99999999997635303</c:v>
                </c:pt>
                <c:pt idx="10">
                  <c:v>-1.70000000002801</c:v>
                </c:pt>
                <c:pt idx="11">
                  <c:v>-1.8999999999778101</c:v>
                </c:pt>
                <c:pt idx="12">
                  <c:v>-1.8000000000029099</c:v>
                </c:pt>
                <c:pt idx="13">
                  <c:v>-2.2999999999910901</c:v>
                </c:pt>
                <c:pt idx="14">
                  <c:v>-2.5000000000545701</c:v>
                </c:pt>
                <c:pt idx="15">
                  <c:v>-2.6000000000294698</c:v>
                </c:pt>
                <c:pt idx="16">
                  <c:v>-2.70000000000437</c:v>
                </c:pt>
                <c:pt idx="17">
                  <c:v>-2.6000000000294698</c:v>
                </c:pt>
                <c:pt idx="18">
                  <c:v>-2.8999999999541601</c:v>
                </c:pt>
                <c:pt idx="19">
                  <c:v>-2.9999999999290599</c:v>
                </c:pt>
                <c:pt idx="20">
                  <c:v>-2.9000000000678501</c:v>
                </c:pt>
                <c:pt idx="21">
                  <c:v>-3.0000000000427498</c:v>
                </c:pt>
              </c:numCache>
            </c:numRef>
          </c:val>
        </c:ser>
        <c:dLbls/>
        <c:marker val="1"/>
        <c:axId val="111799680"/>
        <c:axId val="111806336"/>
      </c:lineChart>
      <c:lineChart>
        <c:grouping val="standard"/>
        <c:ser>
          <c:idx val="3"/>
          <c:order val="3"/>
          <c:tx>
            <c:strRef>
              <c:f>'K81+235'!$AG$3:$AG$5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'K81+235'!$A$6:$A$29</c:f>
              <c:numCache>
                <c:formatCode>m"月"d"日";@</c:formatCode>
                <c:ptCount val="24"/>
                <c:pt idx="0">
                  <c:v>44898</c:v>
                </c:pt>
                <c:pt idx="1">
                  <c:v>44899</c:v>
                </c:pt>
                <c:pt idx="2">
                  <c:v>44900</c:v>
                </c:pt>
                <c:pt idx="3">
                  <c:v>44901</c:v>
                </c:pt>
                <c:pt idx="4">
                  <c:v>44902</c:v>
                </c:pt>
                <c:pt idx="5">
                  <c:v>44903</c:v>
                </c:pt>
                <c:pt idx="6">
                  <c:v>44904</c:v>
                </c:pt>
                <c:pt idx="7">
                  <c:v>44905</c:v>
                </c:pt>
                <c:pt idx="8">
                  <c:v>44906</c:v>
                </c:pt>
                <c:pt idx="9">
                  <c:v>44907</c:v>
                </c:pt>
                <c:pt idx="10">
                  <c:v>44908</c:v>
                </c:pt>
                <c:pt idx="11">
                  <c:v>44909</c:v>
                </c:pt>
                <c:pt idx="12">
                  <c:v>44910</c:v>
                </c:pt>
                <c:pt idx="13">
                  <c:v>44911</c:v>
                </c:pt>
                <c:pt idx="14">
                  <c:v>44912</c:v>
                </c:pt>
                <c:pt idx="15">
                  <c:v>44914</c:v>
                </c:pt>
                <c:pt idx="16">
                  <c:v>44916</c:v>
                </c:pt>
                <c:pt idx="17">
                  <c:v>44918</c:v>
                </c:pt>
                <c:pt idx="18">
                  <c:v>44920</c:v>
                </c:pt>
                <c:pt idx="19">
                  <c:v>45291</c:v>
                </c:pt>
                <c:pt idx="20">
                  <c:v>44931</c:v>
                </c:pt>
                <c:pt idx="21">
                  <c:v>44938</c:v>
                </c:pt>
              </c:numCache>
            </c:numRef>
          </c:cat>
          <c:val>
            <c:numRef>
              <c:f>'K81+235'!$AG$6:$AG$29</c:f>
              <c:numCache>
                <c:formatCode>0.0_ </c:formatCode>
                <c:ptCount val="24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  <c:pt idx="18">
                  <c:v>59</c:v>
                </c:pt>
                <c:pt idx="19">
                  <c:v>62</c:v>
                </c:pt>
                <c:pt idx="20">
                  <c:v>65</c:v>
                </c:pt>
                <c:pt idx="21">
                  <c:v>68</c:v>
                </c:pt>
              </c:numCache>
            </c:numRef>
          </c:val>
        </c:ser>
        <c:dLbls/>
        <c:marker val="1"/>
        <c:axId val="111816704"/>
        <c:axId val="111818240"/>
      </c:lineChart>
      <c:dateAx>
        <c:axId val="111799680"/>
        <c:scaling>
          <c:orientation val="minMax"/>
          <c:max val="44938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1806336"/>
        <c:crossesAt val="-50"/>
        <c:auto val="1"/>
        <c:lblOffset val="100"/>
        <c:baseTimeUnit val="days"/>
        <c:majorUnit val="4"/>
        <c:majorTimeUnit val="days"/>
      </c:dateAx>
      <c:valAx>
        <c:axId val="111806336"/>
        <c:scaling>
          <c:orientation val="minMax"/>
          <c:max val="1"/>
          <c:min val="-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1799680"/>
        <c:crosses val="autoZero"/>
        <c:crossBetween val="midCat"/>
        <c:majorUnit val="1"/>
      </c:valAx>
      <c:dateAx>
        <c:axId val="111816704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111818240"/>
        <c:crosses val="autoZero"/>
        <c:auto val="1"/>
        <c:lblOffset val="100"/>
        <c:baseTimeUnit val="days"/>
      </c:dateAx>
      <c:valAx>
        <c:axId val="111818240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1816704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7318309909497183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K82+762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31816686029000613"/>
          <c:y val="9.7401060161597542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'K82+762'!$C$4:$G$4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'K82+762'!$A$6:$A$49</c:f>
              <c:numCache>
                <c:formatCode>m"月"d"日";@</c:formatCode>
                <c:ptCount val="44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44571</c:v>
                </c:pt>
                <c:pt idx="19">
                  <c:v>44573</c:v>
                </c:pt>
                <c:pt idx="20">
                  <c:v>44575</c:v>
                </c:pt>
                <c:pt idx="21">
                  <c:v>44577</c:v>
                </c:pt>
                <c:pt idx="22">
                  <c:v>44581</c:v>
                </c:pt>
                <c:pt idx="23">
                  <c:v>44589</c:v>
                </c:pt>
                <c:pt idx="24">
                  <c:v>44597</c:v>
                </c:pt>
                <c:pt idx="25">
                  <c:v>44602</c:v>
                </c:pt>
              </c:numCache>
            </c:numRef>
          </c:cat>
          <c:val>
            <c:numRef>
              <c:f>'K82+762'!$F$6:$F$48</c:f>
              <c:numCache>
                <c:formatCode>0.00_ </c:formatCode>
                <c:ptCount val="43"/>
                <c:pt idx="0">
                  <c:v>0</c:v>
                </c:pt>
                <c:pt idx="1">
                  <c:v>-0.30000000003838101</c:v>
                </c:pt>
                <c:pt idx="2">
                  <c:v>-0.59999999996307496</c:v>
                </c:pt>
                <c:pt idx="3">
                  <c:v>-0.90000000000145497</c:v>
                </c:pt>
                <c:pt idx="4">
                  <c:v>-1.39999999998963</c:v>
                </c:pt>
                <c:pt idx="5">
                  <c:v>-1.09999999995125</c:v>
                </c:pt>
                <c:pt idx="6">
                  <c:v>-1.30000000001473</c:v>
                </c:pt>
                <c:pt idx="7">
                  <c:v>-1.4999999999645299</c:v>
                </c:pt>
                <c:pt idx="8">
                  <c:v>-1.2000000000398401</c:v>
                </c:pt>
                <c:pt idx="9">
                  <c:v>-1.60000000005311</c:v>
                </c:pt>
                <c:pt idx="10">
                  <c:v>-1.4999999999645299</c:v>
                </c:pt>
                <c:pt idx="11">
                  <c:v>-1.2000000000398401</c:v>
                </c:pt>
                <c:pt idx="12">
                  <c:v>-1.60000000005311</c:v>
                </c:pt>
                <c:pt idx="13">
                  <c:v>-1.30000000001473</c:v>
                </c:pt>
                <c:pt idx="14">
                  <c:v>-1.4999999999645299</c:v>
                </c:pt>
                <c:pt idx="15">
                  <c:v>-1.8999999999778101</c:v>
                </c:pt>
                <c:pt idx="16">
                  <c:v>-2.1000000000412902</c:v>
                </c:pt>
                <c:pt idx="17">
                  <c:v>-1.9999999999527101</c:v>
                </c:pt>
                <c:pt idx="18">
                  <c:v>-2.1000000000412902</c:v>
                </c:pt>
                <c:pt idx="19">
                  <c:v>-2.2999999999910901</c:v>
                </c:pt>
                <c:pt idx="20">
                  <c:v>-2.2000000000161899</c:v>
                </c:pt>
                <c:pt idx="21">
                  <c:v>-2.39999999996598</c:v>
                </c:pt>
                <c:pt idx="22">
                  <c:v>-2.2999999999910901</c:v>
                </c:pt>
                <c:pt idx="23">
                  <c:v>-2.2000000000161899</c:v>
                </c:pt>
                <c:pt idx="24">
                  <c:v>-2.1000000000412902</c:v>
                </c:pt>
                <c:pt idx="25">
                  <c:v>-1.9999999999527101</c:v>
                </c:pt>
                <c:pt idx="26">
                  <c:v>0.29999999992469401</c:v>
                </c:pt>
              </c:numCache>
            </c:numRef>
          </c:val>
        </c:ser>
        <c:ser>
          <c:idx val="1"/>
          <c:order val="1"/>
          <c:tx>
            <c:strRef>
              <c:f>'K82+762'!$H$4:$L$4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'K82+762'!$A$6:$A$49</c:f>
              <c:numCache>
                <c:formatCode>m"月"d"日";@</c:formatCode>
                <c:ptCount val="44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44571</c:v>
                </c:pt>
                <c:pt idx="19">
                  <c:v>44573</c:v>
                </c:pt>
                <c:pt idx="20">
                  <c:v>44575</c:v>
                </c:pt>
                <c:pt idx="21">
                  <c:v>44577</c:v>
                </c:pt>
                <c:pt idx="22">
                  <c:v>44581</c:v>
                </c:pt>
                <c:pt idx="23">
                  <c:v>44589</c:v>
                </c:pt>
                <c:pt idx="24">
                  <c:v>44597</c:v>
                </c:pt>
                <c:pt idx="25">
                  <c:v>44602</c:v>
                </c:pt>
              </c:numCache>
            </c:numRef>
          </c:cat>
          <c:val>
            <c:numRef>
              <c:f>'K82+762'!$K$6:$K$47</c:f>
              <c:numCache>
                <c:formatCode>0.00_ </c:formatCode>
                <c:ptCount val="42"/>
                <c:pt idx="0">
                  <c:v>0</c:v>
                </c:pt>
                <c:pt idx="1">
                  <c:v>-0.40000000001327901</c:v>
                </c:pt>
                <c:pt idx="2">
                  <c:v>-0.30000000003838101</c:v>
                </c:pt>
                <c:pt idx="3">
                  <c:v>-0.49999999998817701</c:v>
                </c:pt>
                <c:pt idx="4">
                  <c:v>-0.70000000005165897</c:v>
                </c:pt>
                <c:pt idx="5">
                  <c:v>-0.80000000002655702</c:v>
                </c:pt>
                <c:pt idx="6">
                  <c:v>-0.99999999997635303</c:v>
                </c:pt>
                <c:pt idx="7">
                  <c:v>-1.30000000001473</c:v>
                </c:pt>
                <c:pt idx="8">
                  <c:v>-1.2000000000398401</c:v>
                </c:pt>
                <c:pt idx="9">
                  <c:v>-1.4999999999645299</c:v>
                </c:pt>
                <c:pt idx="10">
                  <c:v>-1.4999999999645299</c:v>
                </c:pt>
                <c:pt idx="11">
                  <c:v>-1.70000000002801</c:v>
                </c:pt>
                <c:pt idx="12">
                  <c:v>-2.1000000000412902</c:v>
                </c:pt>
                <c:pt idx="13">
                  <c:v>-2.2999999999910901</c:v>
                </c:pt>
                <c:pt idx="14">
                  <c:v>-2.2000000000161899</c:v>
                </c:pt>
                <c:pt idx="15">
                  <c:v>-2.5000000000545701</c:v>
                </c:pt>
                <c:pt idx="16">
                  <c:v>-2.39999999996598</c:v>
                </c:pt>
                <c:pt idx="17">
                  <c:v>-2.6000000000294698</c:v>
                </c:pt>
                <c:pt idx="18">
                  <c:v>-2.79999999997926</c:v>
                </c:pt>
                <c:pt idx="19">
                  <c:v>-2.70000000000437</c:v>
                </c:pt>
                <c:pt idx="20">
                  <c:v>-3.1999999999925399</c:v>
                </c:pt>
                <c:pt idx="21">
                  <c:v>-3.40000000005602</c:v>
                </c:pt>
                <c:pt idx="22">
                  <c:v>-3.2999999999674401</c:v>
                </c:pt>
                <c:pt idx="23">
                  <c:v>-3.40000000005602</c:v>
                </c:pt>
                <c:pt idx="24">
                  <c:v>-3.1000000000176402</c:v>
                </c:pt>
                <c:pt idx="25">
                  <c:v>-3.0000000000427498</c:v>
                </c:pt>
                <c:pt idx="26">
                  <c:v>1.42857142821283E-2</c:v>
                </c:pt>
              </c:numCache>
            </c:numRef>
          </c:val>
        </c:ser>
        <c:ser>
          <c:idx val="2"/>
          <c:order val="2"/>
          <c:tx>
            <c:strRef>
              <c:f>'K82+762'!$M$4:$Q$4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'K82+762'!$A$6:$A$49</c:f>
              <c:numCache>
                <c:formatCode>m"月"d"日";@</c:formatCode>
                <c:ptCount val="44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44571</c:v>
                </c:pt>
                <c:pt idx="19">
                  <c:v>44573</c:v>
                </c:pt>
                <c:pt idx="20">
                  <c:v>44575</c:v>
                </c:pt>
                <c:pt idx="21">
                  <c:v>44577</c:v>
                </c:pt>
                <c:pt idx="22">
                  <c:v>44581</c:v>
                </c:pt>
                <c:pt idx="23">
                  <c:v>44589</c:v>
                </c:pt>
                <c:pt idx="24">
                  <c:v>44597</c:v>
                </c:pt>
                <c:pt idx="25">
                  <c:v>44602</c:v>
                </c:pt>
              </c:numCache>
            </c:numRef>
          </c:cat>
          <c:val>
            <c:numRef>
              <c:f>'K82+762'!$P$6:$P$49</c:f>
              <c:numCache>
                <c:formatCode>0.00_ </c:formatCode>
                <c:ptCount val="44"/>
                <c:pt idx="0">
                  <c:v>0</c:v>
                </c:pt>
                <c:pt idx="1">
                  <c:v>-0.30000000003838101</c:v>
                </c:pt>
                <c:pt idx="2">
                  <c:v>-0.49999999998817701</c:v>
                </c:pt>
                <c:pt idx="3">
                  <c:v>-0.80000000002655702</c:v>
                </c:pt>
                <c:pt idx="4">
                  <c:v>-1.1000000000649399</c:v>
                </c:pt>
                <c:pt idx="5">
                  <c:v>-1.2000000000398401</c:v>
                </c:pt>
                <c:pt idx="6">
                  <c:v>-1.39999999998963</c:v>
                </c:pt>
                <c:pt idx="7">
                  <c:v>-1.1000000000649399</c:v>
                </c:pt>
                <c:pt idx="8">
                  <c:v>-1.2000000000398401</c:v>
                </c:pt>
                <c:pt idx="9">
                  <c:v>-1.30000000001473</c:v>
                </c:pt>
                <c:pt idx="10">
                  <c:v>-1.8000000000029099</c:v>
                </c:pt>
                <c:pt idx="11">
                  <c:v>-1.60000000005311</c:v>
                </c:pt>
                <c:pt idx="12">
                  <c:v>-2.00000000006639</c:v>
                </c:pt>
                <c:pt idx="13">
                  <c:v>-2.2000000000161899</c:v>
                </c:pt>
                <c:pt idx="14">
                  <c:v>-2.5000000000545701</c:v>
                </c:pt>
                <c:pt idx="15">
                  <c:v>-2.2999999999910901</c:v>
                </c:pt>
                <c:pt idx="16">
                  <c:v>-2.2000000000161899</c:v>
                </c:pt>
                <c:pt idx="17">
                  <c:v>-2.6000000000294698</c:v>
                </c:pt>
                <c:pt idx="18">
                  <c:v>-3.0000000000427498</c:v>
                </c:pt>
                <c:pt idx="19">
                  <c:v>-3.40000000005602</c:v>
                </c:pt>
                <c:pt idx="20">
                  <c:v>-3.69999999998072</c:v>
                </c:pt>
                <c:pt idx="21">
                  <c:v>-3.9000000000442001</c:v>
                </c:pt>
                <c:pt idx="22">
                  <c:v>-3.7999999999556202</c:v>
                </c:pt>
                <c:pt idx="23">
                  <c:v>-3.7999999999556202</c:v>
                </c:pt>
                <c:pt idx="24">
                  <c:v>-3.6000000000058199</c:v>
                </c:pt>
                <c:pt idx="25">
                  <c:v>-3.5000000000309202</c:v>
                </c:pt>
              </c:numCache>
            </c:numRef>
          </c:val>
        </c:ser>
        <c:dLbls/>
        <c:marker val="1"/>
        <c:axId val="318055552"/>
        <c:axId val="318071168"/>
      </c:lineChart>
      <c:lineChart>
        <c:grouping val="standard"/>
        <c:ser>
          <c:idx val="3"/>
          <c:order val="3"/>
          <c:tx>
            <c:strRef>
              <c:f>'K82+762'!$AG$3:$AG$5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'K82+762'!$A$6:$A$47</c:f>
              <c:numCache>
                <c:formatCode>m"月"d"日";@</c:formatCode>
                <c:ptCount val="42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44571</c:v>
                </c:pt>
                <c:pt idx="19">
                  <c:v>44573</c:v>
                </c:pt>
                <c:pt idx="20">
                  <c:v>44575</c:v>
                </c:pt>
                <c:pt idx="21">
                  <c:v>44577</c:v>
                </c:pt>
                <c:pt idx="22">
                  <c:v>44581</c:v>
                </c:pt>
                <c:pt idx="23">
                  <c:v>44589</c:v>
                </c:pt>
                <c:pt idx="24">
                  <c:v>44597</c:v>
                </c:pt>
                <c:pt idx="25">
                  <c:v>44602</c:v>
                </c:pt>
              </c:numCache>
            </c:numRef>
          </c:cat>
          <c:val>
            <c:numRef>
              <c:f>'K82+762'!$AG$6:$AG$52</c:f>
              <c:numCache>
                <c:formatCode>0.0_ </c:formatCode>
                <c:ptCount val="4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43</c:v>
                </c:pt>
                <c:pt idx="18">
                  <c:v>46</c:v>
                </c:pt>
                <c:pt idx="19">
                  <c:v>49</c:v>
                </c:pt>
                <c:pt idx="20">
                  <c:v>52</c:v>
                </c:pt>
                <c:pt idx="21">
                  <c:v>55</c:v>
                </c:pt>
                <c:pt idx="22">
                  <c:v>58</c:v>
                </c:pt>
                <c:pt idx="23">
                  <c:v>61</c:v>
                </c:pt>
                <c:pt idx="24">
                  <c:v>64</c:v>
                </c:pt>
                <c:pt idx="25">
                  <c:v>67</c:v>
                </c:pt>
              </c:numCache>
            </c:numRef>
          </c:val>
        </c:ser>
        <c:dLbls/>
        <c:marker val="1"/>
        <c:axId val="318073088"/>
        <c:axId val="318087168"/>
      </c:lineChart>
      <c:dateAx>
        <c:axId val="31805555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4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8071168"/>
        <c:crossesAt val="-50"/>
        <c:auto val="1"/>
        <c:lblOffset val="100"/>
        <c:baseTimeUnit val="days"/>
        <c:majorUnit val="5"/>
        <c:majorTimeUnit val="days"/>
      </c:dateAx>
      <c:valAx>
        <c:axId val="318071168"/>
        <c:scaling>
          <c:orientation val="minMax"/>
          <c:max val="0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7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8055552"/>
        <c:crosses val="autoZero"/>
        <c:crossBetween val="midCat"/>
        <c:majorUnit val="1"/>
      </c:valAx>
      <c:dateAx>
        <c:axId val="318073088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18087168"/>
        <c:crosses val="autoZero"/>
        <c:auto val="1"/>
        <c:lblOffset val="100"/>
        <c:baseTimeUnit val="days"/>
      </c:dateAx>
      <c:valAx>
        <c:axId val="318087168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8073088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6.8181602717720502E-2"/>
          <c:y val="7.4619486902372495E-2"/>
          <c:w val="0.840001376877072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K81+235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658089051772705"/>
          <c:y val="2.62831656575360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'K81+235'!$U$4:$W$4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'K81+235'!$A$6:$A$29</c:f>
              <c:numCache>
                <c:formatCode>m"月"d"日";@</c:formatCode>
                <c:ptCount val="24"/>
                <c:pt idx="0">
                  <c:v>44898</c:v>
                </c:pt>
                <c:pt idx="1">
                  <c:v>44899</c:v>
                </c:pt>
                <c:pt idx="2">
                  <c:v>44900</c:v>
                </c:pt>
                <c:pt idx="3">
                  <c:v>44901</c:v>
                </c:pt>
                <c:pt idx="4">
                  <c:v>44902</c:v>
                </c:pt>
                <c:pt idx="5">
                  <c:v>44903</c:v>
                </c:pt>
                <c:pt idx="6">
                  <c:v>44904</c:v>
                </c:pt>
                <c:pt idx="7">
                  <c:v>44905</c:v>
                </c:pt>
                <c:pt idx="8">
                  <c:v>44906</c:v>
                </c:pt>
                <c:pt idx="9">
                  <c:v>44907</c:v>
                </c:pt>
                <c:pt idx="10">
                  <c:v>44908</c:v>
                </c:pt>
                <c:pt idx="11">
                  <c:v>44909</c:v>
                </c:pt>
                <c:pt idx="12">
                  <c:v>44910</c:v>
                </c:pt>
                <c:pt idx="13">
                  <c:v>44911</c:v>
                </c:pt>
                <c:pt idx="14">
                  <c:v>44912</c:v>
                </c:pt>
                <c:pt idx="15">
                  <c:v>44914</c:v>
                </c:pt>
                <c:pt idx="16">
                  <c:v>44916</c:v>
                </c:pt>
                <c:pt idx="17">
                  <c:v>44918</c:v>
                </c:pt>
                <c:pt idx="18">
                  <c:v>44920</c:v>
                </c:pt>
                <c:pt idx="19">
                  <c:v>45291</c:v>
                </c:pt>
                <c:pt idx="20">
                  <c:v>44931</c:v>
                </c:pt>
                <c:pt idx="21">
                  <c:v>44938</c:v>
                </c:pt>
              </c:numCache>
            </c:numRef>
          </c:cat>
          <c:val>
            <c:numRef>
              <c:f>'K81+235'!$V$6:$V$31</c:f>
              <c:numCache>
                <c:formatCode>0.00_ </c:formatCode>
                <c:ptCount val="26"/>
                <c:pt idx="0">
                  <c:v>0</c:v>
                </c:pt>
                <c:pt idx="1">
                  <c:v>0.10000000000154299</c:v>
                </c:pt>
                <c:pt idx="2">
                  <c:v>-0.19999999999953399</c:v>
                </c:pt>
                <c:pt idx="3">
                  <c:v>-0.39999999999906799</c:v>
                </c:pt>
                <c:pt idx="4">
                  <c:v>-0.59999999999860198</c:v>
                </c:pt>
                <c:pt idx="5">
                  <c:v>-0.70000000000014495</c:v>
                </c:pt>
                <c:pt idx="6">
                  <c:v>-0.999999999999446</c:v>
                </c:pt>
                <c:pt idx="7">
                  <c:v>-1.1999999999989801</c:v>
                </c:pt>
                <c:pt idx="8">
                  <c:v>-1.2999999999987499</c:v>
                </c:pt>
                <c:pt idx="9">
                  <c:v>-1.59999999999982</c:v>
                </c:pt>
                <c:pt idx="10">
                  <c:v>-1.50000000000006</c:v>
                </c:pt>
                <c:pt idx="11">
                  <c:v>-1.99999999999889</c:v>
                </c:pt>
                <c:pt idx="12">
                  <c:v>-2.1999999999984299</c:v>
                </c:pt>
                <c:pt idx="13">
                  <c:v>-2.2999999999999701</c:v>
                </c:pt>
                <c:pt idx="14">
                  <c:v>-2.5999999999886101</c:v>
                </c:pt>
                <c:pt idx="15">
                  <c:v>-2.6999999999990401</c:v>
                </c:pt>
                <c:pt idx="16">
                  <c:v>-3.0000000000001101</c:v>
                </c:pt>
                <c:pt idx="17">
                  <c:v>-2.9000000000198898</c:v>
                </c:pt>
                <c:pt idx="18">
                  <c:v>-3.00000000003031</c:v>
                </c:pt>
                <c:pt idx="19">
                  <c:v>-3.0999999999998802</c:v>
                </c:pt>
                <c:pt idx="20">
                  <c:v>-3.2000000000511601</c:v>
                </c:pt>
                <c:pt idx="21">
                  <c:v>-3.3999999999991801</c:v>
                </c:pt>
                <c:pt idx="22">
                  <c:v>-0.39999999999729002</c:v>
                </c:pt>
              </c:numCache>
            </c:numRef>
          </c:val>
        </c:ser>
        <c:ser>
          <c:idx val="1"/>
          <c:order val="1"/>
          <c:tx>
            <c:strRef>
              <c:f>'K81+235'!$Y$4:$AA$4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'K81+235'!$A$6:$A$29</c:f>
              <c:numCache>
                <c:formatCode>m"月"d"日";@</c:formatCode>
                <c:ptCount val="24"/>
                <c:pt idx="0">
                  <c:v>44898</c:v>
                </c:pt>
                <c:pt idx="1">
                  <c:v>44899</c:v>
                </c:pt>
                <c:pt idx="2">
                  <c:v>44900</c:v>
                </c:pt>
                <c:pt idx="3">
                  <c:v>44901</c:v>
                </c:pt>
                <c:pt idx="4">
                  <c:v>44902</c:v>
                </c:pt>
                <c:pt idx="5">
                  <c:v>44903</c:v>
                </c:pt>
                <c:pt idx="6">
                  <c:v>44904</c:v>
                </c:pt>
                <c:pt idx="7">
                  <c:v>44905</c:v>
                </c:pt>
                <c:pt idx="8">
                  <c:v>44906</c:v>
                </c:pt>
                <c:pt idx="9">
                  <c:v>44907</c:v>
                </c:pt>
                <c:pt idx="10">
                  <c:v>44908</c:v>
                </c:pt>
                <c:pt idx="11">
                  <c:v>44909</c:v>
                </c:pt>
                <c:pt idx="12">
                  <c:v>44910</c:v>
                </c:pt>
                <c:pt idx="13">
                  <c:v>44911</c:v>
                </c:pt>
                <c:pt idx="14">
                  <c:v>44912</c:v>
                </c:pt>
                <c:pt idx="15">
                  <c:v>44914</c:v>
                </c:pt>
                <c:pt idx="16">
                  <c:v>44916</c:v>
                </c:pt>
                <c:pt idx="17">
                  <c:v>44918</c:v>
                </c:pt>
                <c:pt idx="18">
                  <c:v>44920</c:v>
                </c:pt>
                <c:pt idx="19">
                  <c:v>45291</c:v>
                </c:pt>
                <c:pt idx="20">
                  <c:v>44931</c:v>
                </c:pt>
                <c:pt idx="21">
                  <c:v>44938</c:v>
                </c:pt>
              </c:numCache>
            </c:numRef>
          </c:cat>
          <c:val>
            <c:numRef>
              <c:f>'K81+235'!$Z$6:$Z$30</c:f>
              <c:numCache>
                <c:formatCode>0.00_ </c:formatCode>
                <c:ptCount val="25"/>
                <c:pt idx="0">
                  <c:v>0</c:v>
                </c:pt>
                <c:pt idx="1">
                  <c:v>-0.39999999999906799</c:v>
                </c:pt>
                <c:pt idx="2">
                  <c:v>-0.29999999999930099</c:v>
                </c:pt>
                <c:pt idx="3">
                  <c:v>-0.50000000000061096</c:v>
                </c:pt>
                <c:pt idx="4">
                  <c:v>-0.70000000000014495</c:v>
                </c:pt>
                <c:pt idx="5">
                  <c:v>-0.999999999999446</c:v>
                </c:pt>
                <c:pt idx="6">
                  <c:v>-1.0999999999992101</c:v>
                </c:pt>
                <c:pt idx="7">
                  <c:v>-1.3000000000005201</c:v>
                </c:pt>
                <c:pt idx="8">
                  <c:v>-1.20000000000076</c:v>
                </c:pt>
                <c:pt idx="9">
                  <c:v>-1.6999999999995901</c:v>
                </c:pt>
                <c:pt idx="10">
                  <c:v>-1.8999999999991199</c:v>
                </c:pt>
                <c:pt idx="11">
                  <c:v>-2.0000000000006701</c:v>
                </c:pt>
                <c:pt idx="12">
                  <c:v>-2.2999999999999701</c:v>
                </c:pt>
                <c:pt idx="13">
                  <c:v>-2.2000000000002</c:v>
                </c:pt>
                <c:pt idx="14">
                  <c:v>-2.6999999999990401</c:v>
                </c:pt>
                <c:pt idx="15">
                  <c:v>-2.9000000000003499</c:v>
                </c:pt>
                <c:pt idx="16">
                  <c:v>-2.9000000000003499</c:v>
                </c:pt>
                <c:pt idx="17">
                  <c:v>-3.00000000000189</c:v>
                </c:pt>
                <c:pt idx="18">
                  <c:v>-3.1999999999978699</c:v>
                </c:pt>
                <c:pt idx="19">
                  <c:v>-3.3999999999974002</c:v>
                </c:pt>
                <c:pt idx="20">
                  <c:v>-3.5999999999987198</c:v>
                </c:pt>
                <c:pt idx="21">
                  <c:v>-3.2999999999976399</c:v>
                </c:pt>
                <c:pt idx="22">
                  <c:v>-3.0999999999998802</c:v>
                </c:pt>
              </c:numCache>
            </c:numRef>
          </c:val>
        </c:ser>
        <c:ser>
          <c:idx val="2"/>
          <c:order val="2"/>
          <c:tx>
            <c:strRef>
              <c:f>'K81+235'!$AC$4:$AE$4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'K81+235'!$A$6:$A$29</c:f>
              <c:numCache>
                <c:formatCode>m"月"d"日";@</c:formatCode>
                <c:ptCount val="24"/>
                <c:pt idx="0">
                  <c:v>44898</c:v>
                </c:pt>
                <c:pt idx="1">
                  <c:v>44899</c:v>
                </c:pt>
                <c:pt idx="2">
                  <c:v>44900</c:v>
                </c:pt>
                <c:pt idx="3">
                  <c:v>44901</c:v>
                </c:pt>
                <c:pt idx="4">
                  <c:v>44902</c:v>
                </c:pt>
                <c:pt idx="5">
                  <c:v>44903</c:v>
                </c:pt>
                <c:pt idx="6">
                  <c:v>44904</c:v>
                </c:pt>
                <c:pt idx="7">
                  <c:v>44905</c:v>
                </c:pt>
                <c:pt idx="8">
                  <c:v>44906</c:v>
                </c:pt>
                <c:pt idx="9">
                  <c:v>44907</c:v>
                </c:pt>
                <c:pt idx="10">
                  <c:v>44908</c:v>
                </c:pt>
                <c:pt idx="11">
                  <c:v>44909</c:v>
                </c:pt>
                <c:pt idx="12">
                  <c:v>44910</c:v>
                </c:pt>
                <c:pt idx="13">
                  <c:v>44911</c:v>
                </c:pt>
                <c:pt idx="14">
                  <c:v>44912</c:v>
                </c:pt>
                <c:pt idx="15">
                  <c:v>44914</c:v>
                </c:pt>
                <c:pt idx="16">
                  <c:v>44916</c:v>
                </c:pt>
                <c:pt idx="17">
                  <c:v>44918</c:v>
                </c:pt>
                <c:pt idx="18">
                  <c:v>44920</c:v>
                </c:pt>
                <c:pt idx="19">
                  <c:v>45291</c:v>
                </c:pt>
                <c:pt idx="20">
                  <c:v>44931</c:v>
                </c:pt>
                <c:pt idx="21">
                  <c:v>44938</c:v>
                </c:pt>
              </c:numCache>
            </c:numRef>
          </c:cat>
          <c:val>
            <c:numRef>
              <c:f>'K81+235'!$AD$6:$AD$29</c:f>
              <c:numCache>
                <c:formatCode>0.00_ </c:formatCode>
                <c:ptCount val="24"/>
                <c:pt idx="0">
                  <c:v>0</c:v>
                </c:pt>
                <c:pt idx="1">
                  <c:v>0.29999999999930099</c:v>
                </c:pt>
                <c:pt idx="2">
                  <c:v>9.99999999997669E-2</c:v>
                </c:pt>
                <c:pt idx="3">
                  <c:v>-9.99999999997669E-2</c:v>
                </c:pt>
                <c:pt idx="4">
                  <c:v>0</c:v>
                </c:pt>
                <c:pt idx="5">
                  <c:v>-0.50000000000061096</c:v>
                </c:pt>
                <c:pt idx="6">
                  <c:v>-0.39999999999906799</c:v>
                </c:pt>
                <c:pt idx="7">
                  <c:v>-0.89999999999967895</c:v>
                </c:pt>
                <c:pt idx="8">
                  <c:v>-0.799999999999912</c:v>
                </c:pt>
                <c:pt idx="9">
                  <c:v>-1.3000000000005201</c:v>
                </c:pt>
                <c:pt idx="10">
                  <c:v>-1.50000000000006</c:v>
                </c:pt>
                <c:pt idx="11">
                  <c:v>-1.4000000000002899</c:v>
                </c:pt>
                <c:pt idx="12">
                  <c:v>-1.8999999999991199</c:v>
                </c:pt>
                <c:pt idx="13">
                  <c:v>-1.7999999999993599</c:v>
                </c:pt>
                <c:pt idx="14">
                  <c:v>-2.2999999999893102</c:v>
                </c:pt>
                <c:pt idx="15">
                  <c:v>-2.2000000000002</c:v>
                </c:pt>
                <c:pt idx="16">
                  <c:v>-2.3999999999997401</c:v>
                </c:pt>
                <c:pt idx="17">
                  <c:v>-2.59999999999927</c:v>
                </c:pt>
                <c:pt idx="18">
                  <c:v>-2.6999999999990401</c:v>
                </c:pt>
                <c:pt idx="19">
                  <c:v>-2.99999999999834</c:v>
                </c:pt>
                <c:pt idx="20">
                  <c:v>-3.1999999999978699</c:v>
                </c:pt>
                <c:pt idx="21">
                  <c:v>-3.0999999999998802</c:v>
                </c:pt>
              </c:numCache>
            </c:numRef>
          </c:val>
        </c:ser>
        <c:dLbls/>
        <c:marker val="1"/>
        <c:axId val="111982464"/>
        <c:axId val="111993216"/>
      </c:lineChart>
      <c:lineChart>
        <c:grouping val="standard"/>
        <c:ser>
          <c:idx val="3"/>
          <c:order val="3"/>
          <c:tx>
            <c:strRef>
              <c:f>'K81+235'!$AG$3:$AG$5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'K81+235'!$A$6:$A$29</c:f>
              <c:numCache>
                <c:formatCode>m"月"d"日";@</c:formatCode>
                <c:ptCount val="24"/>
                <c:pt idx="0">
                  <c:v>44898</c:v>
                </c:pt>
                <c:pt idx="1">
                  <c:v>44899</c:v>
                </c:pt>
                <c:pt idx="2">
                  <c:v>44900</c:v>
                </c:pt>
                <c:pt idx="3">
                  <c:v>44901</c:v>
                </c:pt>
                <c:pt idx="4">
                  <c:v>44902</c:v>
                </c:pt>
                <c:pt idx="5">
                  <c:v>44903</c:v>
                </c:pt>
                <c:pt idx="6">
                  <c:v>44904</c:v>
                </c:pt>
                <c:pt idx="7">
                  <c:v>44905</c:v>
                </c:pt>
                <c:pt idx="8">
                  <c:v>44906</c:v>
                </c:pt>
                <c:pt idx="9">
                  <c:v>44907</c:v>
                </c:pt>
                <c:pt idx="10">
                  <c:v>44908</c:v>
                </c:pt>
                <c:pt idx="11">
                  <c:v>44909</c:v>
                </c:pt>
                <c:pt idx="12">
                  <c:v>44910</c:v>
                </c:pt>
                <c:pt idx="13">
                  <c:v>44911</c:v>
                </c:pt>
                <c:pt idx="14">
                  <c:v>44912</c:v>
                </c:pt>
                <c:pt idx="15">
                  <c:v>44914</c:v>
                </c:pt>
                <c:pt idx="16">
                  <c:v>44916</c:v>
                </c:pt>
                <c:pt idx="17">
                  <c:v>44918</c:v>
                </c:pt>
                <c:pt idx="18">
                  <c:v>44920</c:v>
                </c:pt>
                <c:pt idx="19">
                  <c:v>45291</c:v>
                </c:pt>
                <c:pt idx="20">
                  <c:v>44931</c:v>
                </c:pt>
                <c:pt idx="21">
                  <c:v>44938</c:v>
                </c:pt>
              </c:numCache>
            </c:numRef>
          </c:cat>
          <c:val>
            <c:numRef>
              <c:f>'K81+235'!$AG$6:$AG$29</c:f>
              <c:numCache>
                <c:formatCode>0.0_ </c:formatCode>
                <c:ptCount val="24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  <c:pt idx="18">
                  <c:v>59</c:v>
                </c:pt>
                <c:pt idx="19">
                  <c:v>62</c:v>
                </c:pt>
                <c:pt idx="20">
                  <c:v>65</c:v>
                </c:pt>
                <c:pt idx="21">
                  <c:v>68</c:v>
                </c:pt>
              </c:numCache>
            </c:numRef>
          </c:val>
        </c:ser>
        <c:dLbls/>
        <c:marker val="1"/>
        <c:axId val="111995136"/>
        <c:axId val="111869952"/>
      </c:lineChart>
      <c:dateAx>
        <c:axId val="111982464"/>
        <c:scaling>
          <c:orientation val="minMax"/>
          <c:max val="44938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1993216"/>
        <c:crossesAt val="-50"/>
        <c:auto val="1"/>
        <c:lblOffset val="100"/>
        <c:baseTimeUnit val="days"/>
        <c:majorUnit val="4"/>
        <c:majorTimeUnit val="days"/>
      </c:dateAx>
      <c:valAx>
        <c:axId val="111993216"/>
        <c:scaling>
          <c:orientation val="minMax"/>
          <c:max val="1"/>
          <c:min val="-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1982464"/>
        <c:crosses val="autoZero"/>
        <c:crossBetween val="midCat"/>
        <c:majorUnit val="1"/>
      </c:valAx>
      <c:dateAx>
        <c:axId val="111995136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111869952"/>
        <c:crosses val="autoZero"/>
        <c:auto val="1"/>
        <c:lblOffset val="100"/>
        <c:baseTimeUnit val="days"/>
      </c:dateAx>
      <c:valAx>
        <c:axId val="111869952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1995136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K81+235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2107609275918608"/>
          <c:y val="6.5359477124183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'K81+235'!$C$4:$G$4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'K81+235'!$A$6:$A$29</c:f>
              <c:numCache>
                <c:formatCode>m"月"d"日";@</c:formatCode>
                <c:ptCount val="24"/>
                <c:pt idx="0">
                  <c:v>44898</c:v>
                </c:pt>
                <c:pt idx="1">
                  <c:v>44899</c:v>
                </c:pt>
                <c:pt idx="2">
                  <c:v>44900</c:v>
                </c:pt>
                <c:pt idx="3">
                  <c:v>44901</c:v>
                </c:pt>
                <c:pt idx="4">
                  <c:v>44902</c:v>
                </c:pt>
                <c:pt idx="5">
                  <c:v>44903</c:v>
                </c:pt>
                <c:pt idx="6">
                  <c:v>44904</c:v>
                </c:pt>
                <c:pt idx="7">
                  <c:v>44905</c:v>
                </c:pt>
                <c:pt idx="8">
                  <c:v>44906</c:v>
                </c:pt>
                <c:pt idx="9">
                  <c:v>44907</c:v>
                </c:pt>
                <c:pt idx="10">
                  <c:v>44908</c:v>
                </c:pt>
                <c:pt idx="11">
                  <c:v>44909</c:v>
                </c:pt>
                <c:pt idx="12">
                  <c:v>44910</c:v>
                </c:pt>
                <c:pt idx="13">
                  <c:v>44911</c:v>
                </c:pt>
                <c:pt idx="14">
                  <c:v>44912</c:v>
                </c:pt>
                <c:pt idx="15">
                  <c:v>44914</c:v>
                </c:pt>
                <c:pt idx="16">
                  <c:v>44916</c:v>
                </c:pt>
                <c:pt idx="17">
                  <c:v>44918</c:v>
                </c:pt>
                <c:pt idx="18">
                  <c:v>44920</c:v>
                </c:pt>
                <c:pt idx="19">
                  <c:v>45291</c:v>
                </c:pt>
                <c:pt idx="20">
                  <c:v>44931</c:v>
                </c:pt>
                <c:pt idx="21">
                  <c:v>44938</c:v>
                </c:pt>
              </c:numCache>
            </c:numRef>
          </c:cat>
          <c:val>
            <c:numRef>
              <c:f>'K81+235'!$G$6:$G$29</c:f>
              <c:numCache>
                <c:formatCode>0.00_ </c:formatCode>
                <c:ptCount val="24"/>
                <c:pt idx="0">
                  <c:v>0</c:v>
                </c:pt>
                <c:pt idx="1">
                  <c:v>-9.9999999974897905E-2</c:v>
                </c:pt>
                <c:pt idx="2">
                  <c:v>-0.20000000006348301</c:v>
                </c:pt>
                <c:pt idx="3">
                  <c:v>-0.199999999949796</c:v>
                </c:pt>
                <c:pt idx="4">
                  <c:v>-9.9999999974897905E-2</c:v>
                </c:pt>
                <c:pt idx="5">
                  <c:v>-0.30000000003838101</c:v>
                </c:pt>
                <c:pt idx="6">
                  <c:v>-0.199999999949796</c:v>
                </c:pt>
                <c:pt idx="7">
                  <c:v>0.29999999992469401</c:v>
                </c:pt>
                <c:pt idx="8">
                  <c:v>-0.69999999993797202</c:v>
                </c:pt>
                <c:pt idx="9">
                  <c:v>-0.20000000006348301</c:v>
                </c:pt>
                <c:pt idx="10">
                  <c:v>0.30000000003838101</c:v>
                </c:pt>
                <c:pt idx="11">
                  <c:v>-0.70000000005165897</c:v>
                </c:pt>
                <c:pt idx="12">
                  <c:v>0.10000000008858501</c:v>
                </c:pt>
                <c:pt idx="13">
                  <c:v>-0.49999999998817701</c:v>
                </c:pt>
                <c:pt idx="14">
                  <c:v>-0.10000000008858501</c:v>
                </c:pt>
                <c:pt idx="15">
                  <c:v>-9.9999999974897905E-2</c:v>
                </c:pt>
                <c:pt idx="16">
                  <c:v>-0.100000000031741</c:v>
                </c:pt>
                <c:pt idx="17">
                  <c:v>-0.149999999962347</c:v>
                </c:pt>
                <c:pt idx="18">
                  <c:v>4.9999999987449001E-2</c:v>
                </c:pt>
                <c:pt idx="19">
                  <c:v>-5.39083558122595E-4</c:v>
                </c:pt>
                <c:pt idx="20">
                  <c:v>5.5555555541610005E-4</c:v>
                </c:pt>
                <c:pt idx="21">
                  <c:v>4.2857142862625798E-2</c:v>
                </c:pt>
                <c:pt idx="22">
                  <c:v>-0.40000000001328001</c:v>
                </c:pt>
              </c:numCache>
            </c:numRef>
          </c:val>
        </c:ser>
        <c:ser>
          <c:idx val="1"/>
          <c:order val="1"/>
          <c:tx>
            <c:strRef>
              <c:f>'K81+235'!$H$4:$L$4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'K81+235'!$A$6:$A$29</c:f>
              <c:numCache>
                <c:formatCode>m"月"d"日";@</c:formatCode>
                <c:ptCount val="24"/>
                <c:pt idx="0">
                  <c:v>44898</c:v>
                </c:pt>
                <c:pt idx="1">
                  <c:v>44899</c:v>
                </c:pt>
                <c:pt idx="2">
                  <c:v>44900</c:v>
                </c:pt>
                <c:pt idx="3">
                  <c:v>44901</c:v>
                </c:pt>
                <c:pt idx="4">
                  <c:v>44902</c:v>
                </c:pt>
                <c:pt idx="5">
                  <c:v>44903</c:v>
                </c:pt>
                <c:pt idx="6">
                  <c:v>44904</c:v>
                </c:pt>
                <c:pt idx="7">
                  <c:v>44905</c:v>
                </c:pt>
                <c:pt idx="8">
                  <c:v>44906</c:v>
                </c:pt>
                <c:pt idx="9">
                  <c:v>44907</c:v>
                </c:pt>
                <c:pt idx="10">
                  <c:v>44908</c:v>
                </c:pt>
                <c:pt idx="11">
                  <c:v>44909</c:v>
                </c:pt>
                <c:pt idx="12">
                  <c:v>44910</c:v>
                </c:pt>
                <c:pt idx="13">
                  <c:v>44911</c:v>
                </c:pt>
                <c:pt idx="14">
                  <c:v>44912</c:v>
                </c:pt>
                <c:pt idx="15">
                  <c:v>44914</c:v>
                </c:pt>
                <c:pt idx="16">
                  <c:v>44916</c:v>
                </c:pt>
                <c:pt idx="17">
                  <c:v>44918</c:v>
                </c:pt>
                <c:pt idx="18">
                  <c:v>44920</c:v>
                </c:pt>
                <c:pt idx="19">
                  <c:v>45291</c:v>
                </c:pt>
                <c:pt idx="20">
                  <c:v>44931</c:v>
                </c:pt>
                <c:pt idx="21">
                  <c:v>44938</c:v>
                </c:pt>
              </c:numCache>
            </c:numRef>
          </c:cat>
          <c:val>
            <c:numRef>
              <c:f>'K81+235'!$L$6:$L$29</c:f>
              <c:numCache>
                <c:formatCode>0.00_ </c:formatCode>
                <c:ptCount val="24"/>
                <c:pt idx="0">
                  <c:v>0</c:v>
                </c:pt>
                <c:pt idx="1">
                  <c:v>0.199999999949796</c:v>
                </c:pt>
                <c:pt idx="2">
                  <c:v>-0.29999999992469401</c:v>
                </c:pt>
                <c:pt idx="3">
                  <c:v>-0.20000000006348301</c:v>
                </c:pt>
                <c:pt idx="4">
                  <c:v>-0.199999999949796</c:v>
                </c:pt>
                <c:pt idx="5">
                  <c:v>0.199999999949796</c:v>
                </c:pt>
                <c:pt idx="6">
                  <c:v>-0.59999999996307496</c:v>
                </c:pt>
                <c:pt idx="7">
                  <c:v>-9.9999999974897905E-2</c:v>
                </c:pt>
                <c:pt idx="8">
                  <c:v>-0.30000000003838101</c:v>
                </c:pt>
                <c:pt idx="9">
                  <c:v>9.9999999974897905E-2</c:v>
                </c:pt>
                <c:pt idx="10">
                  <c:v>-0.49999999998817701</c:v>
                </c:pt>
                <c:pt idx="11">
                  <c:v>-0.199999999949796</c:v>
                </c:pt>
                <c:pt idx="12">
                  <c:v>9.9999999974897905E-2</c:v>
                </c:pt>
                <c:pt idx="13">
                  <c:v>-0.49999999998817701</c:v>
                </c:pt>
                <c:pt idx="14">
                  <c:v>9.9999999974897905E-2</c:v>
                </c:pt>
                <c:pt idx="15">
                  <c:v>4.9999999987449001E-2</c:v>
                </c:pt>
                <c:pt idx="16">
                  <c:v>-9.9999999974897905E-2</c:v>
                </c:pt>
                <c:pt idx="17">
                  <c:v>-0.100000000031741</c:v>
                </c:pt>
                <c:pt idx="18">
                  <c:v>4.9999999987449001E-2</c:v>
                </c:pt>
                <c:pt idx="19">
                  <c:v>-1.07816711563232E-3</c:v>
                </c:pt>
                <c:pt idx="20">
                  <c:v>-2.7777777770805003E-4</c:v>
                </c:pt>
                <c:pt idx="21">
                  <c:v>1.42857142821283E-2</c:v>
                </c:pt>
              </c:numCache>
            </c:numRef>
          </c:val>
        </c:ser>
        <c:ser>
          <c:idx val="2"/>
          <c:order val="2"/>
          <c:tx>
            <c:strRef>
              <c:f>'K81+235'!$M$4:$Q$4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'K81+235'!$A$6:$A$29</c:f>
              <c:numCache>
                <c:formatCode>m"月"d"日";@</c:formatCode>
                <c:ptCount val="24"/>
                <c:pt idx="0">
                  <c:v>44898</c:v>
                </c:pt>
                <c:pt idx="1">
                  <c:v>44899</c:v>
                </c:pt>
                <c:pt idx="2">
                  <c:v>44900</c:v>
                </c:pt>
                <c:pt idx="3">
                  <c:v>44901</c:v>
                </c:pt>
                <c:pt idx="4">
                  <c:v>44902</c:v>
                </c:pt>
                <c:pt idx="5">
                  <c:v>44903</c:v>
                </c:pt>
                <c:pt idx="6">
                  <c:v>44904</c:v>
                </c:pt>
                <c:pt idx="7">
                  <c:v>44905</c:v>
                </c:pt>
                <c:pt idx="8">
                  <c:v>44906</c:v>
                </c:pt>
                <c:pt idx="9">
                  <c:v>44907</c:v>
                </c:pt>
                <c:pt idx="10">
                  <c:v>44908</c:v>
                </c:pt>
                <c:pt idx="11">
                  <c:v>44909</c:v>
                </c:pt>
                <c:pt idx="12">
                  <c:v>44910</c:v>
                </c:pt>
                <c:pt idx="13">
                  <c:v>44911</c:v>
                </c:pt>
                <c:pt idx="14">
                  <c:v>44912</c:v>
                </c:pt>
                <c:pt idx="15">
                  <c:v>44914</c:v>
                </c:pt>
                <c:pt idx="16">
                  <c:v>44916</c:v>
                </c:pt>
                <c:pt idx="17">
                  <c:v>44918</c:v>
                </c:pt>
                <c:pt idx="18">
                  <c:v>44920</c:v>
                </c:pt>
                <c:pt idx="19">
                  <c:v>45291</c:v>
                </c:pt>
                <c:pt idx="20">
                  <c:v>44931</c:v>
                </c:pt>
                <c:pt idx="21">
                  <c:v>44938</c:v>
                </c:pt>
              </c:numCache>
            </c:numRef>
          </c:cat>
          <c:val>
            <c:numRef>
              <c:f>'K81+235'!$Q$6:$Q$29</c:f>
              <c:numCache>
                <c:formatCode>0.00_ </c:formatCode>
                <c:ptCount val="24"/>
                <c:pt idx="0">
                  <c:v>0</c:v>
                </c:pt>
                <c:pt idx="1">
                  <c:v>9.9999999974897905E-2</c:v>
                </c:pt>
                <c:pt idx="2">
                  <c:v>-0.199999999949796</c:v>
                </c:pt>
                <c:pt idx="3">
                  <c:v>-0.20000000006348301</c:v>
                </c:pt>
                <c:pt idx="4">
                  <c:v>-0.29999999992469401</c:v>
                </c:pt>
                <c:pt idx="5">
                  <c:v>-0.10000000008858501</c:v>
                </c:pt>
                <c:pt idx="6">
                  <c:v>-9.9999999974897905E-2</c:v>
                </c:pt>
                <c:pt idx="7">
                  <c:v>-0.30000000003838101</c:v>
                </c:pt>
                <c:pt idx="8">
                  <c:v>-0.199999999949796</c:v>
                </c:pt>
                <c:pt idx="9">
                  <c:v>0.30000000003838101</c:v>
                </c:pt>
                <c:pt idx="10">
                  <c:v>-0.70000000005165897</c:v>
                </c:pt>
                <c:pt idx="11">
                  <c:v>-0.199999999949796</c:v>
                </c:pt>
                <c:pt idx="12">
                  <c:v>9.9999999974897905E-2</c:v>
                </c:pt>
                <c:pt idx="13">
                  <c:v>-0.49999999998817701</c:v>
                </c:pt>
                <c:pt idx="14">
                  <c:v>-0.20000000006348301</c:v>
                </c:pt>
                <c:pt idx="15">
                  <c:v>-4.9999999987449001E-2</c:v>
                </c:pt>
                <c:pt idx="16">
                  <c:v>-4.9999999987449001E-2</c:v>
                </c:pt>
                <c:pt idx="17">
                  <c:v>4.9999999987449001E-2</c:v>
                </c:pt>
                <c:pt idx="18">
                  <c:v>-0.149999999962347</c:v>
                </c:pt>
                <c:pt idx="19">
                  <c:v>-2.6954177890808098E-4</c:v>
                </c:pt>
                <c:pt idx="20">
                  <c:v>-2.7777777739225299E-4</c:v>
                </c:pt>
                <c:pt idx="21">
                  <c:v>-1.42857142821283E-2</c:v>
                </c:pt>
              </c:numCache>
            </c:numRef>
          </c:val>
        </c:ser>
        <c:dLbls/>
        <c:marker val="1"/>
        <c:axId val="111908736"/>
        <c:axId val="111919488"/>
      </c:lineChart>
      <c:dateAx>
        <c:axId val="111908736"/>
        <c:scaling>
          <c:orientation val="minMax"/>
          <c:max val="44938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1919488"/>
        <c:crossesAt val="-50"/>
        <c:auto val="1"/>
        <c:lblOffset val="100"/>
        <c:baseTimeUnit val="days"/>
        <c:majorUnit val="4"/>
        <c:majorTimeUnit val="days"/>
      </c:dateAx>
      <c:valAx>
        <c:axId val="111919488"/>
        <c:scaling>
          <c:orientation val="minMax"/>
          <c:max val="0.5"/>
          <c:min val="-1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1908736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6.0053658581252514E-2"/>
          <c:y val="9.613358379222211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K81+235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78783198694230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'K81+235'!$U$4:$W$4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'K81+235'!$A$6:$A$29</c:f>
              <c:numCache>
                <c:formatCode>m"月"d"日";@</c:formatCode>
                <c:ptCount val="24"/>
                <c:pt idx="0">
                  <c:v>44898</c:v>
                </c:pt>
                <c:pt idx="1">
                  <c:v>44899</c:v>
                </c:pt>
                <c:pt idx="2">
                  <c:v>44900</c:v>
                </c:pt>
                <c:pt idx="3">
                  <c:v>44901</c:v>
                </c:pt>
                <c:pt idx="4">
                  <c:v>44902</c:v>
                </c:pt>
                <c:pt idx="5">
                  <c:v>44903</c:v>
                </c:pt>
                <c:pt idx="6">
                  <c:v>44904</c:v>
                </c:pt>
                <c:pt idx="7">
                  <c:v>44905</c:v>
                </c:pt>
                <c:pt idx="8">
                  <c:v>44906</c:v>
                </c:pt>
                <c:pt idx="9">
                  <c:v>44907</c:v>
                </c:pt>
                <c:pt idx="10">
                  <c:v>44908</c:v>
                </c:pt>
                <c:pt idx="11">
                  <c:v>44909</c:v>
                </c:pt>
                <c:pt idx="12">
                  <c:v>44910</c:v>
                </c:pt>
                <c:pt idx="13">
                  <c:v>44911</c:v>
                </c:pt>
                <c:pt idx="14">
                  <c:v>44912</c:v>
                </c:pt>
                <c:pt idx="15">
                  <c:v>44914</c:v>
                </c:pt>
                <c:pt idx="16">
                  <c:v>44916</c:v>
                </c:pt>
                <c:pt idx="17">
                  <c:v>44918</c:v>
                </c:pt>
                <c:pt idx="18">
                  <c:v>44920</c:v>
                </c:pt>
                <c:pt idx="19">
                  <c:v>45291</c:v>
                </c:pt>
                <c:pt idx="20">
                  <c:v>44931</c:v>
                </c:pt>
                <c:pt idx="21">
                  <c:v>44938</c:v>
                </c:pt>
              </c:numCache>
            </c:numRef>
          </c:cat>
          <c:val>
            <c:numRef>
              <c:f>'K81+235'!$W$6:$W$29</c:f>
              <c:numCache>
                <c:formatCode>0.00_ </c:formatCode>
                <c:ptCount val="24"/>
                <c:pt idx="0">
                  <c:v>0</c:v>
                </c:pt>
                <c:pt idx="1">
                  <c:v>0.10000000000154299</c:v>
                </c:pt>
                <c:pt idx="2">
                  <c:v>-0.30000000000107702</c:v>
                </c:pt>
                <c:pt idx="3">
                  <c:v>-0.19999999999953399</c:v>
                </c:pt>
                <c:pt idx="4">
                  <c:v>-0.19999999999953399</c:v>
                </c:pt>
                <c:pt idx="5">
                  <c:v>-0.10000000000154299</c:v>
                </c:pt>
                <c:pt idx="6">
                  <c:v>-0.29999999999930099</c:v>
                </c:pt>
                <c:pt idx="7">
                  <c:v>-0.19999999999953399</c:v>
                </c:pt>
                <c:pt idx="8">
                  <c:v>-9.99999999997669E-2</c:v>
                </c:pt>
                <c:pt idx="9">
                  <c:v>-0.30000000000107702</c:v>
                </c:pt>
                <c:pt idx="10">
                  <c:v>9.99999999997669E-2</c:v>
                </c:pt>
                <c:pt idx="11">
                  <c:v>-0.49999999999883499</c:v>
                </c:pt>
                <c:pt idx="12">
                  <c:v>-0.19999999999953399</c:v>
                </c:pt>
                <c:pt idx="13">
                  <c:v>-0.10000000000154299</c:v>
                </c:pt>
                <c:pt idx="14">
                  <c:v>-0.29999999998864302</c:v>
                </c:pt>
                <c:pt idx="15">
                  <c:v>-5.00000000052125E-2</c:v>
                </c:pt>
                <c:pt idx="16">
                  <c:v>-0.15000000000053901</c:v>
                </c:pt>
                <c:pt idx="17">
                  <c:v>4.9999999990113501E-2</c:v>
                </c:pt>
                <c:pt idx="18">
                  <c:v>-5.00000000052125E-2</c:v>
                </c:pt>
                <c:pt idx="19">
                  <c:v>-2.6954177889371698E-4</c:v>
                </c:pt>
                <c:pt idx="20">
                  <c:v>2.7777777792022601E-4</c:v>
                </c:pt>
                <c:pt idx="21">
                  <c:v>-2.8571428564002799E-2</c:v>
                </c:pt>
                <c:pt idx="22">
                  <c:v>-0.89999999999967994</c:v>
                </c:pt>
              </c:numCache>
            </c:numRef>
          </c:val>
        </c:ser>
        <c:ser>
          <c:idx val="1"/>
          <c:order val="1"/>
          <c:tx>
            <c:strRef>
              <c:f>'K81+235'!$Y$4:$AA$4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'K81+235'!$A$6:$A$29</c:f>
              <c:numCache>
                <c:formatCode>m"月"d"日";@</c:formatCode>
                <c:ptCount val="24"/>
                <c:pt idx="0">
                  <c:v>44898</c:v>
                </c:pt>
                <c:pt idx="1">
                  <c:v>44899</c:v>
                </c:pt>
                <c:pt idx="2">
                  <c:v>44900</c:v>
                </c:pt>
                <c:pt idx="3">
                  <c:v>44901</c:v>
                </c:pt>
                <c:pt idx="4">
                  <c:v>44902</c:v>
                </c:pt>
                <c:pt idx="5">
                  <c:v>44903</c:v>
                </c:pt>
                <c:pt idx="6">
                  <c:v>44904</c:v>
                </c:pt>
                <c:pt idx="7">
                  <c:v>44905</c:v>
                </c:pt>
                <c:pt idx="8">
                  <c:v>44906</c:v>
                </c:pt>
                <c:pt idx="9">
                  <c:v>44907</c:v>
                </c:pt>
                <c:pt idx="10">
                  <c:v>44908</c:v>
                </c:pt>
                <c:pt idx="11">
                  <c:v>44909</c:v>
                </c:pt>
                <c:pt idx="12">
                  <c:v>44910</c:v>
                </c:pt>
                <c:pt idx="13">
                  <c:v>44911</c:v>
                </c:pt>
                <c:pt idx="14">
                  <c:v>44912</c:v>
                </c:pt>
                <c:pt idx="15">
                  <c:v>44914</c:v>
                </c:pt>
                <c:pt idx="16">
                  <c:v>44916</c:v>
                </c:pt>
                <c:pt idx="17">
                  <c:v>44918</c:v>
                </c:pt>
                <c:pt idx="18">
                  <c:v>44920</c:v>
                </c:pt>
                <c:pt idx="19">
                  <c:v>45291</c:v>
                </c:pt>
                <c:pt idx="20">
                  <c:v>44931</c:v>
                </c:pt>
                <c:pt idx="21">
                  <c:v>44938</c:v>
                </c:pt>
              </c:numCache>
            </c:numRef>
          </c:cat>
          <c:val>
            <c:numRef>
              <c:f>'K81+235'!$AA$6:$AA$29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-0.39999999999906799</c:v>
                </c:pt>
                <c:pt idx="2">
                  <c:v>9.99999999997669E-2</c:v>
                </c:pt>
                <c:pt idx="3">
                  <c:v>-0.20000000000130999</c:v>
                </c:pt>
                <c:pt idx="4">
                  <c:v>-0.19999999999953399</c:v>
                </c:pt>
                <c:pt idx="5">
                  <c:v>-0.29999999999930099</c:v>
                </c:pt>
                <c:pt idx="6">
                  <c:v>-9.99999999997669E-2</c:v>
                </c:pt>
                <c:pt idx="7">
                  <c:v>-0.20000000000130999</c:v>
                </c:pt>
                <c:pt idx="8">
                  <c:v>9.99999999997669E-2</c:v>
                </c:pt>
                <c:pt idx="9">
                  <c:v>-0.49999999999883499</c:v>
                </c:pt>
                <c:pt idx="10">
                  <c:v>-0.19999999999953399</c:v>
                </c:pt>
                <c:pt idx="11">
                  <c:v>-0.10000000000154299</c:v>
                </c:pt>
                <c:pt idx="12">
                  <c:v>-0.29999999999930099</c:v>
                </c:pt>
                <c:pt idx="13">
                  <c:v>9.99999999997669E-2</c:v>
                </c:pt>
                <c:pt idx="14">
                  <c:v>-0.49999999999883499</c:v>
                </c:pt>
                <c:pt idx="15">
                  <c:v>-0.100000000000655</c:v>
                </c:pt>
                <c:pt idx="16">
                  <c:v>0</c:v>
                </c:pt>
                <c:pt idx="17">
                  <c:v>-5.0000000000771601E-2</c:v>
                </c:pt>
                <c:pt idx="18">
                  <c:v>-9.9999999997990599E-2</c:v>
                </c:pt>
                <c:pt idx="19">
                  <c:v>-5.3908355795022605E-4</c:v>
                </c:pt>
                <c:pt idx="20">
                  <c:v>5.55555555559195E-4</c:v>
                </c:pt>
                <c:pt idx="21">
                  <c:v>4.28571428572967E-2</c:v>
                </c:pt>
                <c:pt idx="22">
                  <c:v>-3.91304347825948E-2</c:v>
                </c:pt>
              </c:numCache>
            </c:numRef>
          </c:val>
        </c:ser>
        <c:ser>
          <c:idx val="2"/>
          <c:order val="2"/>
          <c:tx>
            <c:strRef>
              <c:f>'K81+235'!$AC$4:$AE$4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'K81+235'!$A$6:$A$29</c:f>
              <c:numCache>
                <c:formatCode>m"月"d"日";@</c:formatCode>
                <c:ptCount val="24"/>
                <c:pt idx="0">
                  <c:v>44898</c:v>
                </c:pt>
                <c:pt idx="1">
                  <c:v>44899</c:v>
                </c:pt>
                <c:pt idx="2">
                  <c:v>44900</c:v>
                </c:pt>
                <c:pt idx="3">
                  <c:v>44901</c:v>
                </c:pt>
                <c:pt idx="4">
                  <c:v>44902</c:v>
                </c:pt>
                <c:pt idx="5">
                  <c:v>44903</c:v>
                </c:pt>
                <c:pt idx="6">
                  <c:v>44904</c:v>
                </c:pt>
                <c:pt idx="7">
                  <c:v>44905</c:v>
                </c:pt>
                <c:pt idx="8">
                  <c:v>44906</c:v>
                </c:pt>
                <c:pt idx="9">
                  <c:v>44907</c:v>
                </c:pt>
                <c:pt idx="10">
                  <c:v>44908</c:v>
                </c:pt>
                <c:pt idx="11">
                  <c:v>44909</c:v>
                </c:pt>
                <c:pt idx="12">
                  <c:v>44910</c:v>
                </c:pt>
                <c:pt idx="13">
                  <c:v>44911</c:v>
                </c:pt>
                <c:pt idx="14">
                  <c:v>44912</c:v>
                </c:pt>
                <c:pt idx="15">
                  <c:v>44914</c:v>
                </c:pt>
                <c:pt idx="16">
                  <c:v>44916</c:v>
                </c:pt>
                <c:pt idx="17">
                  <c:v>44918</c:v>
                </c:pt>
                <c:pt idx="18">
                  <c:v>44920</c:v>
                </c:pt>
                <c:pt idx="19">
                  <c:v>45291</c:v>
                </c:pt>
                <c:pt idx="20">
                  <c:v>44931</c:v>
                </c:pt>
                <c:pt idx="21">
                  <c:v>44938</c:v>
                </c:pt>
              </c:numCache>
            </c:numRef>
          </c:cat>
          <c:val>
            <c:numRef>
              <c:f>'K81+235'!$AE$6:$AE$29</c:f>
              <c:numCache>
                <c:formatCode>0.00_ </c:formatCode>
                <c:ptCount val="24"/>
                <c:pt idx="0">
                  <c:v>0</c:v>
                </c:pt>
                <c:pt idx="1">
                  <c:v>0.29999999999930099</c:v>
                </c:pt>
                <c:pt idx="2">
                  <c:v>-0.19999999999953399</c:v>
                </c:pt>
                <c:pt idx="3">
                  <c:v>-0.19999999999953399</c:v>
                </c:pt>
                <c:pt idx="4">
                  <c:v>9.99999999997669E-2</c:v>
                </c:pt>
                <c:pt idx="5">
                  <c:v>-0.50000000000061096</c:v>
                </c:pt>
                <c:pt idx="6">
                  <c:v>0.10000000000154299</c:v>
                </c:pt>
                <c:pt idx="7">
                  <c:v>-0.50000000000061096</c:v>
                </c:pt>
                <c:pt idx="8">
                  <c:v>9.99999999997669E-2</c:v>
                </c:pt>
                <c:pt idx="9">
                  <c:v>-0.50000000000061096</c:v>
                </c:pt>
                <c:pt idx="10">
                  <c:v>-0.19999999999953399</c:v>
                </c:pt>
                <c:pt idx="11">
                  <c:v>9.99999999997669E-2</c:v>
                </c:pt>
                <c:pt idx="12">
                  <c:v>-0.49999999999883499</c:v>
                </c:pt>
                <c:pt idx="13">
                  <c:v>9.99999999997669E-2</c:v>
                </c:pt>
                <c:pt idx="14">
                  <c:v>-0.49999999998995298</c:v>
                </c:pt>
                <c:pt idx="15">
                  <c:v>4.99999999945544E-2</c:v>
                </c:pt>
                <c:pt idx="16">
                  <c:v>-9.99999999997669E-2</c:v>
                </c:pt>
                <c:pt idx="17">
                  <c:v>-9.99999999997669E-2</c:v>
                </c:pt>
                <c:pt idx="18">
                  <c:v>-4.9999999999883499E-2</c:v>
                </c:pt>
                <c:pt idx="19">
                  <c:v>-8.0862533692533896E-4</c:v>
                </c:pt>
                <c:pt idx="20">
                  <c:v>5.5555555555426102E-4</c:v>
                </c:pt>
                <c:pt idx="21">
                  <c:v>1.4285714285427201E-2</c:v>
                </c:pt>
              </c:numCache>
            </c:numRef>
          </c:val>
        </c:ser>
        <c:dLbls/>
        <c:marker val="1"/>
        <c:axId val="112028288"/>
        <c:axId val="112051328"/>
      </c:lineChart>
      <c:dateAx>
        <c:axId val="112028288"/>
        <c:scaling>
          <c:orientation val="minMax"/>
          <c:max val="44938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2051328"/>
        <c:crossesAt val="-50"/>
        <c:auto val="1"/>
        <c:lblOffset val="100"/>
        <c:baseTimeUnit val="days"/>
        <c:majorUnit val="4"/>
        <c:majorTimeUnit val="days"/>
      </c:dateAx>
      <c:valAx>
        <c:axId val="112051328"/>
        <c:scaling>
          <c:orientation val="minMax"/>
          <c:max val="1"/>
          <c:min val="-1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2028288"/>
        <c:crosses val="autoZero"/>
        <c:crossBetween val="midCat"/>
        <c:majorUnit val="0.5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K81+208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7.3209821859074398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'K81+208'!$C$4:$G$4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'K81+208'!$A$6:$A$29</c:f>
              <c:numCache>
                <c:formatCode>m"月"d"日";@</c:formatCode>
                <c:ptCount val="24"/>
                <c:pt idx="0">
                  <c:v>44907</c:v>
                </c:pt>
                <c:pt idx="1">
                  <c:v>44908</c:v>
                </c:pt>
                <c:pt idx="2">
                  <c:v>44909</c:v>
                </c:pt>
                <c:pt idx="3">
                  <c:v>44910</c:v>
                </c:pt>
                <c:pt idx="4">
                  <c:v>44911</c:v>
                </c:pt>
                <c:pt idx="5">
                  <c:v>44912</c:v>
                </c:pt>
                <c:pt idx="6">
                  <c:v>44913</c:v>
                </c:pt>
                <c:pt idx="7">
                  <c:v>44914</c:v>
                </c:pt>
                <c:pt idx="8">
                  <c:v>44915</c:v>
                </c:pt>
                <c:pt idx="9">
                  <c:v>45282</c:v>
                </c:pt>
                <c:pt idx="10">
                  <c:v>45649</c:v>
                </c:pt>
                <c:pt idx="11">
                  <c:v>46016</c:v>
                </c:pt>
                <c:pt idx="12">
                  <c:v>46383</c:v>
                </c:pt>
                <c:pt idx="13">
                  <c:v>46750</c:v>
                </c:pt>
                <c:pt idx="14">
                  <c:v>47117</c:v>
                </c:pt>
                <c:pt idx="15">
                  <c:v>44929</c:v>
                </c:pt>
                <c:pt idx="16">
                  <c:v>44934</c:v>
                </c:pt>
                <c:pt idx="17">
                  <c:v>44938</c:v>
                </c:pt>
                <c:pt idx="18">
                  <c:v>44960</c:v>
                </c:pt>
                <c:pt idx="19">
                  <c:v>44965</c:v>
                </c:pt>
                <c:pt idx="20">
                  <c:v>44970</c:v>
                </c:pt>
                <c:pt idx="21">
                  <c:v>44977</c:v>
                </c:pt>
              </c:numCache>
            </c:numRef>
          </c:cat>
          <c:val>
            <c:numRef>
              <c:f>'K81+208'!$F$6:$F$29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-0.30000000003838101</c:v>
                </c:pt>
                <c:pt idx="2">
                  <c:v>-0.49999999998817701</c:v>
                </c:pt>
                <c:pt idx="3">
                  <c:v>-0.59999999996307496</c:v>
                </c:pt>
                <c:pt idx="4">
                  <c:v>-0.90000000000145497</c:v>
                </c:pt>
                <c:pt idx="5">
                  <c:v>-0.80000000002655702</c:v>
                </c:pt>
                <c:pt idx="6">
                  <c:v>-1.30000000001473</c:v>
                </c:pt>
                <c:pt idx="7">
                  <c:v>-1.4999999999645299</c:v>
                </c:pt>
                <c:pt idx="8">
                  <c:v>-1.5999999999394301</c:v>
                </c:pt>
                <c:pt idx="9">
                  <c:v>-1.4999999999645299</c:v>
                </c:pt>
                <c:pt idx="10">
                  <c:v>-1.8000000000029099</c:v>
                </c:pt>
                <c:pt idx="11">
                  <c:v>-1.8999999999778101</c:v>
                </c:pt>
                <c:pt idx="12">
                  <c:v>-1.9999999999527101</c:v>
                </c:pt>
                <c:pt idx="13">
                  <c:v>-1.8999999999778101</c:v>
                </c:pt>
                <c:pt idx="14">
                  <c:v>-2.2000000000161899</c:v>
                </c:pt>
                <c:pt idx="15">
                  <c:v>-2.2999999999910901</c:v>
                </c:pt>
                <c:pt idx="16">
                  <c:v>-2.4999999999408802</c:v>
                </c:pt>
                <c:pt idx="17">
                  <c:v>-2.39999999996598</c:v>
                </c:pt>
                <c:pt idx="18">
                  <c:v>-2.6000000000294698</c:v>
                </c:pt>
                <c:pt idx="19">
                  <c:v>-2.70000000000437</c:v>
                </c:pt>
                <c:pt idx="20">
                  <c:v>-2.8999999999541601</c:v>
                </c:pt>
                <c:pt idx="21">
                  <c:v>-2.79999999997926</c:v>
                </c:pt>
                <c:pt idx="22">
                  <c:v>-2.2000000000161801</c:v>
                </c:pt>
              </c:numCache>
            </c:numRef>
          </c:val>
        </c:ser>
        <c:ser>
          <c:idx val="1"/>
          <c:order val="1"/>
          <c:tx>
            <c:strRef>
              <c:f>'K81+208'!$H$4:$L$4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'K81+208'!$A$6:$A$29</c:f>
              <c:numCache>
                <c:formatCode>m"月"d"日";@</c:formatCode>
                <c:ptCount val="24"/>
                <c:pt idx="0">
                  <c:v>44907</c:v>
                </c:pt>
                <c:pt idx="1">
                  <c:v>44908</c:v>
                </c:pt>
                <c:pt idx="2">
                  <c:v>44909</c:v>
                </c:pt>
                <c:pt idx="3">
                  <c:v>44910</c:v>
                </c:pt>
                <c:pt idx="4">
                  <c:v>44911</c:v>
                </c:pt>
                <c:pt idx="5">
                  <c:v>44912</c:v>
                </c:pt>
                <c:pt idx="6">
                  <c:v>44913</c:v>
                </c:pt>
                <c:pt idx="7">
                  <c:v>44914</c:v>
                </c:pt>
                <c:pt idx="8">
                  <c:v>44915</c:v>
                </c:pt>
                <c:pt idx="9">
                  <c:v>45282</c:v>
                </c:pt>
                <c:pt idx="10">
                  <c:v>45649</c:v>
                </c:pt>
                <c:pt idx="11">
                  <c:v>46016</c:v>
                </c:pt>
                <c:pt idx="12">
                  <c:v>46383</c:v>
                </c:pt>
                <c:pt idx="13">
                  <c:v>46750</c:v>
                </c:pt>
                <c:pt idx="14">
                  <c:v>47117</c:v>
                </c:pt>
                <c:pt idx="15">
                  <c:v>44929</c:v>
                </c:pt>
                <c:pt idx="16">
                  <c:v>44934</c:v>
                </c:pt>
                <c:pt idx="17">
                  <c:v>44938</c:v>
                </c:pt>
                <c:pt idx="18">
                  <c:v>44960</c:v>
                </c:pt>
                <c:pt idx="19">
                  <c:v>44965</c:v>
                </c:pt>
                <c:pt idx="20">
                  <c:v>44970</c:v>
                </c:pt>
                <c:pt idx="21">
                  <c:v>44977</c:v>
                </c:pt>
              </c:numCache>
            </c:numRef>
          </c:cat>
          <c:val>
            <c:numRef>
              <c:f>'K81+208'!$K$6:$K$29</c:f>
              <c:numCache>
                <c:formatCode>0.00_ </c:formatCode>
                <c:ptCount val="24"/>
                <c:pt idx="0">
                  <c:v>0</c:v>
                </c:pt>
                <c:pt idx="1">
                  <c:v>9.9999999974897905E-2</c:v>
                </c:pt>
                <c:pt idx="2">
                  <c:v>0.199999999949796</c:v>
                </c:pt>
                <c:pt idx="3">
                  <c:v>-0.20000000006348301</c:v>
                </c:pt>
                <c:pt idx="4">
                  <c:v>-0.40000000001327901</c:v>
                </c:pt>
                <c:pt idx="5">
                  <c:v>-0.59999999996307496</c:v>
                </c:pt>
                <c:pt idx="6">
                  <c:v>-0.49999999998817701</c:v>
                </c:pt>
                <c:pt idx="7">
                  <c:v>-0.99999999997635303</c:v>
                </c:pt>
                <c:pt idx="8">
                  <c:v>-1.2000000000398401</c:v>
                </c:pt>
                <c:pt idx="9">
                  <c:v>-1.30000000001473</c:v>
                </c:pt>
                <c:pt idx="10">
                  <c:v>-1.60000000005311</c:v>
                </c:pt>
                <c:pt idx="11">
                  <c:v>-1.4999999999645299</c:v>
                </c:pt>
                <c:pt idx="12">
                  <c:v>-2.00000000006639</c:v>
                </c:pt>
                <c:pt idx="13">
                  <c:v>-2.2000000000161899</c:v>
                </c:pt>
                <c:pt idx="14">
                  <c:v>-2.2000000000161899</c:v>
                </c:pt>
                <c:pt idx="15">
                  <c:v>-2.6000000000294698</c:v>
                </c:pt>
                <c:pt idx="16">
                  <c:v>-2.79999999997926</c:v>
                </c:pt>
                <c:pt idx="17">
                  <c:v>-2.9000000000678501</c:v>
                </c:pt>
                <c:pt idx="18">
                  <c:v>-3.1999999999925399</c:v>
                </c:pt>
                <c:pt idx="19">
                  <c:v>-3.40000000005602</c:v>
                </c:pt>
                <c:pt idx="20">
                  <c:v>-3.2999999999674401</c:v>
                </c:pt>
                <c:pt idx="21">
                  <c:v>-3.40000000005602</c:v>
                </c:pt>
                <c:pt idx="22">
                  <c:v>-4.5161290322246299E-2</c:v>
                </c:pt>
              </c:numCache>
            </c:numRef>
          </c:val>
        </c:ser>
        <c:ser>
          <c:idx val="2"/>
          <c:order val="2"/>
          <c:tx>
            <c:strRef>
              <c:f>'K81+208'!$M$4:$Q$4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'K81+208'!$A$6:$A$32</c:f>
              <c:numCache>
                <c:formatCode>m"月"d"日";@</c:formatCode>
                <c:ptCount val="27"/>
                <c:pt idx="0">
                  <c:v>44907</c:v>
                </c:pt>
                <c:pt idx="1">
                  <c:v>44908</c:v>
                </c:pt>
                <c:pt idx="2">
                  <c:v>44909</c:v>
                </c:pt>
                <c:pt idx="3">
                  <c:v>44910</c:v>
                </c:pt>
                <c:pt idx="4">
                  <c:v>44911</c:v>
                </c:pt>
                <c:pt idx="5">
                  <c:v>44912</c:v>
                </c:pt>
                <c:pt idx="6">
                  <c:v>44913</c:v>
                </c:pt>
                <c:pt idx="7">
                  <c:v>44914</c:v>
                </c:pt>
                <c:pt idx="8">
                  <c:v>44915</c:v>
                </c:pt>
                <c:pt idx="9">
                  <c:v>45282</c:v>
                </c:pt>
                <c:pt idx="10">
                  <c:v>45649</c:v>
                </c:pt>
                <c:pt idx="11">
                  <c:v>46016</c:v>
                </c:pt>
                <c:pt idx="12">
                  <c:v>46383</c:v>
                </c:pt>
                <c:pt idx="13">
                  <c:v>46750</c:v>
                </c:pt>
                <c:pt idx="14">
                  <c:v>47117</c:v>
                </c:pt>
                <c:pt idx="15">
                  <c:v>44929</c:v>
                </c:pt>
                <c:pt idx="16">
                  <c:v>44934</c:v>
                </c:pt>
                <c:pt idx="17">
                  <c:v>44938</c:v>
                </c:pt>
                <c:pt idx="18">
                  <c:v>44960</c:v>
                </c:pt>
                <c:pt idx="19">
                  <c:v>44965</c:v>
                </c:pt>
                <c:pt idx="20">
                  <c:v>44970</c:v>
                </c:pt>
                <c:pt idx="21">
                  <c:v>44977</c:v>
                </c:pt>
              </c:numCache>
            </c:numRef>
          </c:cat>
          <c:val>
            <c:numRef>
              <c:f>'K81+208'!$P$6:$P$32</c:f>
              <c:numCache>
                <c:formatCode>0.00_ </c:formatCode>
                <c:ptCount val="27"/>
                <c:pt idx="0">
                  <c:v>0</c:v>
                </c:pt>
                <c:pt idx="1">
                  <c:v>-0.20000000006348301</c:v>
                </c:pt>
                <c:pt idx="2">
                  <c:v>-0.40000000001327901</c:v>
                </c:pt>
                <c:pt idx="3">
                  <c:v>-0.20000000006348301</c:v>
                </c:pt>
                <c:pt idx="4">
                  <c:v>-0.80000000002655702</c:v>
                </c:pt>
                <c:pt idx="5">
                  <c:v>-0.99999999997635303</c:v>
                </c:pt>
                <c:pt idx="6">
                  <c:v>-1.1000000000649399</c:v>
                </c:pt>
                <c:pt idx="7">
                  <c:v>-1.39999999998963</c:v>
                </c:pt>
                <c:pt idx="8">
                  <c:v>-1.70000000002801</c:v>
                </c:pt>
                <c:pt idx="9">
                  <c:v>-1.8000000000029099</c:v>
                </c:pt>
                <c:pt idx="10">
                  <c:v>-2.2999999999910901</c:v>
                </c:pt>
                <c:pt idx="11">
                  <c:v>-2.6000000000294698</c:v>
                </c:pt>
                <c:pt idx="12">
                  <c:v>-2.70000000000437</c:v>
                </c:pt>
                <c:pt idx="13">
                  <c:v>-3.1999999999925399</c:v>
                </c:pt>
                <c:pt idx="14">
                  <c:v>-3.5000000000309202</c:v>
                </c:pt>
                <c:pt idx="15">
                  <c:v>-3.69999999998072</c:v>
                </c:pt>
                <c:pt idx="16">
                  <c:v>-4.099999999994</c:v>
                </c:pt>
                <c:pt idx="17">
                  <c:v>-4.4000000000323798</c:v>
                </c:pt>
                <c:pt idx="18">
                  <c:v>-4.3000000000574801</c:v>
                </c:pt>
                <c:pt idx="19">
                  <c:v>-4.7000000000707596</c:v>
                </c:pt>
                <c:pt idx="20">
                  <c:v>-4.5999999999821704</c:v>
                </c:pt>
                <c:pt idx="21">
                  <c:v>-4.5000000000072804</c:v>
                </c:pt>
              </c:numCache>
            </c:numRef>
          </c:val>
        </c:ser>
        <c:dLbls/>
        <c:marker val="1"/>
        <c:axId val="112140288"/>
        <c:axId val="112142592"/>
      </c:lineChart>
      <c:lineChart>
        <c:grouping val="standard"/>
        <c:ser>
          <c:idx val="3"/>
          <c:order val="3"/>
          <c:tx>
            <c:strRef>
              <c:f>'K81+208'!$AG$3:$AG$5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'K81+208'!$A$6:$A$29</c:f>
              <c:numCache>
                <c:formatCode>m"月"d"日";@</c:formatCode>
                <c:ptCount val="24"/>
                <c:pt idx="0">
                  <c:v>44907</c:v>
                </c:pt>
                <c:pt idx="1">
                  <c:v>44908</c:v>
                </c:pt>
                <c:pt idx="2">
                  <c:v>44909</c:v>
                </c:pt>
                <c:pt idx="3">
                  <c:v>44910</c:v>
                </c:pt>
                <c:pt idx="4">
                  <c:v>44911</c:v>
                </c:pt>
                <c:pt idx="5">
                  <c:v>44912</c:v>
                </c:pt>
                <c:pt idx="6">
                  <c:v>44913</c:v>
                </c:pt>
                <c:pt idx="7">
                  <c:v>44914</c:v>
                </c:pt>
                <c:pt idx="8">
                  <c:v>44915</c:v>
                </c:pt>
                <c:pt idx="9">
                  <c:v>45282</c:v>
                </c:pt>
                <c:pt idx="10">
                  <c:v>45649</c:v>
                </c:pt>
                <c:pt idx="11">
                  <c:v>46016</c:v>
                </c:pt>
                <c:pt idx="12">
                  <c:v>46383</c:v>
                </c:pt>
                <c:pt idx="13">
                  <c:v>46750</c:v>
                </c:pt>
                <c:pt idx="14">
                  <c:v>47117</c:v>
                </c:pt>
                <c:pt idx="15">
                  <c:v>44929</c:v>
                </c:pt>
                <c:pt idx="16">
                  <c:v>44934</c:v>
                </c:pt>
                <c:pt idx="17">
                  <c:v>44938</c:v>
                </c:pt>
                <c:pt idx="18">
                  <c:v>44960</c:v>
                </c:pt>
                <c:pt idx="19">
                  <c:v>44965</c:v>
                </c:pt>
                <c:pt idx="20">
                  <c:v>44970</c:v>
                </c:pt>
                <c:pt idx="21">
                  <c:v>44977</c:v>
                </c:pt>
              </c:numCache>
            </c:numRef>
          </c:cat>
          <c:val>
            <c:numRef>
              <c:f>'K81+208'!$AG$6:$AG$29</c:f>
              <c:numCache>
                <c:formatCode>0.0_ </c:formatCode>
                <c:ptCount val="24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  <c:pt idx="18">
                  <c:v>59</c:v>
                </c:pt>
                <c:pt idx="19">
                  <c:v>62</c:v>
                </c:pt>
                <c:pt idx="20">
                  <c:v>65</c:v>
                </c:pt>
                <c:pt idx="21">
                  <c:v>68</c:v>
                </c:pt>
              </c:numCache>
            </c:numRef>
          </c:val>
        </c:ser>
        <c:dLbls/>
        <c:marker val="1"/>
        <c:axId val="112152960"/>
        <c:axId val="112154496"/>
      </c:lineChart>
      <c:dateAx>
        <c:axId val="112140288"/>
        <c:scaling>
          <c:orientation val="minMax"/>
          <c:max val="44985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2142592"/>
        <c:crossesAt val="-50"/>
        <c:auto val="1"/>
        <c:lblOffset val="100"/>
        <c:baseTimeUnit val="days"/>
      </c:dateAx>
      <c:valAx>
        <c:axId val="112142592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2140288"/>
        <c:crosses val="autoZero"/>
        <c:crossBetween val="midCat"/>
        <c:majorUnit val="1.2"/>
      </c:valAx>
      <c:dateAx>
        <c:axId val="112152960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112154496"/>
        <c:crosses val="autoZero"/>
        <c:auto val="1"/>
        <c:lblOffset val="100"/>
        <c:baseTimeUnit val="days"/>
      </c:dateAx>
      <c:valAx>
        <c:axId val="112154496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2152960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7318309909497183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K81+208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658089051772705"/>
          <c:y val="2.62831656575360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'K81+208'!$U$4:$W$4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'K81+208'!$A$6:$A$29</c:f>
              <c:numCache>
                <c:formatCode>m"月"d"日";@</c:formatCode>
                <c:ptCount val="24"/>
                <c:pt idx="0">
                  <c:v>44907</c:v>
                </c:pt>
                <c:pt idx="1">
                  <c:v>44908</c:v>
                </c:pt>
                <c:pt idx="2">
                  <c:v>44909</c:v>
                </c:pt>
                <c:pt idx="3">
                  <c:v>44910</c:v>
                </c:pt>
                <c:pt idx="4">
                  <c:v>44911</c:v>
                </c:pt>
                <c:pt idx="5">
                  <c:v>44912</c:v>
                </c:pt>
                <c:pt idx="6">
                  <c:v>44913</c:v>
                </c:pt>
                <c:pt idx="7">
                  <c:v>44914</c:v>
                </c:pt>
                <c:pt idx="8">
                  <c:v>44915</c:v>
                </c:pt>
                <c:pt idx="9">
                  <c:v>45282</c:v>
                </c:pt>
                <c:pt idx="10">
                  <c:v>45649</c:v>
                </c:pt>
                <c:pt idx="11">
                  <c:v>46016</c:v>
                </c:pt>
                <c:pt idx="12">
                  <c:v>46383</c:v>
                </c:pt>
                <c:pt idx="13">
                  <c:v>46750</c:v>
                </c:pt>
                <c:pt idx="14">
                  <c:v>47117</c:v>
                </c:pt>
                <c:pt idx="15">
                  <c:v>44929</c:v>
                </c:pt>
                <c:pt idx="16">
                  <c:v>44934</c:v>
                </c:pt>
                <c:pt idx="17">
                  <c:v>44938</c:v>
                </c:pt>
                <c:pt idx="18">
                  <c:v>44960</c:v>
                </c:pt>
                <c:pt idx="19">
                  <c:v>44965</c:v>
                </c:pt>
                <c:pt idx="20">
                  <c:v>44970</c:v>
                </c:pt>
                <c:pt idx="21">
                  <c:v>44977</c:v>
                </c:pt>
              </c:numCache>
            </c:numRef>
          </c:cat>
          <c:val>
            <c:numRef>
              <c:f>'K81+208'!$V$6:$V$31</c:f>
              <c:numCache>
                <c:formatCode>0.00_ </c:formatCode>
                <c:ptCount val="26"/>
                <c:pt idx="0">
                  <c:v>0</c:v>
                </c:pt>
                <c:pt idx="1">
                  <c:v>-0.19999999999953399</c:v>
                </c:pt>
                <c:pt idx="2">
                  <c:v>-0.39999999999906799</c:v>
                </c:pt>
                <c:pt idx="3">
                  <c:v>-0.49999999999883499</c:v>
                </c:pt>
                <c:pt idx="4">
                  <c:v>-0.799999999999912</c:v>
                </c:pt>
                <c:pt idx="5">
                  <c:v>-0.999999999999446</c:v>
                </c:pt>
                <c:pt idx="6">
                  <c:v>-0.89999999999967895</c:v>
                </c:pt>
                <c:pt idx="7">
                  <c:v>-1.39999999999851</c:v>
                </c:pt>
                <c:pt idx="8">
                  <c:v>-1.59999999999982</c:v>
                </c:pt>
                <c:pt idx="9">
                  <c:v>-1.80000000000113</c:v>
                </c:pt>
                <c:pt idx="10">
                  <c:v>-1.6999999999995901</c:v>
                </c:pt>
                <c:pt idx="11">
                  <c:v>-2.2000000000037501</c:v>
                </c:pt>
                <c:pt idx="12">
                  <c:v>-2.0999999999986598</c:v>
                </c:pt>
                <c:pt idx="13">
                  <c:v>-2.6000000000063701</c:v>
                </c:pt>
                <c:pt idx="14">
                  <c:v>-2.6999999999990401</c:v>
                </c:pt>
                <c:pt idx="15">
                  <c:v>-3.0000000000089999</c:v>
                </c:pt>
                <c:pt idx="16">
                  <c:v>-3.0000000000001101</c:v>
                </c:pt>
                <c:pt idx="17">
                  <c:v>-3.4000000000116199</c:v>
                </c:pt>
                <c:pt idx="18">
                  <c:v>-3.6000000000129302</c:v>
                </c:pt>
                <c:pt idx="19">
                  <c:v>-3.6999999999984801</c:v>
                </c:pt>
                <c:pt idx="20">
                  <c:v>-4.0000000000155502</c:v>
                </c:pt>
                <c:pt idx="21">
                  <c:v>-3.8999999999997899</c:v>
                </c:pt>
                <c:pt idx="22">
                  <c:v>-1.70000000000137</c:v>
                </c:pt>
              </c:numCache>
            </c:numRef>
          </c:val>
        </c:ser>
        <c:ser>
          <c:idx val="1"/>
          <c:order val="1"/>
          <c:tx>
            <c:strRef>
              <c:f>'K81+208'!$Y$4:$AA$4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'K81+208'!$A$6:$A$29</c:f>
              <c:numCache>
                <c:formatCode>m"月"d"日";@</c:formatCode>
                <c:ptCount val="24"/>
                <c:pt idx="0">
                  <c:v>44907</c:v>
                </c:pt>
                <c:pt idx="1">
                  <c:v>44908</c:v>
                </c:pt>
                <c:pt idx="2">
                  <c:v>44909</c:v>
                </c:pt>
                <c:pt idx="3">
                  <c:v>44910</c:v>
                </c:pt>
                <c:pt idx="4">
                  <c:v>44911</c:v>
                </c:pt>
                <c:pt idx="5">
                  <c:v>44912</c:v>
                </c:pt>
                <c:pt idx="6">
                  <c:v>44913</c:v>
                </c:pt>
                <c:pt idx="7">
                  <c:v>44914</c:v>
                </c:pt>
                <c:pt idx="8">
                  <c:v>44915</c:v>
                </c:pt>
                <c:pt idx="9">
                  <c:v>45282</c:v>
                </c:pt>
                <c:pt idx="10">
                  <c:v>45649</c:v>
                </c:pt>
                <c:pt idx="11">
                  <c:v>46016</c:v>
                </c:pt>
                <c:pt idx="12">
                  <c:v>46383</c:v>
                </c:pt>
                <c:pt idx="13">
                  <c:v>46750</c:v>
                </c:pt>
                <c:pt idx="14">
                  <c:v>47117</c:v>
                </c:pt>
                <c:pt idx="15">
                  <c:v>44929</c:v>
                </c:pt>
                <c:pt idx="16">
                  <c:v>44934</c:v>
                </c:pt>
                <c:pt idx="17">
                  <c:v>44938</c:v>
                </c:pt>
                <c:pt idx="18">
                  <c:v>44960</c:v>
                </c:pt>
                <c:pt idx="19">
                  <c:v>44965</c:v>
                </c:pt>
                <c:pt idx="20">
                  <c:v>44970</c:v>
                </c:pt>
                <c:pt idx="21">
                  <c:v>44977</c:v>
                </c:pt>
              </c:numCache>
            </c:numRef>
          </c:cat>
          <c:val>
            <c:numRef>
              <c:f>'K81+208'!$Z$6:$Z$30</c:f>
              <c:numCache>
                <c:formatCode>0.00_ </c:formatCode>
                <c:ptCount val="25"/>
                <c:pt idx="0">
                  <c:v>0</c:v>
                </c:pt>
                <c:pt idx="1">
                  <c:v>-0.19999999999953399</c:v>
                </c:pt>
                <c:pt idx="2">
                  <c:v>0</c:v>
                </c:pt>
                <c:pt idx="3">
                  <c:v>-0.59999999999860198</c:v>
                </c:pt>
                <c:pt idx="4">
                  <c:v>-1.1999999999989801</c:v>
                </c:pt>
                <c:pt idx="5">
                  <c:v>-1.39999999999851</c:v>
                </c:pt>
                <c:pt idx="6">
                  <c:v>-1.49999999999828</c:v>
                </c:pt>
                <c:pt idx="7">
                  <c:v>-1.6999999999995901</c:v>
                </c:pt>
                <c:pt idx="8">
                  <c:v>-2.0999999999986598</c:v>
                </c:pt>
                <c:pt idx="9">
                  <c:v>-2.0999999999986598</c:v>
                </c:pt>
                <c:pt idx="10">
                  <c:v>-2.1999999999984299</c:v>
                </c:pt>
                <c:pt idx="11">
                  <c:v>-2.4999999999977298</c:v>
                </c:pt>
                <c:pt idx="12">
                  <c:v>-2.3999999999997401</c:v>
                </c:pt>
                <c:pt idx="13">
                  <c:v>-2.89999999999679</c:v>
                </c:pt>
                <c:pt idx="14">
                  <c:v>-3.0999999999963301</c:v>
                </c:pt>
                <c:pt idx="15">
                  <c:v>-2.99999999999834</c:v>
                </c:pt>
                <c:pt idx="16">
                  <c:v>-3.4999999999954001</c:v>
                </c:pt>
                <c:pt idx="17">
                  <c:v>-3.69999999999493</c:v>
                </c:pt>
                <c:pt idx="18">
                  <c:v>-3.9999999999995599</c:v>
                </c:pt>
                <c:pt idx="19">
                  <c:v>-4.099999999994</c:v>
                </c:pt>
                <c:pt idx="20">
                  <c:v>-3.8999999999997899</c:v>
                </c:pt>
                <c:pt idx="21">
                  <c:v>-3.80000000000003</c:v>
                </c:pt>
                <c:pt idx="22">
                  <c:v>-3.2999999999994101</c:v>
                </c:pt>
              </c:numCache>
            </c:numRef>
          </c:val>
        </c:ser>
        <c:ser>
          <c:idx val="2"/>
          <c:order val="2"/>
          <c:tx>
            <c:strRef>
              <c:f>'K81+208'!$AC$4:$AE$4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'K81+208'!$A$6:$A$29</c:f>
              <c:numCache>
                <c:formatCode>m"月"d"日";@</c:formatCode>
                <c:ptCount val="24"/>
                <c:pt idx="0">
                  <c:v>44907</c:v>
                </c:pt>
                <c:pt idx="1">
                  <c:v>44908</c:v>
                </c:pt>
                <c:pt idx="2">
                  <c:v>44909</c:v>
                </c:pt>
                <c:pt idx="3">
                  <c:v>44910</c:v>
                </c:pt>
                <c:pt idx="4">
                  <c:v>44911</c:v>
                </c:pt>
                <c:pt idx="5">
                  <c:v>44912</c:v>
                </c:pt>
                <c:pt idx="6">
                  <c:v>44913</c:v>
                </c:pt>
                <c:pt idx="7">
                  <c:v>44914</c:v>
                </c:pt>
                <c:pt idx="8">
                  <c:v>44915</c:v>
                </c:pt>
                <c:pt idx="9">
                  <c:v>45282</c:v>
                </c:pt>
                <c:pt idx="10">
                  <c:v>45649</c:v>
                </c:pt>
                <c:pt idx="11">
                  <c:v>46016</c:v>
                </c:pt>
                <c:pt idx="12">
                  <c:v>46383</c:v>
                </c:pt>
                <c:pt idx="13">
                  <c:v>46750</c:v>
                </c:pt>
                <c:pt idx="14">
                  <c:v>47117</c:v>
                </c:pt>
                <c:pt idx="15">
                  <c:v>44929</c:v>
                </c:pt>
                <c:pt idx="16">
                  <c:v>44934</c:v>
                </c:pt>
                <c:pt idx="17">
                  <c:v>44938</c:v>
                </c:pt>
                <c:pt idx="18">
                  <c:v>44960</c:v>
                </c:pt>
                <c:pt idx="19">
                  <c:v>44965</c:v>
                </c:pt>
                <c:pt idx="20">
                  <c:v>44970</c:v>
                </c:pt>
                <c:pt idx="21">
                  <c:v>44977</c:v>
                </c:pt>
              </c:numCache>
            </c:numRef>
          </c:cat>
          <c:val>
            <c:numRef>
              <c:f>'K81+208'!$AD$6:$AD$29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-9.99999999997669E-2</c:v>
                </c:pt>
                <c:pt idx="3">
                  <c:v>-0.60000000000037801</c:v>
                </c:pt>
                <c:pt idx="4">
                  <c:v>-0.799999999999912</c:v>
                </c:pt>
                <c:pt idx="5">
                  <c:v>-0.799999999999912</c:v>
                </c:pt>
                <c:pt idx="6">
                  <c:v>-1.1999999999989801</c:v>
                </c:pt>
                <c:pt idx="7">
                  <c:v>-1.4000000000002899</c:v>
                </c:pt>
                <c:pt idx="8">
                  <c:v>-1.2999999999987499</c:v>
                </c:pt>
                <c:pt idx="9">
                  <c:v>-1.50000000000006</c:v>
                </c:pt>
                <c:pt idx="10">
                  <c:v>-1.70000000000137</c:v>
                </c:pt>
                <c:pt idx="11">
                  <c:v>-1.7999999999993599</c:v>
                </c:pt>
                <c:pt idx="12">
                  <c:v>-2.1000000000039898</c:v>
                </c:pt>
                <c:pt idx="13">
                  <c:v>-2.3000000000053</c:v>
                </c:pt>
                <c:pt idx="14">
                  <c:v>-2.10000000000043</c:v>
                </c:pt>
                <c:pt idx="15">
                  <c:v>-2.7000000000079201</c:v>
                </c:pt>
                <c:pt idx="16">
                  <c:v>-2.7999999999987999</c:v>
                </c:pt>
                <c:pt idx="17">
                  <c:v>-3.1000000000105401</c:v>
                </c:pt>
                <c:pt idx="18">
                  <c:v>-3.3000000000118499</c:v>
                </c:pt>
                <c:pt idx="19">
                  <c:v>-3.0999999999998802</c:v>
                </c:pt>
                <c:pt idx="20">
                  <c:v>-3.7000000000144699</c:v>
                </c:pt>
                <c:pt idx="21">
                  <c:v>-3.2999999999994101</c:v>
                </c:pt>
              </c:numCache>
            </c:numRef>
          </c:val>
        </c:ser>
        <c:dLbls/>
        <c:marker val="1"/>
        <c:axId val="112429312"/>
        <c:axId val="112440064"/>
      </c:lineChart>
      <c:lineChart>
        <c:grouping val="standard"/>
        <c:ser>
          <c:idx val="3"/>
          <c:order val="3"/>
          <c:tx>
            <c:strRef>
              <c:f>'K81+208'!$AG$3:$AG$5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'K81+208'!$A$6:$A$29</c:f>
              <c:numCache>
                <c:formatCode>m"月"d"日";@</c:formatCode>
                <c:ptCount val="24"/>
                <c:pt idx="0">
                  <c:v>44907</c:v>
                </c:pt>
                <c:pt idx="1">
                  <c:v>44908</c:v>
                </c:pt>
                <c:pt idx="2">
                  <c:v>44909</c:v>
                </c:pt>
                <c:pt idx="3">
                  <c:v>44910</c:v>
                </c:pt>
                <c:pt idx="4">
                  <c:v>44911</c:v>
                </c:pt>
                <c:pt idx="5">
                  <c:v>44912</c:v>
                </c:pt>
                <c:pt idx="6">
                  <c:v>44913</c:v>
                </c:pt>
                <c:pt idx="7">
                  <c:v>44914</c:v>
                </c:pt>
                <c:pt idx="8">
                  <c:v>44915</c:v>
                </c:pt>
                <c:pt idx="9">
                  <c:v>45282</c:v>
                </c:pt>
                <c:pt idx="10">
                  <c:v>45649</c:v>
                </c:pt>
                <c:pt idx="11">
                  <c:v>46016</c:v>
                </c:pt>
                <c:pt idx="12">
                  <c:v>46383</c:v>
                </c:pt>
                <c:pt idx="13">
                  <c:v>46750</c:v>
                </c:pt>
                <c:pt idx="14">
                  <c:v>47117</c:v>
                </c:pt>
                <c:pt idx="15">
                  <c:v>44929</c:v>
                </c:pt>
                <c:pt idx="16">
                  <c:v>44934</c:v>
                </c:pt>
                <c:pt idx="17">
                  <c:v>44938</c:v>
                </c:pt>
                <c:pt idx="18">
                  <c:v>44960</c:v>
                </c:pt>
                <c:pt idx="19">
                  <c:v>44965</c:v>
                </c:pt>
                <c:pt idx="20">
                  <c:v>44970</c:v>
                </c:pt>
                <c:pt idx="21">
                  <c:v>44977</c:v>
                </c:pt>
              </c:numCache>
            </c:numRef>
          </c:cat>
          <c:val>
            <c:numRef>
              <c:f>'K81+208'!$AG$6:$AG$29</c:f>
              <c:numCache>
                <c:formatCode>0.0_ </c:formatCode>
                <c:ptCount val="24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  <c:pt idx="18">
                  <c:v>59</c:v>
                </c:pt>
                <c:pt idx="19">
                  <c:v>62</c:v>
                </c:pt>
                <c:pt idx="20">
                  <c:v>65</c:v>
                </c:pt>
                <c:pt idx="21">
                  <c:v>68</c:v>
                </c:pt>
              </c:numCache>
            </c:numRef>
          </c:val>
        </c:ser>
        <c:dLbls/>
        <c:marker val="1"/>
        <c:axId val="112441984"/>
        <c:axId val="112329088"/>
      </c:lineChart>
      <c:dateAx>
        <c:axId val="112429312"/>
        <c:scaling>
          <c:orientation val="minMax"/>
          <c:max val="44977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2440064"/>
        <c:crossesAt val="-50"/>
        <c:auto val="1"/>
        <c:lblOffset val="100"/>
        <c:baseTimeUnit val="days"/>
      </c:dateAx>
      <c:valAx>
        <c:axId val="112440064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2429312"/>
        <c:crosses val="autoZero"/>
        <c:crossBetween val="midCat"/>
        <c:majorUnit val="1.2"/>
      </c:valAx>
      <c:dateAx>
        <c:axId val="112441984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112329088"/>
        <c:crosses val="autoZero"/>
        <c:auto val="1"/>
        <c:lblOffset val="100"/>
        <c:baseTimeUnit val="days"/>
      </c:dateAx>
      <c:valAx>
        <c:axId val="112329088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2441984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K81+208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2107609275918608"/>
          <c:y val="6.5359477124183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'K81+208'!$C$4:$G$4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'K81+208'!$A$6:$A$29</c:f>
              <c:numCache>
                <c:formatCode>m"月"d"日";@</c:formatCode>
                <c:ptCount val="24"/>
                <c:pt idx="0">
                  <c:v>44907</c:v>
                </c:pt>
                <c:pt idx="1">
                  <c:v>44908</c:v>
                </c:pt>
                <c:pt idx="2">
                  <c:v>44909</c:v>
                </c:pt>
                <c:pt idx="3">
                  <c:v>44910</c:v>
                </c:pt>
                <c:pt idx="4">
                  <c:v>44911</c:v>
                </c:pt>
                <c:pt idx="5">
                  <c:v>44912</c:v>
                </c:pt>
                <c:pt idx="6">
                  <c:v>44913</c:v>
                </c:pt>
                <c:pt idx="7">
                  <c:v>44914</c:v>
                </c:pt>
                <c:pt idx="8">
                  <c:v>44915</c:v>
                </c:pt>
                <c:pt idx="9">
                  <c:v>45282</c:v>
                </c:pt>
                <c:pt idx="10">
                  <c:v>45649</c:v>
                </c:pt>
                <c:pt idx="11">
                  <c:v>46016</c:v>
                </c:pt>
                <c:pt idx="12">
                  <c:v>46383</c:v>
                </c:pt>
                <c:pt idx="13">
                  <c:v>46750</c:v>
                </c:pt>
                <c:pt idx="14">
                  <c:v>47117</c:v>
                </c:pt>
                <c:pt idx="15">
                  <c:v>44929</c:v>
                </c:pt>
                <c:pt idx="16">
                  <c:v>44934</c:v>
                </c:pt>
                <c:pt idx="17">
                  <c:v>44938</c:v>
                </c:pt>
                <c:pt idx="18">
                  <c:v>44960</c:v>
                </c:pt>
                <c:pt idx="19">
                  <c:v>44965</c:v>
                </c:pt>
                <c:pt idx="20">
                  <c:v>44970</c:v>
                </c:pt>
                <c:pt idx="21">
                  <c:v>44977</c:v>
                </c:pt>
              </c:numCache>
            </c:numRef>
          </c:cat>
          <c:val>
            <c:numRef>
              <c:f>'K81+208'!$G$6:$G$29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-0.30000000003838101</c:v>
                </c:pt>
                <c:pt idx="2">
                  <c:v>-0.199999999949796</c:v>
                </c:pt>
                <c:pt idx="3">
                  <c:v>-9.9999999974897905E-2</c:v>
                </c:pt>
                <c:pt idx="4">
                  <c:v>-0.30000000003838101</c:v>
                </c:pt>
                <c:pt idx="5">
                  <c:v>9.9999999974897905E-2</c:v>
                </c:pt>
                <c:pt idx="6">
                  <c:v>-0.49999999998817701</c:v>
                </c:pt>
                <c:pt idx="7">
                  <c:v>-0.199999999949796</c:v>
                </c:pt>
                <c:pt idx="8">
                  <c:v>-9.9999999974897905E-2</c:v>
                </c:pt>
                <c:pt idx="9">
                  <c:v>2.7247956396430001E-4</c:v>
                </c:pt>
                <c:pt idx="10">
                  <c:v>-8.17438692202672E-4</c:v>
                </c:pt>
                <c:pt idx="11">
                  <c:v>-2.7247956396430001E-4</c:v>
                </c:pt>
                <c:pt idx="12">
                  <c:v>-2.7247956396430001E-4</c:v>
                </c:pt>
                <c:pt idx="13">
                  <c:v>2.7247956396430001E-4</c:v>
                </c:pt>
                <c:pt idx="14">
                  <c:v>-8.17438692202672E-4</c:v>
                </c:pt>
                <c:pt idx="15">
                  <c:v>4.5703839111013698E-5</c:v>
                </c:pt>
                <c:pt idx="16">
                  <c:v>-3.9999999989959199E-2</c:v>
                </c:pt>
                <c:pt idx="17">
                  <c:v>2.49999999937245E-2</c:v>
                </c:pt>
                <c:pt idx="18">
                  <c:v>-9.0909090937946694E-3</c:v>
                </c:pt>
                <c:pt idx="19">
                  <c:v>-1.99999999949796E-2</c:v>
                </c:pt>
                <c:pt idx="20">
                  <c:v>-3.9999999989959199E-2</c:v>
                </c:pt>
                <c:pt idx="21">
                  <c:v>1.42857142821283E-2</c:v>
                </c:pt>
                <c:pt idx="22">
                  <c:v>-2.7999999999792702</c:v>
                </c:pt>
              </c:numCache>
            </c:numRef>
          </c:val>
        </c:ser>
        <c:ser>
          <c:idx val="1"/>
          <c:order val="1"/>
          <c:tx>
            <c:strRef>
              <c:f>'K81+208'!$H$4:$L$4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'K81+208'!$A$6:$A$29</c:f>
              <c:numCache>
                <c:formatCode>m"月"d"日";@</c:formatCode>
                <c:ptCount val="24"/>
                <c:pt idx="0">
                  <c:v>44907</c:v>
                </c:pt>
                <c:pt idx="1">
                  <c:v>44908</c:v>
                </c:pt>
                <c:pt idx="2">
                  <c:v>44909</c:v>
                </c:pt>
                <c:pt idx="3">
                  <c:v>44910</c:v>
                </c:pt>
                <c:pt idx="4">
                  <c:v>44911</c:v>
                </c:pt>
                <c:pt idx="5">
                  <c:v>44912</c:v>
                </c:pt>
                <c:pt idx="6">
                  <c:v>44913</c:v>
                </c:pt>
                <c:pt idx="7">
                  <c:v>44914</c:v>
                </c:pt>
                <c:pt idx="8">
                  <c:v>44915</c:v>
                </c:pt>
                <c:pt idx="9">
                  <c:v>45282</c:v>
                </c:pt>
                <c:pt idx="10">
                  <c:v>45649</c:v>
                </c:pt>
                <c:pt idx="11">
                  <c:v>46016</c:v>
                </c:pt>
                <c:pt idx="12">
                  <c:v>46383</c:v>
                </c:pt>
                <c:pt idx="13">
                  <c:v>46750</c:v>
                </c:pt>
                <c:pt idx="14">
                  <c:v>47117</c:v>
                </c:pt>
                <c:pt idx="15">
                  <c:v>44929</c:v>
                </c:pt>
                <c:pt idx="16">
                  <c:v>44934</c:v>
                </c:pt>
                <c:pt idx="17">
                  <c:v>44938</c:v>
                </c:pt>
                <c:pt idx="18">
                  <c:v>44960</c:v>
                </c:pt>
                <c:pt idx="19">
                  <c:v>44965</c:v>
                </c:pt>
                <c:pt idx="20">
                  <c:v>44970</c:v>
                </c:pt>
                <c:pt idx="21">
                  <c:v>44977</c:v>
                </c:pt>
              </c:numCache>
            </c:numRef>
          </c:cat>
          <c:val>
            <c:numRef>
              <c:f>'K81+208'!$L$6:$L$29</c:f>
              <c:numCache>
                <c:formatCode>0.00_ </c:formatCode>
                <c:ptCount val="24"/>
                <c:pt idx="0">
                  <c:v>0</c:v>
                </c:pt>
                <c:pt idx="1">
                  <c:v>9.9999999974897905E-2</c:v>
                </c:pt>
                <c:pt idx="2">
                  <c:v>9.9999999974897905E-2</c:v>
                </c:pt>
                <c:pt idx="3">
                  <c:v>-0.40000000001327901</c:v>
                </c:pt>
                <c:pt idx="4">
                  <c:v>-0.199999999949796</c:v>
                </c:pt>
                <c:pt idx="5">
                  <c:v>-0.199999999949796</c:v>
                </c:pt>
                <c:pt idx="6">
                  <c:v>9.9999999974897905E-2</c:v>
                </c:pt>
                <c:pt idx="7">
                  <c:v>-0.49999999998817701</c:v>
                </c:pt>
                <c:pt idx="8">
                  <c:v>-0.20000000006348301</c:v>
                </c:pt>
                <c:pt idx="9">
                  <c:v>-2.7247956396430001E-4</c:v>
                </c:pt>
                <c:pt idx="10">
                  <c:v>-8.17438692202672E-4</c:v>
                </c:pt>
                <c:pt idx="11">
                  <c:v>2.72479564274073E-4</c:v>
                </c:pt>
                <c:pt idx="12">
                  <c:v>-1.36239782044104E-3</c:v>
                </c:pt>
                <c:pt idx="13">
                  <c:v>-5.4495912792859905E-4</c:v>
                </c:pt>
                <c:pt idx="14">
                  <c:v>0</c:v>
                </c:pt>
                <c:pt idx="15">
                  <c:v>1.8281535649601399E-4</c:v>
                </c:pt>
                <c:pt idx="16">
                  <c:v>-3.9999999989959199E-2</c:v>
                </c:pt>
                <c:pt idx="17">
                  <c:v>-2.5000000022146199E-2</c:v>
                </c:pt>
                <c:pt idx="18">
                  <c:v>-1.36363636329406E-2</c:v>
                </c:pt>
                <c:pt idx="19">
                  <c:v>-4.0000000012696497E-2</c:v>
                </c:pt>
                <c:pt idx="20">
                  <c:v>2.0000000017716998E-2</c:v>
                </c:pt>
                <c:pt idx="21">
                  <c:v>-1.4285714298369299E-2</c:v>
                </c:pt>
              </c:numCache>
            </c:numRef>
          </c:val>
        </c:ser>
        <c:ser>
          <c:idx val="2"/>
          <c:order val="2"/>
          <c:tx>
            <c:strRef>
              <c:f>'K81+208'!$M$4:$Q$4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'K81+208'!$A$6:$A$29</c:f>
              <c:numCache>
                <c:formatCode>m"月"d"日";@</c:formatCode>
                <c:ptCount val="24"/>
                <c:pt idx="0">
                  <c:v>44907</c:v>
                </c:pt>
                <c:pt idx="1">
                  <c:v>44908</c:v>
                </c:pt>
                <c:pt idx="2">
                  <c:v>44909</c:v>
                </c:pt>
                <c:pt idx="3">
                  <c:v>44910</c:v>
                </c:pt>
                <c:pt idx="4">
                  <c:v>44911</c:v>
                </c:pt>
                <c:pt idx="5">
                  <c:v>44912</c:v>
                </c:pt>
                <c:pt idx="6">
                  <c:v>44913</c:v>
                </c:pt>
                <c:pt idx="7">
                  <c:v>44914</c:v>
                </c:pt>
                <c:pt idx="8">
                  <c:v>44915</c:v>
                </c:pt>
                <c:pt idx="9">
                  <c:v>45282</c:v>
                </c:pt>
                <c:pt idx="10">
                  <c:v>45649</c:v>
                </c:pt>
                <c:pt idx="11">
                  <c:v>46016</c:v>
                </c:pt>
                <c:pt idx="12">
                  <c:v>46383</c:v>
                </c:pt>
                <c:pt idx="13">
                  <c:v>46750</c:v>
                </c:pt>
                <c:pt idx="14">
                  <c:v>47117</c:v>
                </c:pt>
                <c:pt idx="15">
                  <c:v>44929</c:v>
                </c:pt>
                <c:pt idx="16">
                  <c:v>44934</c:v>
                </c:pt>
                <c:pt idx="17">
                  <c:v>44938</c:v>
                </c:pt>
                <c:pt idx="18">
                  <c:v>44960</c:v>
                </c:pt>
                <c:pt idx="19">
                  <c:v>44965</c:v>
                </c:pt>
                <c:pt idx="20">
                  <c:v>44970</c:v>
                </c:pt>
                <c:pt idx="21">
                  <c:v>44977</c:v>
                </c:pt>
              </c:numCache>
            </c:numRef>
          </c:cat>
          <c:val>
            <c:numRef>
              <c:f>'K81+208'!$Q$6:$Q$29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-0.199999999949796</c:v>
                </c:pt>
                <c:pt idx="3">
                  <c:v>0.199999999949796</c:v>
                </c:pt>
                <c:pt idx="4">
                  <c:v>-0.59999999996307496</c:v>
                </c:pt>
                <c:pt idx="5">
                  <c:v>-0.199999999949796</c:v>
                </c:pt>
                <c:pt idx="6">
                  <c:v>-0.10000000008858501</c:v>
                </c:pt>
                <c:pt idx="7">
                  <c:v>-0.29999999992469401</c:v>
                </c:pt>
                <c:pt idx="8">
                  <c:v>-0.30000000003838101</c:v>
                </c:pt>
                <c:pt idx="9">
                  <c:v>-2.7247956396430001E-4</c:v>
                </c:pt>
                <c:pt idx="10">
                  <c:v>-1.36239782013127E-3</c:v>
                </c:pt>
                <c:pt idx="11">
                  <c:v>-8.17438692202672E-4</c:v>
                </c:pt>
                <c:pt idx="12">
                  <c:v>-2.7247956396430001E-4</c:v>
                </c:pt>
                <c:pt idx="13">
                  <c:v>-1.36239782013127E-3</c:v>
                </c:pt>
                <c:pt idx="14">
                  <c:v>-8.17438692202672E-4</c:v>
                </c:pt>
                <c:pt idx="15">
                  <c:v>9.1407678222027395E-5</c:v>
                </c:pt>
                <c:pt idx="16">
                  <c:v>-8.0000000002655697E-2</c:v>
                </c:pt>
                <c:pt idx="17">
                  <c:v>-7.5000000009595197E-2</c:v>
                </c:pt>
                <c:pt idx="18">
                  <c:v>4.5454545443135404E-3</c:v>
                </c:pt>
                <c:pt idx="19">
                  <c:v>-8.0000000002655697E-2</c:v>
                </c:pt>
                <c:pt idx="20">
                  <c:v>2.0000000017716998E-2</c:v>
                </c:pt>
                <c:pt idx="21">
                  <c:v>1.42857142821283E-2</c:v>
                </c:pt>
              </c:numCache>
            </c:numRef>
          </c:val>
        </c:ser>
        <c:dLbls/>
        <c:marker val="1"/>
        <c:axId val="112351488"/>
        <c:axId val="112370432"/>
      </c:lineChart>
      <c:dateAx>
        <c:axId val="112351488"/>
        <c:scaling>
          <c:orientation val="minMax"/>
          <c:max val="44977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2370432"/>
        <c:crossesAt val="-50"/>
        <c:auto val="1"/>
        <c:lblOffset val="100"/>
        <c:baseTimeUnit val="days"/>
      </c:dateAx>
      <c:valAx>
        <c:axId val="112370432"/>
        <c:scaling>
          <c:orientation val="minMax"/>
          <c:max val="0.5"/>
          <c:min val="-1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2351488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6.0053658581252514E-2"/>
          <c:y val="9.613358379222211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K81+208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78783198694230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'K81+208'!$U$4:$W$4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'K81+208'!$A$6:$A$29</c:f>
              <c:numCache>
                <c:formatCode>m"月"d"日";@</c:formatCode>
                <c:ptCount val="24"/>
                <c:pt idx="0">
                  <c:v>44907</c:v>
                </c:pt>
                <c:pt idx="1">
                  <c:v>44908</c:v>
                </c:pt>
                <c:pt idx="2">
                  <c:v>44909</c:v>
                </c:pt>
                <c:pt idx="3">
                  <c:v>44910</c:v>
                </c:pt>
                <c:pt idx="4">
                  <c:v>44911</c:v>
                </c:pt>
                <c:pt idx="5">
                  <c:v>44912</c:v>
                </c:pt>
                <c:pt idx="6">
                  <c:v>44913</c:v>
                </c:pt>
                <c:pt idx="7">
                  <c:v>44914</c:v>
                </c:pt>
                <c:pt idx="8">
                  <c:v>44915</c:v>
                </c:pt>
                <c:pt idx="9">
                  <c:v>45282</c:v>
                </c:pt>
                <c:pt idx="10">
                  <c:v>45649</c:v>
                </c:pt>
                <c:pt idx="11">
                  <c:v>46016</c:v>
                </c:pt>
                <c:pt idx="12">
                  <c:v>46383</c:v>
                </c:pt>
                <c:pt idx="13">
                  <c:v>46750</c:v>
                </c:pt>
                <c:pt idx="14">
                  <c:v>47117</c:v>
                </c:pt>
                <c:pt idx="15">
                  <c:v>44929</c:v>
                </c:pt>
                <c:pt idx="16">
                  <c:v>44934</c:v>
                </c:pt>
                <c:pt idx="17">
                  <c:v>44938</c:v>
                </c:pt>
                <c:pt idx="18">
                  <c:v>44960</c:v>
                </c:pt>
                <c:pt idx="19">
                  <c:v>44965</c:v>
                </c:pt>
                <c:pt idx="20">
                  <c:v>44970</c:v>
                </c:pt>
                <c:pt idx="21">
                  <c:v>44977</c:v>
                </c:pt>
              </c:numCache>
            </c:numRef>
          </c:cat>
          <c:val>
            <c:numRef>
              <c:f>'K81+208'!$W$6:$W$29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-0.19999999999953399</c:v>
                </c:pt>
                <c:pt idx="3">
                  <c:v>-9.99999999997669E-2</c:v>
                </c:pt>
                <c:pt idx="4">
                  <c:v>-0.30000000000107702</c:v>
                </c:pt>
                <c:pt idx="5">
                  <c:v>-0.19999999999953399</c:v>
                </c:pt>
                <c:pt idx="6">
                  <c:v>9.99999999997669E-2</c:v>
                </c:pt>
                <c:pt idx="7">
                  <c:v>-0.49999999999883499</c:v>
                </c:pt>
                <c:pt idx="8">
                  <c:v>-0.20000000000130999</c:v>
                </c:pt>
                <c:pt idx="9">
                  <c:v>-5.4495912806896496E-4</c:v>
                </c:pt>
                <c:pt idx="10">
                  <c:v>2.7247956403690302E-4</c:v>
                </c:pt>
                <c:pt idx="11">
                  <c:v>-1.36239782017483E-3</c:v>
                </c:pt>
                <c:pt idx="12">
                  <c:v>2.7247956404658299E-4</c:v>
                </c:pt>
                <c:pt idx="13">
                  <c:v>-1.3623978201845099E-3</c:v>
                </c:pt>
                <c:pt idx="14">
                  <c:v>-2.72479564012702E-4</c:v>
                </c:pt>
                <c:pt idx="15">
                  <c:v>1.3711151737201099E-4</c:v>
                </c:pt>
                <c:pt idx="16">
                  <c:v>1.7763568394002501E-12</c:v>
                </c:pt>
                <c:pt idx="17">
                  <c:v>-0.100000000002876</c:v>
                </c:pt>
                <c:pt idx="18">
                  <c:v>-9.0909090909686505E-3</c:v>
                </c:pt>
                <c:pt idx="19">
                  <c:v>-1.99999999971112E-2</c:v>
                </c:pt>
                <c:pt idx="20">
                  <c:v>-6.00000000034129E-2</c:v>
                </c:pt>
                <c:pt idx="21">
                  <c:v>1.42857142879649E-2</c:v>
                </c:pt>
                <c:pt idx="22">
                  <c:v>-2.0000000000006599</c:v>
                </c:pt>
              </c:numCache>
            </c:numRef>
          </c:val>
        </c:ser>
        <c:ser>
          <c:idx val="1"/>
          <c:order val="1"/>
          <c:tx>
            <c:strRef>
              <c:f>'K81+208'!$Y$4:$AA$4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'K81+208'!$A$6:$A$29</c:f>
              <c:numCache>
                <c:formatCode>m"月"d"日";@</c:formatCode>
                <c:ptCount val="24"/>
                <c:pt idx="0">
                  <c:v>44907</c:v>
                </c:pt>
                <c:pt idx="1">
                  <c:v>44908</c:v>
                </c:pt>
                <c:pt idx="2">
                  <c:v>44909</c:v>
                </c:pt>
                <c:pt idx="3">
                  <c:v>44910</c:v>
                </c:pt>
                <c:pt idx="4">
                  <c:v>44911</c:v>
                </c:pt>
                <c:pt idx="5">
                  <c:v>44912</c:v>
                </c:pt>
                <c:pt idx="6">
                  <c:v>44913</c:v>
                </c:pt>
                <c:pt idx="7">
                  <c:v>44914</c:v>
                </c:pt>
                <c:pt idx="8">
                  <c:v>44915</c:v>
                </c:pt>
                <c:pt idx="9">
                  <c:v>45282</c:v>
                </c:pt>
                <c:pt idx="10">
                  <c:v>45649</c:v>
                </c:pt>
                <c:pt idx="11">
                  <c:v>46016</c:v>
                </c:pt>
                <c:pt idx="12">
                  <c:v>46383</c:v>
                </c:pt>
                <c:pt idx="13">
                  <c:v>46750</c:v>
                </c:pt>
                <c:pt idx="14">
                  <c:v>47117</c:v>
                </c:pt>
                <c:pt idx="15">
                  <c:v>44929</c:v>
                </c:pt>
                <c:pt idx="16">
                  <c:v>44934</c:v>
                </c:pt>
                <c:pt idx="17">
                  <c:v>44938</c:v>
                </c:pt>
                <c:pt idx="18">
                  <c:v>44960</c:v>
                </c:pt>
                <c:pt idx="19">
                  <c:v>44965</c:v>
                </c:pt>
                <c:pt idx="20">
                  <c:v>44970</c:v>
                </c:pt>
                <c:pt idx="21">
                  <c:v>44977</c:v>
                </c:pt>
              </c:numCache>
            </c:numRef>
          </c:cat>
          <c:val>
            <c:numRef>
              <c:f>'K81+208'!$AA$6:$AA$29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0.19999999999953399</c:v>
                </c:pt>
                <c:pt idx="3">
                  <c:v>-0.59999999999860198</c:v>
                </c:pt>
                <c:pt idx="4">
                  <c:v>-0.60000000000037801</c:v>
                </c:pt>
                <c:pt idx="5">
                  <c:v>-0.19999999999953399</c:v>
                </c:pt>
                <c:pt idx="6">
                  <c:v>-9.99999999997669E-2</c:v>
                </c:pt>
                <c:pt idx="7">
                  <c:v>-0.20000000000130999</c:v>
                </c:pt>
                <c:pt idx="8">
                  <c:v>-0.39999999999906799</c:v>
                </c:pt>
                <c:pt idx="9">
                  <c:v>0</c:v>
                </c:pt>
                <c:pt idx="10">
                  <c:v>-2.72479564032062E-4</c:v>
                </c:pt>
                <c:pt idx="11">
                  <c:v>-8.1743869209618795E-4</c:v>
                </c:pt>
                <c:pt idx="12">
                  <c:v>2.7247956402722201E-4</c:v>
                </c:pt>
                <c:pt idx="13">
                  <c:v>-1.36239782015547E-3</c:v>
                </c:pt>
                <c:pt idx="14">
                  <c:v>-5.4495912806412498E-4</c:v>
                </c:pt>
                <c:pt idx="15">
                  <c:v>-4.5703839121567898E-5</c:v>
                </c:pt>
                <c:pt idx="16">
                  <c:v>-9.9999999999411698E-2</c:v>
                </c:pt>
                <c:pt idx="17">
                  <c:v>-4.9999999999883499E-2</c:v>
                </c:pt>
                <c:pt idx="18">
                  <c:v>-1.3636363636574099E-2</c:v>
                </c:pt>
                <c:pt idx="19">
                  <c:v>-1.9999999998887599E-2</c:v>
                </c:pt>
                <c:pt idx="20">
                  <c:v>3.9999999998840997E-2</c:v>
                </c:pt>
                <c:pt idx="21">
                  <c:v>1.4285714285680999E-2</c:v>
                </c:pt>
                <c:pt idx="22">
                  <c:v>-3.7096774193547899E-2</c:v>
                </c:pt>
              </c:numCache>
            </c:numRef>
          </c:val>
        </c:ser>
        <c:ser>
          <c:idx val="2"/>
          <c:order val="2"/>
          <c:tx>
            <c:strRef>
              <c:f>'K81+208'!$AC$4:$AE$4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'K81+208'!$A$6:$A$29</c:f>
              <c:numCache>
                <c:formatCode>m"月"d"日";@</c:formatCode>
                <c:ptCount val="24"/>
                <c:pt idx="0">
                  <c:v>44907</c:v>
                </c:pt>
                <c:pt idx="1">
                  <c:v>44908</c:v>
                </c:pt>
                <c:pt idx="2">
                  <c:v>44909</c:v>
                </c:pt>
                <c:pt idx="3">
                  <c:v>44910</c:v>
                </c:pt>
                <c:pt idx="4">
                  <c:v>44911</c:v>
                </c:pt>
                <c:pt idx="5">
                  <c:v>44912</c:v>
                </c:pt>
                <c:pt idx="6">
                  <c:v>44913</c:v>
                </c:pt>
                <c:pt idx="7">
                  <c:v>44914</c:v>
                </c:pt>
                <c:pt idx="8">
                  <c:v>44915</c:v>
                </c:pt>
                <c:pt idx="9">
                  <c:v>45282</c:v>
                </c:pt>
                <c:pt idx="10">
                  <c:v>45649</c:v>
                </c:pt>
                <c:pt idx="11">
                  <c:v>46016</c:v>
                </c:pt>
                <c:pt idx="12">
                  <c:v>46383</c:v>
                </c:pt>
                <c:pt idx="13">
                  <c:v>46750</c:v>
                </c:pt>
                <c:pt idx="14">
                  <c:v>47117</c:v>
                </c:pt>
                <c:pt idx="15">
                  <c:v>44929</c:v>
                </c:pt>
                <c:pt idx="16">
                  <c:v>44934</c:v>
                </c:pt>
                <c:pt idx="17">
                  <c:v>44938</c:v>
                </c:pt>
                <c:pt idx="18">
                  <c:v>44960</c:v>
                </c:pt>
                <c:pt idx="19">
                  <c:v>44965</c:v>
                </c:pt>
                <c:pt idx="20">
                  <c:v>44970</c:v>
                </c:pt>
                <c:pt idx="21">
                  <c:v>44977</c:v>
                </c:pt>
              </c:numCache>
            </c:numRef>
          </c:cat>
          <c:val>
            <c:numRef>
              <c:f>'K81+208'!$AE$6:$AE$29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9.99999999997669E-2</c:v>
                </c:pt>
                <c:pt idx="3">
                  <c:v>-0.50000000000061096</c:v>
                </c:pt>
                <c:pt idx="4">
                  <c:v>-0.19999999999953399</c:v>
                </c:pt>
                <c:pt idx="5">
                  <c:v>0</c:v>
                </c:pt>
                <c:pt idx="6">
                  <c:v>-0.39999999999906799</c:v>
                </c:pt>
                <c:pt idx="7">
                  <c:v>-0.20000000000130999</c:v>
                </c:pt>
                <c:pt idx="8">
                  <c:v>0.10000000000154299</c:v>
                </c:pt>
                <c:pt idx="9">
                  <c:v>-5.4495912806896496E-4</c:v>
                </c:pt>
                <c:pt idx="10">
                  <c:v>-5.4495912806896496E-4</c:v>
                </c:pt>
                <c:pt idx="11">
                  <c:v>-2.7247956402722201E-4</c:v>
                </c:pt>
                <c:pt idx="12">
                  <c:v>-8.1743869211070802E-4</c:v>
                </c:pt>
                <c:pt idx="13">
                  <c:v>-5.4495912806896496E-4</c:v>
                </c:pt>
                <c:pt idx="14">
                  <c:v>5.4495912807864602E-4</c:v>
                </c:pt>
                <c:pt idx="15">
                  <c:v>2.74223034738338E-4</c:v>
                </c:pt>
                <c:pt idx="16">
                  <c:v>-1.9999999998177E-2</c:v>
                </c:pt>
                <c:pt idx="17">
                  <c:v>-7.5000000002933803E-2</c:v>
                </c:pt>
                <c:pt idx="18">
                  <c:v>-9.0909090909686505E-3</c:v>
                </c:pt>
                <c:pt idx="19">
                  <c:v>4.0000000002393697E-2</c:v>
                </c:pt>
                <c:pt idx="20">
                  <c:v>-0.12000000000291799</c:v>
                </c:pt>
                <c:pt idx="21">
                  <c:v>5.71428571450079E-2</c:v>
                </c:pt>
              </c:numCache>
            </c:numRef>
          </c:val>
        </c:ser>
        <c:dLbls/>
        <c:marker val="1"/>
        <c:axId val="112483328"/>
        <c:axId val="112498176"/>
      </c:lineChart>
      <c:dateAx>
        <c:axId val="112483328"/>
        <c:scaling>
          <c:orientation val="minMax"/>
          <c:max val="44977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2498176"/>
        <c:crossesAt val="-50"/>
        <c:auto val="1"/>
        <c:lblOffset val="100"/>
        <c:baseTimeUnit val="days"/>
      </c:dateAx>
      <c:valAx>
        <c:axId val="112498176"/>
        <c:scaling>
          <c:orientation val="minMax"/>
          <c:max val="1"/>
          <c:min val="-1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2483328"/>
        <c:crosses val="autoZero"/>
        <c:crossBetween val="midCat"/>
        <c:majorUnit val="0.5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K81+185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7.3209821859074398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'K81+185'!$C$4:$G$4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movingAvg"/>
            <c:period val="2"/>
          </c:trendline>
          <c:cat>
            <c:numRef>
              <c:f>'K81+185'!$A$6:$A$29</c:f>
              <c:numCache>
                <c:formatCode>m"月"d"日";@</c:formatCode>
                <c:ptCount val="24"/>
                <c:pt idx="0">
                  <c:v>44916</c:v>
                </c:pt>
                <c:pt idx="1">
                  <c:v>44917</c:v>
                </c:pt>
                <c:pt idx="2">
                  <c:v>44918</c:v>
                </c:pt>
                <c:pt idx="3">
                  <c:v>44919</c:v>
                </c:pt>
                <c:pt idx="4">
                  <c:v>44920</c:v>
                </c:pt>
                <c:pt idx="5">
                  <c:v>44921</c:v>
                </c:pt>
                <c:pt idx="6">
                  <c:v>44922</c:v>
                </c:pt>
                <c:pt idx="7">
                  <c:v>44923</c:v>
                </c:pt>
                <c:pt idx="8">
                  <c:v>44924</c:v>
                </c:pt>
                <c:pt idx="9">
                  <c:v>44925</c:v>
                </c:pt>
                <c:pt idx="10">
                  <c:v>44926</c:v>
                </c:pt>
                <c:pt idx="11">
                  <c:v>44927</c:v>
                </c:pt>
                <c:pt idx="12">
                  <c:v>44929</c:v>
                </c:pt>
                <c:pt idx="13">
                  <c:v>44931</c:v>
                </c:pt>
                <c:pt idx="14">
                  <c:v>44933</c:v>
                </c:pt>
                <c:pt idx="15">
                  <c:v>44935</c:v>
                </c:pt>
                <c:pt idx="16">
                  <c:v>44937</c:v>
                </c:pt>
                <c:pt idx="17">
                  <c:v>44960</c:v>
                </c:pt>
                <c:pt idx="18">
                  <c:v>44962</c:v>
                </c:pt>
                <c:pt idx="19">
                  <c:v>44964</c:v>
                </c:pt>
                <c:pt idx="20">
                  <c:v>44966</c:v>
                </c:pt>
                <c:pt idx="21">
                  <c:v>44968</c:v>
                </c:pt>
                <c:pt idx="22">
                  <c:v>44970</c:v>
                </c:pt>
                <c:pt idx="23">
                  <c:v>44977</c:v>
                </c:pt>
              </c:numCache>
            </c:numRef>
          </c:cat>
          <c:val>
            <c:numRef>
              <c:f>'K81+185'!$F$6:$F$29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-0.30000000003838101</c:v>
                </c:pt>
                <c:pt idx="2">
                  <c:v>-0.40000000001327901</c:v>
                </c:pt>
                <c:pt idx="3">
                  <c:v>-0.59999999996307496</c:v>
                </c:pt>
                <c:pt idx="4">
                  <c:v>-0.70000000005165897</c:v>
                </c:pt>
                <c:pt idx="5">
                  <c:v>-0.99999999997635303</c:v>
                </c:pt>
                <c:pt idx="6">
                  <c:v>-1.2000000000398401</c:v>
                </c:pt>
                <c:pt idx="7">
                  <c:v>-1.30000000001473</c:v>
                </c:pt>
                <c:pt idx="8">
                  <c:v>-1.60000000005311</c:v>
                </c:pt>
                <c:pt idx="9">
                  <c:v>-1.4999999999645299</c:v>
                </c:pt>
                <c:pt idx="10">
                  <c:v>-1.9999999999527101</c:v>
                </c:pt>
                <c:pt idx="11">
                  <c:v>-2.2000000000161899</c:v>
                </c:pt>
                <c:pt idx="12">
                  <c:v>-2.1000000000412902</c:v>
                </c:pt>
                <c:pt idx="13">
                  <c:v>-2.6000000000294698</c:v>
                </c:pt>
                <c:pt idx="14">
                  <c:v>-2.79999999997926</c:v>
                </c:pt>
                <c:pt idx="15">
                  <c:v>-2.70000000000437</c:v>
                </c:pt>
                <c:pt idx="16">
                  <c:v>-3.1999999999925399</c:v>
                </c:pt>
                <c:pt idx="17">
                  <c:v>-3.3999999999423398</c:v>
                </c:pt>
                <c:pt idx="18">
                  <c:v>-3.6000000000058199</c:v>
                </c:pt>
                <c:pt idx="19">
                  <c:v>-3.40000000005602</c:v>
                </c:pt>
                <c:pt idx="20">
                  <c:v>-4.0000000000191003</c:v>
                </c:pt>
                <c:pt idx="21">
                  <c:v>-4.1999999999688997</c:v>
                </c:pt>
                <c:pt idx="22">
                  <c:v>-3.9000000000442001</c:v>
                </c:pt>
                <c:pt idx="23">
                  <c:v>-3.6000000000058199</c:v>
                </c:pt>
              </c:numCache>
            </c:numRef>
          </c:val>
        </c:ser>
        <c:ser>
          <c:idx val="1"/>
          <c:order val="1"/>
          <c:tx>
            <c:strRef>
              <c:f>'K81+185'!$H$4:$L$4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'K81+185'!$A$6:$A$29</c:f>
              <c:numCache>
                <c:formatCode>m"月"d"日";@</c:formatCode>
                <c:ptCount val="24"/>
                <c:pt idx="0">
                  <c:v>44916</c:v>
                </c:pt>
                <c:pt idx="1">
                  <c:v>44917</c:v>
                </c:pt>
                <c:pt idx="2">
                  <c:v>44918</c:v>
                </c:pt>
                <c:pt idx="3">
                  <c:v>44919</c:v>
                </c:pt>
                <c:pt idx="4">
                  <c:v>44920</c:v>
                </c:pt>
                <c:pt idx="5">
                  <c:v>44921</c:v>
                </c:pt>
                <c:pt idx="6">
                  <c:v>44922</c:v>
                </c:pt>
                <c:pt idx="7">
                  <c:v>44923</c:v>
                </c:pt>
                <c:pt idx="8">
                  <c:v>44924</c:v>
                </c:pt>
                <c:pt idx="9">
                  <c:v>44925</c:v>
                </c:pt>
                <c:pt idx="10">
                  <c:v>44926</c:v>
                </c:pt>
                <c:pt idx="11">
                  <c:v>44927</c:v>
                </c:pt>
                <c:pt idx="12">
                  <c:v>44929</c:v>
                </c:pt>
                <c:pt idx="13">
                  <c:v>44931</c:v>
                </c:pt>
                <c:pt idx="14">
                  <c:v>44933</c:v>
                </c:pt>
                <c:pt idx="15">
                  <c:v>44935</c:v>
                </c:pt>
                <c:pt idx="16">
                  <c:v>44937</c:v>
                </c:pt>
                <c:pt idx="17">
                  <c:v>44960</c:v>
                </c:pt>
                <c:pt idx="18">
                  <c:v>44962</c:v>
                </c:pt>
                <c:pt idx="19">
                  <c:v>44964</c:v>
                </c:pt>
                <c:pt idx="20">
                  <c:v>44966</c:v>
                </c:pt>
                <c:pt idx="21">
                  <c:v>44968</c:v>
                </c:pt>
                <c:pt idx="22">
                  <c:v>44970</c:v>
                </c:pt>
                <c:pt idx="23">
                  <c:v>44977</c:v>
                </c:pt>
              </c:numCache>
            </c:numRef>
          </c:cat>
          <c:val>
            <c:numRef>
              <c:f>'K81+185'!$K$6:$K$29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-0.40000000001327901</c:v>
                </c:pt>
                <c:pt idx="3">
                  <c:v>-0.29999999992469401</c:v>
                </c:pt>
                <c:pt idx="4">
                  <c:v>-0.79999999991286996</c:v>
                </c:pt>
                <c:pt idx="5">
                  <c:v>-0.99999999997635303</c:v>
                </c:pt>
                <c:pt idx="6">
                  <c:v>-0.90000000000145497</c:v>
                </c:pt>
                <c:pt idx="7">
                  <c:v>-1.39999999998963</c:v>
                </c:pt>
                <c:pt idx="8">
                  <c:v>-1.5999999999394301</c:v>
                </c:pt>
                <c:pt idx="9">
                  <c:v>-1.69999999991433</c:v>
                </c:pt>
                <c:pt idx="10">
                  <c:v>-1.9999999999527101</c:v>
                </c:pt>
                <c:pt idx="11">
                  <c:v>-2.2000000000161899</c:v>
                </c:pt>
                <c:pt idx="12">
                  <c:v>-2.0999999999275998</c:v>
                </c:pt>
                <c:pt idx="13">
                  <c:v>-2.5999999999157799</c:v>
                </c:pt>
                <c:pt idx="14">
                  <c:v>-2.79999999997926</c:v>
                </c:pt>
                <c:pt idx="15">
                  <c:v>-2.39999999996598</c:v>
                </c:pt>
                <c:pt idx="16">
                  <c:v>-3.1999999999925399</c:v>
                </c:pt>
                <c:pt idx="17">
                  <c:v>-3.69999999998072</c:v>
                </c:pt>
                <c:pt idx="18">
                  <c:v>-3.6000000000058199</c:v>
                </c:pt>
                <c:pt idx="19">
                  <c:v>-3.7999999999556202</c:v>
                </c:pt>
                <c:pt idx="20">
                  <c:v>-3.8999999999305102</c:v>
                </c:pt>
                <c:pt idx="21">
                  <c:v>-4.1999999999688997</c:v>
                </c:pt>
                <c:pt idx="22">
                  <c:v>-4.3999999999186903</c:v>
                </c:pt>
                <c:pt idx="23">
                  <c:v>-4.099999999994</c:v>
                </c:pt>
              </c:numCache>
            </c:numRef>
          </c:val>
        </c:ser>
        <c:ser>
          <c:idx val="2"/>
          <c:order val="2"/>
          <c:tx>
            <c:strRef>
              <c:f>'K81+185'!$M$4:$Q$4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'K81+185'!$A$6:$A$32</c:f>
              <c:numCache>
                <c:formatCode>m"月"d"日";@</c:formatCode>
                <c:ptCount val="27"/>
                <c:pt idx="0">
                  <c:v>44916</c:v>
                </c:pt>
                <c:pt idx="1">
                  <c:v>44917</c:v>
                </c:pt>
                <c:pt idx="2">
                  <c:v>44918</c:v>
                </c:pt>
                <c:pt idx="3">
                  <c:v>44919</c:v>
                </c:pt>
                <c:pt idx="4">
                  <c:v>44920</c:v>
                </c:pt>
                <c:pt idx="5">
                  <c:v>44921</c:v>
                </c:pt>
                <c:pt idx="6">
                  <c:v>44922</c:v>
                </c:pt>
                <c:pt idx="7">
                  <c:v>44923</c:v>
                </c:pt>
                <c:pt idx="8">
                  <c:v>44924</c:v>
                </c:pt>
                <c:pt idx="9">
                  <c:v>44925</c:v>
                </c:pt>
                <c:pt idx="10">
                  <c:v>44926</c:v>
                </c:pt>
                <c:pt idx="11">
                  <c:v>44927</c:v>
                </c:pt>
                <c:pt idx="12">
                  <c:v>44929</c:v>
                </c:pt>
                <c:pt idx="13">
                  <c:v>44931</c:v>
                </c:pt>
                <c:pt idx="14">
                  <c:v>44933</c:v>
                </c:pt>
                <c:pt idx="15">
                  <c:v>44935</c:v>
                </c:pt>
                <c:pt idx="16">
                  <c:v>44937</c:v>
                </c:pt>
                <c:pt idx="17">
                  <c:v>44960</c:v>
                </c:pt>
                <c:pt idx="18">
                  <c:v>44962</c:v>
                </c:pt>
                <c:pt idx="19">
                  <c:v>44964</c:v>
                </c:pt>
                <c:pt idx="20">
                  <c:v>44966</c:v>
                </c:pt>
                <c:pt idx="21">
                  <c:v>44968</c:v>
                </c:pt>
                <c:pt idx="22">
                  <c:v>44970</c:v>
                </c:pt>
                <c:pt idx="23">
                  <c:v>44977</c:v>
                </c:pt>
              </c:numCache>
            </c:numRef>
          </c:cat>
          <c:val>
            <c:numRef>
              <c:f>'K81+185'!$P$6:$P$32</c:f>
              <c:numCache>
                <c:formatCode>0.00_ </c:formatCode>
                <c:ptCount val="27"/>
                <c:pt idx="0">
                  <c:v>0</c:v>
                </c:pt>
                <c:pt idx="1">
                  <c:v>-9.9999999974897905E-2</c:v>
                </c:pt>
                <c:pt idx="2">
                  <c:v>0.10000000008858501</c:v>
                </c:pt>
                <c:pt idx="3">
                  <c:v>-0.29999999992469401</c:v>
                </c:pt>
                <c:pt idx="4">
                  <c:v>-0.40000000001327901</c:v>
                </c:pt>
                <c:pt idx="5">
                  <c:v>-0.69999999993797202</c:v>
                </c:pt>
                <c:pt idx="6">
                  <c:v>-0.59999999996307496</c:v>
                </c:pt>
                <c:pt idx="7">
                  <c:v>-0.69999999993797202</c:v>
                </c:pt>
                <c:pt idx="8">
                  <c:v>-0.79999999991286996</c:v>
                </c:pt>
                <c:pt idx="9">
                  <c:v>-0.69999999993797202</c:v>
                </c:pt>
                <c:pt idx="10">
                  <c:v>-0.99999999997635303</c:v>
                </c:pt>
                <c:pt idx="11">
                  <c:v>-1.09999999995125</c:v>
                </c:pt>
                <c:pt idx="12">
                  <c:v>-0.99999999997635303</c:v>
                </c:pt>
                <c:pt idx="13">
                  <c:v>-1.30000000001473</c:v>
                </c:pt>
                <c:pt idx="14">
                  <c:v>-1.39999999998963</c:v>
                </c:pt>
                <c:pt idx="15">
                  <c:v>-1.69999999991433</c:v>
                </c:pt>
                <c:pt idx="16">
                  <c:v>-1.5999999999394301</c:v>
                </c:pt>
                <c:pt idx="17">
                  <c:v>-1.69999999991433</c:v>
                </c:pt>
                <c:pt idx="18">
                  <c:v>-1.8999999999778101</c:v>
                </c:pt>
                <c:pt idx="19">
                  <c:v>-1.8999999999778101</c:v>
                </c:pt>
                <c:pt idx="20">
                  <c:v>-1.9999999999527101</c:v>
                </c:pt>
                <c:pt idx="21">
                  <c:v>-1.9999999999527101</c:v>
                </c:pt>
                <c:pt idx="22">
                  <c:v>-1.8000000000029099</c:v>
                </c:pt>
                <c:pt idx="23">
                  <c:v>-2.2000000000161899</c:v>
                </c:pt>
              </c:numCache>
            </c:numRef>
          </c:val>
        </c:ser>
        <c:dLbls/>
        <c:marker val="1"/>
        <c:axId val="113033600"/>
        <c:axId val="113035904"/>
      </c:lineChart>
      <c:lineChart>
        <c:grouping val="standard"/>
        <c:ser>
          <c:idx val="3"/>
          <c:order val="3"/>
          <c:tx>
            <c:strRef>
              <c:f>'K81+185'!$AG$3:$AG$5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'K81+185'!$A$6:$A$29</c:f>
              <c:numCache>
                <c:formatCode>m"月"d"日";@</c:formatCode>
                <c:ptCount val="24"/>
                <c:pt idx="0">
                  <c:v>44916</c:v>
                </c:pt>
                <c:pt idx="1">
                  <c:v>44917</c:v>
                </c:pt>
                <c:pt idx="2">
                  <c:v>44918</c:v>
                </c:pt>
                <c:pt idx="3">
                  <c:v>44919</c:v>
                </c:pt>
                <c:pt idx="4">
                  <c:v>44920</c:v>
                </c:pt>
                <c:pt idx="5">
                  <c:v>44921</c:v>
                </c:pt>
                <c:pt idx="6">
                  <c:v>44922</c:v>
                </c:pt>
                <c:pt idx="7">
                  <c:v>44923</c:v>
                </c:pt>
                <c:pt idx="8">
                  <c:v>44924</c:v>
                </c:pt>
                <c:pt idx="9">
                  <c:v>44925</c:v>
                </c:pt>
                <c:pt idx="10">
                  <c:v>44926</c:v>
                </c:pt>
                <c:pt idx="11">
                  <c:v>44927</c:v>
                </c:pt>
                <c:pt idx="12">
                  <c:v>44929</c:v>
                </c:pt>
                <c:pt idx="13">
                  <c:v>44931</c:v>
                </c:pt>
                <c:pt idx="14">
                  <c:v>44933</c:v>
                </c:pt>
                <c:pt idx="15">
                  <c:v>44935</c:v>
                </c:pt>
                <c:pt idx="16">
                  <c:v>44937</c:v>
                </c:pt>
                <c:pt idx="17">
                  <c:v>44960</c:v>
                </c:pt>
                <c:pt idx="18">
                  <c:v>44962</c:v>
                </c:pt>
                <c:pt idx="19">
                  <c:v>44964</c:v>
                </c:pt>
                <c:pt idx="20">
                  <c:v>44966</c:v>
                </c:pt>
                <c:pt idx="21">
                  <c:v>44968</c:v>
                </c:pt>
                <c:pt idx="22">
                  <c:v>44970</c:v>
                </c:pt>
                <c:pt idx="23">
                  <c:v>44977</c:v>
                </c:pt>
              </c:numCache>
            </c:numRef>
          </c:cat>
          <c:val>
            <c:numRef>
              <c:f>'K81+185'!$AG$6:$AG$29</c:f>
              <c:numCache>
                <c:formatCode>0.0_ </c:formatCode>
                <c:ptCount val="24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  <c:pt idx="18">
                  <c:v>59</c:v>
                </c:pt>
                <c:pt idx="19">
                  <c:v>62</c:v>
                </c:pt>
                <c:pt idx="20">
                  <c:v>65</c:v>
                </c:pt>
                <c:pt idx="21">
                  <c:v>68</c:v>
                </c:pt>
                <c:pt idx="22">
                  <c:v>71</c:v>
                </c:pt>
                <c:pt idx="23">
                  <c:v>74</c:v>
                </c:pt>
              </c:numCache>
            </c:numRef>
          </c:val>
        </c:ser>
        <c:dLbls/>
        <c:marker val="1"/>
        <c:axId val="113042176"/>
        <c:axId val="113043712"/>
      </c:lineChart>
      <c:dateAx>
        <c:axId val="113033600"/>
        <c:scaling>
          <c:orientation val="minMax"/>
          <c:min val="44916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3035904"/>
        <c:crossesAt val="-50"/>
        <c:auto val="1"/>
        <c:lblOffset val="100"/>
        <c:baseTimeUnit val="days"/>
      </c:dateAx>
      <c:valAx>
        <c:axId val="113035904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3033600"/>
        <c:crosses val="autoZero"/>
        <c:crossBetween val="midCat"/>
        <c:majorUnit val="1.2"/>
      </c:valAx>
      <c:dateAx>
        <c:axId val="113042176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113043712"/>
        <c:crosses val="autoZero"/>
        <c:auto val="1"/>
        <c:lblOffset val="100"/>
        <c:baseTimeUnit val="days"/>
      </c:dateAx>
      <c:valAx>
        <c:axId val="113043712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3042176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7318309909497183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K81+185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658089051772705"/>
          <c:y val="2.62831656575360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'K81+185'!$U$4:$W$4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'K81+185'!$A$6:$A$29</c:f>
              <c:numCache>
                <c:formatCode>m"月"d"日";@</c:formatCode>
                <c:ptCount val="24"/>
                <c:pt idx="0">
                  <c:v>44916</c:v>
                </c:pt>
                <c:pt idx="1">
                  <c:v>44917</c:v>
                </c:pt>
                <c:pt idx="2">
                  <c:v>44918</c:v>
                </c:pt>
                <c:pt idx="3">
                  <c:v>44919</c:v>
                </c:pt>
                <c:pt idx="4">
                  <c:v>44920</c:v>
                </c:pt>
                <c:pt idx="5">
                  <c:v>44921</c:v>
                </c:pt>
                <c:pt idx="6">
                  <c:v>44922</c:v>
                </c:pt>
                <c:pt idx="7">
                  <c:v>44923</c:v>
                </c:pt>
                <c:pt idx="8">
                  <c:v>44924</c:v>
                </c:pt>
                <c:pt idx="9">
                  <c:v>44925</c:v>
                </c:pt>
                <c:pt idx="10">
                  <c:v>44926</c:v>
                </c:pt>
                <c:pt idx="11">
                  <c:v>44927</c:v>
                </c:pt>
                <c:pt idx="12">
                  <c:v>44929</c:v>
                </c:pt>
                <c:pt idx="13">
                  <c:v>44931</c:v>
                </c:pt>
                <c:pt idx="14">
                  <c:v>44933</c:v>
                </c:pt>
                <c:pt idx="15">
                  <c:v>44935</c:v>
                </c:pt>
                <c:pt idx="16">
                  <c:v>44937</c:v>
                </c:pt>
                <c:pt idx="17">
                  <c:v>44960</c:v>
                </c:pt>
                <c:pt idx="18">
                  <c:v>44962</c:v>
                </c:pt>
                <c:pt idx="19">
                  <c:v>44964</c:v>
                </c:pt>
                <c:pt idx="20">
                  <c:v>44966</c:v>
                </c:pt>
                <c:pt idx="21">
                  <c:v>44968</c:v>
                </c:pt>
                <c:pt idx="22">
                  <c:v>44970</c:v>
                </c:pt>
                <c:pt idx="23">
                  <c:v>44977</c:v>
                </c:pt>
              </c:numCache>
            </c:numRef>
          </c:cat>
          <c:val>
            <c:numRef>
              <c:f>'K81+185'!$V$6:$V$31</c:f>
              <c:numCache>
                <c:formatCode>0.00_ </c:formatCode>
                <c:ptCount val="26"/>
                <c:pt idx="0">
                  <c:v>0</c:v>
                </c:pt>
                <c:pt idx="1">
                  <c:v>9.99999999997669E-2</c:v>
                </c:pt>
                <c:pt idx="2">
                  <c:v>-0.10000000000154299</c:v>
                </c:pt>
                <c:pt idx="3">
                  <c:v>-0.30000000000107702</c:v>
                </c:pt>
                <c:pt idx="4">
                  <c:v>-0.60000000000037801</c:v>
                </c:pt>
                <c:pt idx="5">
                  <c:v>-0.70000000000014495</c:v>
                </c:pt>
                <c:pt idx="6">
                  <c:v>-0.90000000001033698</c:v>
                </c:pt>
                <c:pt idx="7">
                  <c:v>-1.0000000000012199</c:v>
                </c:pt>
                <c:pt idx="8">
                  <c:v>-1.30000000001118</c:v>
                </c:pt>
                <c:pt idx="9">
                  <c:v>-1.5000000000107101</c:v>
                </c:pt>
                <c:pt idx="10">
                  <c:v>-1.70000000001025</c:v>
                </c:pt>
                <c:pt idx="11">
                  <c:v>-1.59999999999982</c:v>
                </c:pt>
                <c:pt idx="12">
                  <c:v>-2.1000000000110899</c:v>
                </c:pt>
                <c:pt idx="13">
                  <c:v>-2.30000000001063</c:v>
                </c:pt>
                <c:pt idx="14">
                  <c:v>-3.0999999999998802</c:v>
                </c:pt>
                <c:pt idx="15">
                  <c:v>-2.7000000000114701</c:v>
                </c:pt>
                <c:pt idx="16">
                  <c:v>-2.900000000011</c:v>
                </c:pt>
                <c:pt idx="17">
                  <c:v>-3.0000000000001101</c:v>
                </c:pt>
                <c:pt idx="18">
                  <c:v>-3.30000000001007</c:v>
                </c:pt>
                <c:pt idx="19">
                  <c:v>-3.5000000000113798</c:v>
                </c:pt>
                <c:pt idx="20">
                  <c:v>-3.70000000000026</c:v>
                </c:pt>
                <c:pt idx="21">
                  <c:v>-3.8999999999997899</c:v>
                </c:pt>
                <c:pt idx="22">
                  <c:v>-3.80000000000003</c:v>
                </c:pt>
                <c:pt idx="23">
                  <c:v>-3.70000000000026</c:v>
                </c:pt>
                <c:pt idx="24">
                  <c:v>-3.6999999999931501</c:v>
                </c:pt>
              </c:numCache>
            </c:numRef>
          </c:val>
        </c:ser>
        <c:ser>
          <c:idx val="1"/>
          <c:order val="1"/>
          <c:tx>
            <c:strRef>
              <c:f>'K81+185'!$Y$4:$AA$4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'K81+185'!$A$6:$A$29</c:f>
              <c:numCache>
                <c:formatCode>m"月"d"日";@</c:formatCode>
                <c:ptCount val="24"/>
                <c:pt idx="0">
                  <c:v>44916</c:v>
                </c:pt>
                <c:pt idx="1">
                  <c:v>44917</c:v>
                </c:pt>
                <c:pt idx="2">
                  <c:v>44918</c:v>
                </c:pt>
                <c:pt idx="3">
                  <c:v>44919</c:v>
                </c:pt>
                <c:pt idx="4">
                  <c:v>44920</c:v>
                </c:pt>
                <c:pt idx="5">
                  <c:v>44921</c:v>
                </c:pt>
                <c:pt idx="6">
                  <c:v>44922</c:v>
                </c:pt>
                <c:pt idx="7">
                  <c:v>44923</c:v>
                </c:pt>
                <c:pt idx="8">
                  <c:v>44924</c:v>
                </c:pt>
                <c:pt idx="9">
                  <c:v>44925</c:v>
                </c:pt>
                <c:pt idx="10">
                  <c:v>44926</c:v>
                </c:pt>
                <c:pt idx="11">
                  <c:v>44927</c:v>
                </c:pt>
                <c:pt idx="12">
                  <c:v>44929</c:v>
                </c:pt>
                <c:pt idx="13">
                  <c:v>44931</c:v>
                </c:pt>
                <c:pt idx="14">
                  <c:v>44933</c:v>
                </c:pt>
                <c:pt idx="15">
                  <c:v>44935</c:v>
                </c:pt>
                <c:pt idx="16">
                  <c:v>44937</c:v>
                </c:pt>
                <c:pt idx="17">
                  <c:v>44960</c:v>
                </c:pt>
                <c:pt idx="18">
                  <c:v>44962</c:v>
                </c:pt>
                <c:pt idx="19">
                  <c:v>44964</c:v>
                </c:pt>
                <c:pt idx="20">
                  <c:v>44966</c:v>
                </c:pt>
                <c:pt idx="21">
                  <c:v>44968</c:v>
                </c:pt>
                <c:pt idx="22">
                  <c:v>44970</c:v>
                </c:pt>
                <c:pt idx="23">
                  <c:v>44977</c:v>
                </c:pt>
              </c:numCache>
            </c:numRef>
          </c:cat>
          <c:val>
            <c:numRef>
              <c:f>'K81+185'!$Z$6:$Z$30</c:f>
              <c:numCache>
                <c:formatCode>0.00_ </c:formatCode>
                <c:ptCount val="25"/>
                <c:pt idx="0">
                  <c:v>0</c:v>
                </c:pt>
                <c:pt idx="1">
                  <c:v>-0.19999999999953399</c:v>
                </c:pt>
                <c:pt idx="2">
                  <c:v>-9.99999999997669E-2</c:v>
                </c:pt>
                <c:pt idx="3">
                  <c:v>-0.59999999999860198</c:v>
                </c:pt>
                <c:pt idx="4">
                  <c:v>-0.79999999999813598</c:v>
                </c:pt>
                <c:pt idx="5">
                  <c:v>-0.70000000000014495</c:v>
                </c:pt>
                <c:pt idx="6">
                  <c:v>-1.1999999999972</c:v>
                </c:pt>
                <c:pt idx="7">
                  <c:v>-1.50000000000006</c:v>
                </c:pt>
                <c:pt idx="8">
                  <c:v>-1.59999999999627</c:v>
                </c:pt>
                <c:pt idx="9">
                  <c:v>-1.7999999999958001</c:v>
                </c:pt>
                <c:pt idx="10">
                  <c:v>-1.8999999999991199</c:v>
                </c:pt>
                <c:pt idx="11">
                  <c:v>-2.1999999999948701</c:v>
                </c:pt>
                <c:pt idx="12">
                  <c:v>-2.10000000000043</c:v>
                </c:pt>
                <c:pt idx="13">
                  <c:v>-2.59999999999394</c:v>
                </c:pt>
                <c:pt idx="14">
                  <c:v>-2.7999999999934699</c:v>
                </c:pt>
                <c:pt idx="15">
                  <c:v>-2.99999999999301</c:v>
                </c:pt>
                <c:pt idx="16">
                  <c:v>-2.99999999999301</c:v>
                </c:pt>
                <c:pt idx="17">
                  <c:v>-3.3999999999849702</c:v>
                </c:pt>
                <c:pt idx="18">
                  <c:v>-3.5999999999845</c:v>
                </c:pt>
                <c:pt idx="19">
                  <c:v>-3.4999999999918399</c:v>
                </c:pt>
                <c:pt idx="20">
                  <c:v>-3.6999999999931501</c:v>
                </c:pt>
                <c:pt idx="21">
                  <c:v>-3.5999999999916099</c:v>
                </c:pt>
                <c:pt idx="22">
                  <c:v>-3.8999999999926902</c:v>
                </c:pt>
                <c:pt idx="23">
                  <c:v>-3.6999999999931501</c:v>
                </c:pt>
                <c:pt idx="24">
                  <c:v>-2.10000000000043</c:v>
                </c:pt>
              </c:numCache>
            </c:numRef>
          </c:val>
        </c:ser>
        <c:ser>
          <c:idx val="2"/>
          <c:order val="2"/>
          <c:tx>
            <c:strRef>
              <c:f>'K81+185'!$AC$4:$AE$4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'K81+185'!$A$6:$A$29</c:f>
              <c:numCache>
                <c:formatCode>m"月"d"日";@</c:formatCode>
                <c:ptCount val="24"/>
                <c:pt idx="0">
                  <c:v>44916</c:v>
                </c:pt>
                <c:pt idx="1">
                  <c:v>44917</c:v>
                </c:pt>
                <c:pt idx="2">
                  <c:v>44918</c:v>
                </c:pt>
                <c:pt idx="3">
                  <c:v>44919</c:v>
                </c:pt>
                <c:pt idx="4">
                  <c:v>44920</c:v>
                </c:pt>
                <c:pt idx="5">
                  <c:v>44921</c:v>
                </c:pt>
                <c:pt idx="6">
                  <c:v>44922</c:v>
                </c:pt>
                <c:pt idx="7">
                  <c:v>44923</c:v>
                </c:pt>
                <c:pt idx="8">
                  <c:v>44924</c:v>
                </c:pt>
                <c:pt idx="9">
                  <c:v>44925</c:v>
                </c:pt>
                <c:pt idx="10">
                  <c:v>44926</c:v>
                </c:pt>
                <c:pt idx="11">
                  <c:v>44927</c:v>
                </c:pt>
                <c:pt idx="12">
                  <c:v>44929</c:v>
                </c:pt>
                <c:pt idx="13">
                  <c:v>44931</c:v>
                </c:pt>
                <c:pt idx="14">
                  <c:v>44933</c:v>
                </c:pt>
                <c:pt idx="15">
                  <c:v>44935</c:v>
                </c:pt>
                <c:pt idx="16">
                  <c:v>44937</c:v>
                </c:pt>
                <c:pt idx="17">
                  <c:v>44960</c:v>
                </c:pt>
                <c:pt idx="18">
                  <c:v>44962</c:v>
                </c:pt>
                <c:pt idx="19">
                  <c:v>44964</c:v>
                </c:pt>
                <c:pt idx="20">
                  <c:v>44966</c:v>
                </c:pt>
                <c:pt idx="21">
                  <c:v>44968</c:v>
                </c:pt>
                <c:pt idx="22">
                  <c:v>44970</c:v>
                </c:pt>
                <c:pt idx="23">
                  <c:v>44977</c:v>
                </c:pt>
              </c:numCache>
            </c:numRef>
          </c:cat>
          <c:val>
            <c:numRef>
              <c:f>'K81+185'!$AD$6:$AD$29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-0.30000000000995902</c:v>
                </c:pt>
                <c:pt idx="2">
                  <c:v>-0.50000000001126899</c:v>
                </c:pt>
                <c:pt idx="3">
                  <c:v>-0.30000000000107702</c:v>
                </c:pt>
                <c:pt idx="4">
                  <c:v>-0.90000000001033698</c:v>
                </c:pt>
                <c:pt idx="5">
                  <c:v>-1.10000000000987</c:v>
                </c:pt>
                <c:pt idx="6">
                  <c:v>-1.30000000001118</c:v>
                </c:pt>
                <c:pt idx="7">
                  <c:v>-1.4000000000002899</c:v>
                </c:pt>
                <c:pt idx="8">
                  <c:v>-1.4999999999911799</c:v>
                </c:pt>
                <c:pt idx="9">
                  <c:v>-1.3000000000005201</c:v>
                </c:pt>
                <c:pt idx="10">
                  <c:v>-1.10000000000987</c:v>
                </c:pt>
                <c:pt idx="11">
                  <c:v>-1.3000000000005201</c:v>
                </c:pt>
                <c:pt idx="12">
                  <c:v>-1.4000000000002899</c:v>
                </c:pt>
                <c:pt idx="13">
                  <c:v>-1.3000000000005201</c:v>
                </c:pt>
                <c:pt idx="14">
                  <c:v>-1.59999999999982</c:v>
                </c:pt>
                <c:pt idx="15">
                  <c:v>-1.70000000000137</c:v>
                </c:pt>
                <c:pt idx="16">
                  <c:v>-2.0000000000006701</c:v>
                </c:pt>
                <c:pt idx="17">
                  <c:v>-1.9000000000009001</c:v>
                </c:pt>
                <c:pt idx="18">
                  <c:v>-2.0000000000006701</c:v>
                </c:pt>
                <c:pt idx="19">
                  <c:v>-2.10000000000043</c:v>
                </c:pt>
                <c:pt idx="20">
                  <c:v>-2.2000000000002</c:v>
                </c:pt>
                <c:pt idx="21">
                  <c:v>-2.2999999999999701</c:v>
                </c:pt>
                <c:pt idx="22">
                  <c:v>-2.2000000000002</c:v>
                </c:pt>
                <c:pt idx="23">
                  <c:v>-2.10000000000043</c:v>
                </c:pt>
              </c:numCache>
            </c:numRef>
          </c:val>
        </c:ser>
        <c:dLbls/>
        <c:marker val="1"/>
        <c:axId val="112589440"/>
        <c:axId val="113071232"/>
      </c:lineChart>
      <c:lineChart>
        <c:grouping val="standard"/>
        <c:ser>
          <c:idx val="3"/>
          <c:order val="3"/>
          <c:tx>
            <c:strRef>
              <c:f>'K81+185'!$AG$3:$AG$5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'K81+185'!$A$6:$A$29</c:f>
              <c:numCache>
                <c:formatCode>m"月"d"日";@</c:formatCode>
                <c:ptCount val="24"/>
                <c:pt idx="0">
                  <c:v>44916</c:v>
                </c:pt>
                <c:pt idx="1">
                  <c:v>44917</c:v>
                </c:pt>
                <c:pt idx="2">
                  <c:v>44918</c:v>
                </c:pt>
                <c:pt idx="3">
                  <c:v>44919</c:v>
                </c:pt>
                <c:pt idx="4">
                  <c:v>44920</c:v>
                </c:pt>
                <c:pt idx="5">
                  <c:v>44921</c:v>
                </c:pt>
                <c:pt idx="6">
                  <c:v>44922</c:v>
                </c:pt>
                <c:pt idx="7">
                  <c:v>44923</c:v>
                </c:pt>
                <c:pt idx="8">
                  <c:v>44924</c:v>
                </c:pt>
                <c:pt idx="9">
                  <c:v>44925</c:v>
                </c:pt>
                <c:pt idx="10">
                  <c:v>44926</c:v>
                </c:pt>
                <c:pt idx="11">
                  <c:v>44927</c:v>
                </c:pt>
                <c:pt idx="12">
                  <c:v>44929</c:v>
                </c:pt>
                <c:pt idx="13">
                  <c:v>44931</c:v>
                </c:pt>
                <c:pt idx="14">
                  <c:v>44933</c:v>
                </c:pt>
                <c:pt idx="15">
                  <c:v>44935</c:v>
                </c:pt>
                <c:pt idx="16">
                  <c:v>44937</c:v>
                </c:pt>
                <c:pt idx="17">
                  <c:v>44960</c:v>
                </c:pt>
                <c:pt idx="18">
                  <c:v>44962</c:v>
                </c:pt>
                <c:pt idx="19">
                  <c:v>44964</c:v>
                </c:pt>
                <c:pt idx="20">
                  <c:v>44966</c:v>
                </c:pt>
                <c:pt idx="21">
                  <c:v>44968</c:v>
                </c:pt>
                <c:pt idx="22">
                  <c:v>44970</c:v>
                </c:pt>
                <c:pt idx="23">
                  <c:v>44977</c:v>
                </c:pt>
              </c:numCache>
            </c:numRef>
          </c:cat>
          <c:val>
            <c:numRef>
              <c:f>'K81+185'!$AG$6:$AG$29</c:f>
              <c:numCache>
                <c:formatCode>0.0_ </c:formatCode>
                <c:ptCount val="24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  <c:pt idx="18">
                  <c:v>59</c:v>
                </c:pt>
                <c:pt idx="19">
                  <c:v>62</c:v>
                </c:pt>
                <c:pt idx="20">
                  <c:v>65</c:v>
                </c:pt>
                <c:pt idx="21">
                  <c:v>68</c:v>
                </c:pt>
                <c:pt idx="22">
                  <c:v>71</c:v>
                </c:pt>
                <c:pt idx="23">
                  <c:v>74</c:v>
                </c:pt>
              </c:numCache>
            </c:numRef>
          </c:val>
        </c:ser>
        <c:dLbls/>
        <c:marker val="1"/>
        <c:axId val="113073152"/>
        <c:axId val="113079040"/>
      </c:lineChart>
      <c:dateAx>
        <c:axId val="11258944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3071232"/>
        <c:crossesAt val="-50"/>
        <c:auto val="1"/>
        <c:lblOffset val="100"/>
        <c:baseTimeUnit val="days"/>
      </c:dateAx>
      <c:valAx>
        <c:axId val="113071232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2589440"/>
        <c:crosses val="autoZero"/>
        <c:crossBetween val="midCat"/>
        <c:majorUnit val="1"/>
      </c:valAx>
      <c:dateAx>
        <c:axId val="113073152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113079040"/>
        <c:crosses val="autoZero"/>
        <c:auto val="1"/>
        <c:lblOffset val="100"/>
        <c:baseTimeUnit val="days"/>
      </c:dateAx>
      <c:valAx>
        <c:axId val="113079040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3073152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K81+185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2107609275918608"/>
          <c:y val="6.5359477124183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'K81+185'!$C$4:$G$4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'K81+185'!$A$6:$A$29</c:f>
              <c:numCache>
                <c:formatCode>m"月"d"日";@</c:formatCode>
                <c:ptCount val="24"/>
                <c:pt idx="0">
                  <c:v>44916</c:v>
                </c:pt>
                <c:pt idx="1">
                  <c:v>44917</c:v>
                </c:pt>
                <c:pt idx="2">
                  <c:v>44918</c:v>
                </c:pt>
                <c:pt idx="3">
                  <c:v>44919</c:v>
                </c:pt>
                <c:pt idx="4">
                  <c:v>44920</c:v>
                </c:pt>
                <c:pt idx="5">
                  <c:v>44921</c:v>
                </c:pt>
                <c:pt idx="6">
                  <c:v>44922</c:v>
                </c:pt>
                <c:pt idx="7">
                  <c:v>44923</c:v>
                </c:pt>
                <c:pt idx="8">
                  <c:v>44924</c:v>
                </c:pt>
                <c:pt idx="9">
                  <c:v>44925</c:v>
                </c:pt>
                <c:pt idx="10">
                  <c:v>44926</c:v>
                </c:pt>
                <c:pt idx="11">
                  <c:v>44927</c:v>
                </c:pt>
                <c:pt idx="12">
                  <c:v>44929</c:v>
                </c:pt>
                <c:pt idx="13">
                  <c:v>44931</c:v>
                </c:pt>
                <c:pt idx="14">
                  <c:v>44933</c:v>
                </c:pt>
                <c:pt idx="15">
                  <c:v>44935</c:v>
                </c:pt>
                <c:pt idx="16">
                  <c:v>44937</c:v>
                </c:pt>
                <c:pt idx="17">
                  <c:v>44960</c:v>
                </c:pt>
                <c:pt idx="18">
                  <c:v>44962</c:v>
                </c:pt>
                <c:pt idx="19">
                  <c:v>44964</c:v>
                </c:pt>
                <c:pt idx="20">
                  <c:v>44966</c:v>
                </c:pt>
                <c:pt idx="21">
                  <c:v>44968</c:v>
                </c:pt>
                <c:pt idx="22">
                  <c:v>44970</c:v>
                </c:pt>
                <c:pt idx="23">
                  <c:v>44977</c:v>
                </c:pt>
              </c:numCache>
            </c:numRef>
          </c:cat>
          <c:val>
            <c:numRef>
              <c:f>'K81+185'!$G$6:$G$29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-0.30000000003838101</c:v>
                </c:pt>
                <c:pt idx="2">
                  <c:v>-9.9999999974897905E-2</c:v>
                </c:pt>
                <c:pt idx="3">
                  <c:v>-0.199999999949796</c:v>
                </c:pt>
                <c:pt idx="4">
                  <c:v>-0.10000000008858501</c:v>
                </c:pt>
                <c:pt idx="5">
                  <c:v>-0.29999999992469401</c:v>
                </c:pt>
                <c:pt idx="6">
                  <c:v>-0.20000000006348301</c:v>
                </c:pt>
                <c:pt idx="7">
                  <c:v>-9.9999999974897905E-2</c:v>
                </c:pt>
                <c:pt idx="8">
                  <c:v>-0.30000000003838101</c:v>
                </c:pt>
                <c:pt idx="9">
                  <c:v>0.10000000008858501</c:v>
                </c:pt>
                <c:pt idx="10">
                  <c:v>-0.49999999998817701</c:v>
                </c:pt>
                <c:pt idx="11">
                  <c:v>-0.20000000006348301</c:v>
                </c:pt>
                <c:pt idx="12">
                  <c:v>4.9999999987449001E-2</c:v>
                </c:pt>
                <c:pt idx="13">
                  <c:v>-0.24999999999408801</c:v>
                </c:pt>
                <c:pt idx="14">
                  <c:v>-9.9999999974897905E-2</c:v>
                </c:pt>
                <c:pt idx="15">
                  <c:v>4.9999999987449001E-2</c:v>
                </c:pt>
                <c:pt idx="16">
                  <c:v>-0.24999999999408801</c:v>
                </c:pt>
                <c:pt idx="17">
                  <c:v>-8.6956521717302601E-3</c:v>
                </c:pt>
                <c:pt idx="18">
                  <c:v>-0.100000000031741</c:v>
                </c:pt>
                <c:pt idx="19">
                  <c:v>9.9999999974897905E-2</c:v>
                </c:pt>
                <c:pt idx="20">
                  <c:v>-0.29999999998153698</c:v>
                </c:pt>
                <c:pt idx="21">
                  <c:v>-9.9999999974897905E-2</c:v>
                </c:pt>
                <c:pt idx="22">
                  <c:v>0.149999999962347</c:v>
                </c:pt>
                <c:pt idx="23">
                  <c:v>4.2857142862625798E-2</c:v>
                </c:pt>
              </c:numCache>
            </c:numRef>
          </c:val>
        </c:ser>
        <c:ser>
          <c:idx val="1"/>
          <c:order val="1"/>
          <c:tx>
            <c:strRef>
              <c:f>'K81+185'!$H$4:$L$4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'K81+185'!$A$6:$A$29</c:f>
              <c:numCache>
                <c:formatCode>m"月"d"日";@</c:formatCode>
                <c:ptCount val="24"/>
                <c:pt idx="0">
                  <c:v>44916</c:v>
                </c:pt>
                <c:pt idx="1">
                  <c:v>44917</c:v>
                </c:pt>
                <c:pt idx="2">
                  <c:v>44918</c:v>
                </c:pt>
                <c:pt idx="3">
                  <c:v>44919</c:v>
                </c:pt>
                <c:pt idx="4">
                  <c:v>44920</c:v>
                </c:pt>
                <c:pt idx="5">
                  <c:v>44921</c:v>
                </c:pt>
                <c:pt idx="6">
                  <c:v>44922</c:v>
                </c:pt>
                <c:pt idx="7">
                  <c:v>44923</c:v>
                </c:pt>
                <c:pt idx="8">
                  <c:v>44924</c:v>
                </c:pt>
                <c:pt idx="9">
                  <c:v>44925</c:v>
                </c:pt>
                <c:pt idx="10">
                  <c:v>44926</c:v>
                </c:pt>
                <c:pt idx="11">
                  <c:v>44927</c:v>
                </c:pt>
                <c:pt idx="12">
                  <c:v>44929</c:v>
                </c:pt>
                <c:pt idx="13">
                  <c:v>44931</c:v>
                </c:pt>
                <c:pt idx="14">
                  <c:v>44933</c:v>
                </c:pt>
                <c:pt idx="15">
                  <c:v>44935</c:v>
                </c:pt>
                <c:pt idx="16">
                  <c:v>44937</c:v>
                </c:pt>
                <c:pt idx="17">
                  <c:v>44960</c:v>
                </c:pt>
                <c:pt idx="18">
                  <c:v>44962</c:v>
                </c:pt>
                <c:pt idx="19">
                  <c:v>44964</c:v>
                </c:pt>
                <c:pt idx="20">
                  <c:v>44966</c:v>
                </c:pt>
                <c:pt idx="21">
                  <c:v>44968</c:v>
                </c:pt>
                <c:pt idx="22">
                  <c:v>44970</c:v>
                </c:pt>
                <c:pt idx="23">
                  <c:v>44977</c:v>
                </c:pt>
              </c:numCache>
            </c:numRef>
          </c:cat>
          <c:val>
            <c:numRef>
              <c:f>'K81+185'!$L$6:$L$29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-0.20000000006348301</c:v>
                </c:pt>
                <c:pt idx="3">
                  <c:v>0.10000000008858501</c:v>
                </c:pt>
                <c:pt idx="4">
                  <c:v>-0.49999999998817701</c:v>
                </c:pt>
                <c:pt idx="5">
                  <c:v>-0.20000000006348301</c:v>
                </c:pt>
                <c:pt idx="6">
                  <c:v>9.9999999974897905E-2</c:v>
                </c:pt>
                <c:pt idx="7">
                  <c:v>-0.49999999998817701</c:v>
                </c:pt>
                <c:pt idx="8">
                  <c:v>-0.199999999949796</c:v>
                </c:pt>
                <c:pt idx="9">
                  <c:v>-9.9999999974897905E-2</c:v>
                </c:pt>
                <c:pt idx="10">
                  <c:v>-0.30000000003838101</c:v>
                </c:pt>
                <c:pt idx="11">
                  <c:v>-0.20000000006348301</c:v>
                </c:pt>
                <c:pt idx="12">
                  <c:v>5.0000000044292399E-2</c:v>
                </c:pt>
                <c:pt idx="13">
                  <c:v>-0.24999999999408801</c:v>
                </c:pt>
                <c:pt idx="14">
                  <c:v>-0.100000000031741</c:v>
                </c:pt>
                <c:pt idx="15">
                  <c:v>0.20000000000663901</c:v>
                </c:pt>
                <c:pt idx="16">
                  <c:v>-0.40000000001327901</c:v>
                </c:pt>
                <c:pt idx="17">
                  <c:v>-2.1739130434268499E-2</c:v>
                </c:pt>
                <c:pt idx="18">
                  <c:v>4.9999999987449001E-2</c:v>
                </c:pt>
                <c:pt idx="19">
                  <c:v>-9.9999999974897905E-2</c:v>
                </c:pt>
                <c:pt idx="20">
                  <c:v>-4.9999999987449001E-2</c:v>
                </c:pt>
                <c:pt idx="21">
                  <c:v>-0.15000000001919001</c:v>
                </c:pt>
                <c:pt idx="22">
                  <c:v>-9.9999999974897905E-2</c:v>
                </c:pt>
                <c:pt idx="23">
                  <c:v>4.2857142846384803E-2</c:v>
                </c:pt>
              </c:numCache>
            </c:numRef>
          </c:val>
        </c:ser>
        <c:ser>
          <c:idx val="2"/>
          <c:order val="2"/>
          <c:tx>
            <c:strRef>
              <c:f>'K81+185'!$M$4:$Q$4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'K81+185'!$A$6:$A$29</c:f>
              <c:numCache>
                <c:formatCode>m"月"d"日";@</c:formatCode>
                <c:ptCount val="24"/>
                <c:pt idx="0">
                  <c:v>44916</c:v>
                </c:pt>
                <c:pt idx="1">
                  <c:v>44917</c:v>
                </c:pt>
                <c:pt idx="2">
                  <c:v>44918</c:v>
                </c:pt>
                <c:pt idx="3">
                  <c:v>44919</c:v>
                </c:pt>
                <c:pt idx="4">
                  <c:v>44920</c:v>
                </c:pt>
                <c:pt idx="5">
                  <c:v>44921</c:v>
                </c:pt>
                <c:pt idx="6">
                  <c:v>44922</c:v>
                </c:pt>
                <c:pt idx="7">
                  <c:v>44923</c:v>
                </c:pt>
                <c:pt idx="8">
                  <c:v>44924</c:v>
                </c:pt>
                <c:pt idx="9">
                  <c:v>44925</c:v>
                </c:pt>
                <c:pt idx="10">
                  <c:v>44926</c:v>
                </c:pt>
                <c:pt idx="11">
                  <c:v>44927</c:v>
                </c:pt>
                <c:pt idx="12">
                  <c:v>44929</c:v>
                </c:pt>
                <c:pt idx="13">
                  <c:v>44931</c:v>
                </c:pt>
                <c:pt idx="14">
                  <c:v>44933</c:v>
                </c:pt>
                <c:pt idx="15">
                  <c:v>44935</c:v>
                </c:pt>
                <c:pt idx="16">
                  <c:v>44937</c:v>
                </c:pt>
                <c:pt idx="17">
                  <c:v>44960</c:v>
                </c:pt>
                <c:pt idx="18">
                  <c:v>44962</c:v>
                </c:pt>
                <c:pt idx="19">
                  <c:v>44964</c:v>
                </c:pt>
                <c:pt idx="20">
                  <c:v>44966</c:v>
                </c:pt>
                <c:pt idx="21">
                  <c:v>44968</c:v>
                </c:pt>
                <c:pt idx="22">
                  <c:v>44970</c:v>
                </c:pt>
                <c:pt idx="23">
                  <c:v>44977</c:v>
                </c:pt>
              </c:numCache>
            </c:numRef>
          </c:cat>
          <c:val>
            <c:numRef>
              <c:f>'K81+185'!$Q$6:$Q$29</c:f>
              <c:numCache>
                <c:formatCode>0.00_ </c:formatCode>
                <c:ptCount val="24"/>
                <c:pt idx="0">
                  <c:v>0</c:v>
                </c:pt>
                <c:pt idx="1">
                  <c:v>-9.9999999974897905E-2</c:v>
                </c:pt>
                <c:pt idx="2">
                  <c:v>0.20000000006348301</c:v>
                </c:pt>
                <c:pt idx="3">
                  <c:v>-0.40000000001327901</c:v>
                </c:pt>
                <c:pt idx="4">
                  <c:v>-0.10000000008858501</c:v>
                </c:pt>
                <c:pt idx="5">
                  <c:v>-0.29999999992469401</c:v>
                </c:pt>
                <c:pt idx="6">
                  <c:v>9.9999999974897905E-2</c:v>
                </c:pt>
                <c:pt idx="7">
                  <c:v>-9.9999999974897905E-2</c:v>
                </c:pt>
                <c:pt idx="8">
                  <c:v>-9.9999999974897905E-2</c:v>
                </c:pt>
                <c:pt idx="9">
                  <c:v>9.9999999974897905E-2</c:v>
                </c:pt>
                <c:pt idx="10">
                  <c:v>-0.30000000003838101</c:v>
                </c:pt>
                <c:pt idx="11">
                  <c:v>-9.9999999974897905E-2</c:v>
                </c:pt>
                <c:pt idx="12">
                  <c:v>4.9999999987449001E-2</c:v>
                </c:pt>
                <c:pt idx="13">
                  <c:v>-0.15000000001919001</c:v>
                </c:pt>
                <c:pt idx="14">
                  <c:v>-4.9999999987449001E-2</c:v>
                </c:pt>
                <c:pt idx="15">
                  <c:v>-0.149999999962347</c:v>
                </c:pt>
                <c:pt idx="16">
                  <c:v>4.9999999987449001E-2</c:v>
                </c:pt>
                <c:pt idx="17">
                  <c:v>-4.3478260858651301E-3</c:v>
                </c:pt>
                <c:pt idx="18">
                  <c:v>-0.100000000031741</c:v>
                </c:pt>
                <c:pt idx="19">
                  <c:v>0</c:v>
                </c:pt>
                <c:pt idx="20">
                  <c:v>-4.9999999987449001E-2</c:v>
                </c:pt>
                <c:pt idx="21">
                  <c:v>0</c:v>
                </c:pt>
                <c:pt idx="22">
                  <c:v>9.9999999974897905E-2</c:v>
                </c:pt>
                <c:pt idx="23">
                  <c:v>-5.7142857144754103E-2</c:v>
                </c:pt>
              </c:numCache>
            </c:numRef>
          </c:val>
        </c:ser>
        <c:dLbls/>
        <c:marker val="1"/>
        <c:axId val="113109632"/>
        <c:axId val="113271936"/>
      </c:lineChart>
      <c:dateAx>
        <c:axId val="11310963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3271936"/>
        <c:crossesAt val="-50"/>
        <c:auto val="1"/>
        <c:lblOffset val="100"/>
        <c:baseTimeUnit val="days"/>
      </c:dateAx>
      <c:valAx>
        <c:axId val="113271936"/>
        <c:scaling>
          <c:orientation val="minMax"/>
          <c:max val="0.5"/>
          <c:min val="-1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3109632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6.0053658581252514E-2"/>
          <c:y val="9.613358379222211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K82+762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0137132211747602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718"/>
          <c:h val="0.68526856240126288"/>
        </c:manualLayout>
      </c:layout>
      <c:lineChart>
        <c:grouping val="standard"/>
        <c:ser>
          <c:idx val="0"/>
          <c:order val="0"/>
          <c:tx>
            <c:strRef>
              <c:f>'K82+762'!$U$4:$W$4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'K82+762'!$A$6:$A$54</c:f>
              <c:numCache>
                <c:formatCode>m"月"d"日";@</c:formatCode>
                <c:ptCount val="49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44571</c:v>
                </c:pt>
                <c:pt idx="19">
                  <c:v>44573</c:v>
                </c:pt>
                <c:pt idx="20">
                  <c:v>44575</c:v>
                </c:pt>
                <c:pt idx="21">
                  <c:v>44577</c:v>
                </c:pt>
                <c:pt idx="22">
                  <c:v>44581</c:v>
                </c:pt>
                <c:pt idx="23">
                  <c:v>44589</c:v>
                </c:pt>
                <c:pt idx="24">
                  <c:v>44597</c:v>
                </c:pt>
                <c:pt idx="25">
                  <c:v>44602</c:v>
                </c:pt>
              </c:numCache>
            </c:numRef>
          </c:cat>
          <c:val>
            <c:numRef>
              <c:f>'K82+762'!$V$6:$V$48</c:f>
              <c:numCache>
                <c:formatCode>0.00_ </c:formatCode>
                <c:ptCount val="43"/>
                <c:pt idx="0">
                  <c:v>0</c:v>
                </c:pt>
                <c:pt idx="1">
                  <c:v>-0.70000000000014495</c:v>
                </c:pt>
                <c:pt idx="2">
                  <c:v>-0.40000000000084401</c:v>
                </c:pt>
                <c:pt idx="3">
                  <c:v>-1.00000000000033</c:v>
                </c:pt>
                <c:pt idx="4">
                  <c:v>-1.3000000000005201</c:v>
                </c:pt>
                <c:pt idx="5">
                  <c:v>-1.9000000000000099</c:v>
                </c:pt>
                <c:pt idx="6">
                  <c:v>-1.50000000000006</c:v>
                </c:pt>
                <c:pt idx="7">
                  <c:v>-1.70000000000048</c:v>
                </c:pt>
                <c:pt idx="8">
                  <c:v>-2.0000000000006701</c:v>
                </c:pt>
                <c:pt idx="9">
                  <c:v>-2.2000000000002</c:v>
                </c:pt>
                <c:pt idx="10">
                  <c:v>-2.10000000000043</c:v>
                </c:pt>
                <c:pt idx="11">
                  <c:v>-1.9000000000000099</c:v>
                </c:pt>
                <c:pt idx="12">
                  <c:v>-1.60000000000071</c:v>
                </c:pt>
                <c:pt idx="13">
                  <c:v>-1.8000000000002501</c:v>
                </c:pt>
                <c:pt idx="14">
                  <c:v>-2.2000000000002</c:v>
                </c:pt>
                <c:pt idx="15">
                  <c:v>-2.0000000000006701</c:v>
                </c:pt>
                <c:pt idx="16">
                  <c:v>-2.5000000000003899</c:v>
                </c:pt>
                <c:pt idx="17">
                  <c:v>-2.2000000000002</c:v>
                </c:pt>
                <c:pt idx="18">
                  <c:v>-1.9000000000000099</c:v>
                </c:pt>
                <c:pt idx="19">
                  <c:v>-1.70000000000048</c:v>
                </c:pt>
                <c:pt idx="20">
                  <c:v>-1.9000000000000099</c:v>
                </c:pt>
                <c:pt idx="21">
                  <c:v>-2.10000000000043</c:v>
                </c:pt>
                <c:pt idx="22">
                  <c:v>-2.4000000000006199</c:v>
                </c:pt>
                <c:pt idx="23">
                  <c:v>-2.5000000000003899</c:v>
                </c:pt>
                <c:pt idx="24">
                  <c:v>-3.0000000000001101</c:v>
                </c:pt>
                <c:pt idx="25">
                  <c:v>-3.3000000000003</c:v>
                </c:pt>
                <c:pt idx="26">
                  <c:v>0.30000000000107702</c:v>
                </c:pt>
              </c:numCache>
            </c:numRef>
          </c:val>
        </c:ser>
        <c:ser>
          <c:idx val="1"/>
          <c:order val="1"/>
          <c:tx>
            <c:strRef>
              <c:f>'K82+762'!$Y$4:$AA$4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'K82+762'!$A$6:$A$54</c:f>
              <c:numCache>
                <c:formatCode>m"月"d"日";@</c:formatCode>
                <c:ptCount val="49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44571</c:v>
                </c:pt>
                <c:pt idx="19">
                  <c:v>44573</c:v>
                </c:pt>
                <c:pt idx="20">
                  <c:v>44575</c:v>
                </c:pt>
                <c:pt idx="21">
                  <c:v>44577</c:v>
                </c:pt>
                <c:pt idx="22">
                  <c:v>44581</c:v>
                </c:pt>
                <c:pt idx="23">
                  <c:v>44589</c:v>
                </c:pt>
                <c:pt idx="24">
                  <c:v>44597</c:v>
                </c:pt>
                <c:pt idx="25">
                  <c:v>44602</c:v>
                </c:pt>
              </c:numCache>
            </c:numRef>
          </c:cat>
          <c:val>
            <c:numRef>
              <c:f>'K82+762'!$Z$6:$Z$48</c:f>
              <c:numCache>
                <c:formatCode>0.00_ </c:formatCode>
                <c:ptCount val="43"/>
                <c:pt idx="0">
                  <c:v>0</c:v>
                </c:pt>
                <c:pt idx="1">
                  <c:v>-0.60000000000037801</c:v>
                </c:pt>
                <c:pt idx="2">
                  <c:v>-0.89999999999967895</c:v>
                </c:pt>
                <c:pt idx="3">
                  <c:v>-0.799999999999912</c:v>
                </c:pt>
                <c:pt idx="4">
                  <c:v>-0.999999999999446</c:v>
                </c:pt>
                <c:pt idx="5">
                  <c:v>-1.0999999999992101</c:v>
                </c:pt>
                <c:pt idx="6">
                  <c:v>-1.3000000000005201</c:v>
                </c:pt>
                <c:pt idx="7">
                  <c:v>-1.50000000000006</c:v>
                </c:pt>
                <c:pt idx="8">
                  <c:v>-1.7999999999993599</c:v>
                </c:pt>
                <c:pt idx="9">
                  <c:v>-2.10000000000043</c:v>
                </c:pt>
                <c:pt idx="10">
                  <c:v>-1.6999999999995901</c:v>
                </c:pt>
                <c:pt idx="11">
                  <c:v>-1.8999999999991199</c:v>
                </c:pt>
                <c:pt idx="12">
                  <c:v>-1.4000000000002899</c:v>
                </c:pt>
                <c:pt idx="13">
                  <c:v>-1.99999999999889</c:v>
                </c:pt>
                <c:pt idx="14">
                  <c:v>-2.10000000000043</c:v>
                </c:pt>
                <c:pt idx="15">
                  <c:v>-2.2999999999999701</c:v>
                </c:pt>
                <c:pt idx="16">
                  <c:v>-2.59999999999927</c:v>
                </c:pt>
                <c:pt idx="17">
                  <c:v>-2.3999999999997401</c:v>
                </c:pt>
                <c:pt idx="18">
                  <c:v>-2.2000000000002</c:v>
                </c:pt>
                <c:pt idx="19">
                  <c:v>-2.8000000000005798</c:v>
                </c:pt>
                <c:pt idx="20">
                  <c:v>-2.59999999999927</c:v>
                </c:pt>
                <c:pt idx="21">
                  <c:v>-3.0999999999998802</c:v>
                </c:pt>
                <c:pt idx="22">
                  <c:v>-3.0000000000001101</c:v>
                </c:pt>
                <c:pt idx="23">
                  <c:v>-2.8000000000005798</c:v>
                </c:pt>
                <c:pt idx="24">
                  <c:v>-2.8000000000005798</c:v>
                </c:pt>
                <c:pt idx="25">
                  <c:v>-2.6999999999990401</c:v>
                </c:pt>
                <c:pt idx="26">
                  <c:v>-2.3999999999997401</c:v>
                </c:pt>
              </c:numCache>
            </c:numRef>
          </c:val>
        </c:ser>
        <c:ser>
          <c:idx val="2"/>
          <c:order val="2"/>
          <c:tx>
            <c:strRef>
              <c:f>'K82+762'!$AC$4:$AE$4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'K82+762'!$A$6:$A$54</c:f>
              <c:numCache>
                <c:formatCode>m"月"d"日";@</c:formatCode>
                <c:ptCount val="49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44571</c:v>
                </c:pt>
                <c:pt idx="19">
                  <c:v>44573</c:v>
                </c:pt>
                <c:pt idx="20">
                  <c:v>44575</c:v>
                </c:pt>
                <c:pt idx="21">
                  <c:v>44577</c:v>
                </c:pt>
                <c:pt idx="22">
                  <c:v>44581</c:v>
                </c:pt>
                <c:pt idx="23">
                  <c:v>44589</c:v>
                </c:pt>
                <c:pt idx="24">
                  <c:v>44597</c:v>
                </c:pt>
                <c:pt idx="25">
                  <c:v>44602</c:v>
                </c:pt>
              </c:numCache>
            </c:numRef>
          </c:cat>
          <c:val>
            <c:numRef>
              <c:f>'K82+762'!$AD$6:$AD$53</c:f>
              <c:numCache>
                <c:formatCode>0.00_ </c:formatCode>
                <c:ptCount val="48"/>
                <c:pt idx="0">
                  <c:v>0</c:v>
                </c:pt>
                <c:pt idx="1">
                  <c:v>-0.399999999999956</c:v>
                </c:pt>
                <c:pt idx="2">
                  <c:v>-0.60000000000037801</c:v>
                </c:pt>
                <c:pt idx="3">
                  <c:v>-0.70000000000014495</c:v>
                </c:pt>
                <c:pt idx="4">
                  <c:v>-0.399999999999956</c:v>
                </c:pt>
                <c:pt idx="5">
                  <c:v>-0.60000000000037801</c:v>
                </c:pt>
                <c:pt idx="6">
                  <c:v>-0.89999999999967895</c:v>
                </c:pt>
                <c:pt idx="7">
                  <c:v>-1.00000000000033</c:v>
                </c:pt>
                <c:pt idx="8">
                  <c:v>-1.1000000000001</c:v>
                </c:pt>
                <c:pt idx="9">
                  <c:v>-1.4000000000002899</c:v>
                </c:pt>
                <c:pt idx="10">
                  <c:v>-1.2999999999996299</c:v>
                </c:pt>
                <c:pt idx="11">
                  <c:v>-1.1999999999998701</c:v>
                </c:pt>
                <c:pt idx="12">
                  <c:v>-1.59999999999982</c:v>
                </c:pt>
                <c:pt idx="13">
                  <c:v>-1.50000000000006</c:v>
                </c:pt>
                <c:pt idx="14">
                  <c:v>-1.4000000000002899</c:v>
                </c:pt>
                <c:pt idx="15">
                  <c:v>-1.9000000000000099</c:v>
                </c:pt>
                <c:pt idx="16">
                  <c:v>-2.2000000000002</c:v>
                </c:pt>
                <c:pt idx="17">
                  <c:v>-2.10000000000043</c:v>
                </c:pt>
                <c:pt idx="18">
                  <c:v>-1.99999999999978</c:v>
                </c:pt>
                <c:pt idx="19">
                  <c:v>-1.9000000000000099</c:v>
                </c:pt>
                <c:pt idx="20">
                  <c:v>-2.10000000000043</c:v>
                </c:pt>
                <c:pt idx="21">
                  <c:v>-2.2000000000002</c:v>
                </c:pt>
                <c:pt idx="22">
                  <c:v>-1.99999999999978</c:v>
                </c:pt>
                <c:pt idx="23">
                  <c:v>-2.6999999999999198</c:v>
                </c:pt>
                <c:pt idx="24">
                  <c:v>-2.60000000000016</c:v>
                </c:pt>
                <c:pt idx="25">
                  <c:v>-2.3999999999997401</c:v>
                </c:pt>
              </c:numCache>
            </c:numRef>
          </c:val>
        </c:ser>
        <c:dLbls/>
        <c:marker val="1"/>
        <c:axId val="318281600"/>
        <c:axId val="318297216"/>
      </c:lineChart>
      <c:lineChart>
        <c:grouping val="standard"/>
        <c:ser>
          <c:idx val="3"/>
          <c:order val="3"/>
          <c:tx>
            <c:strRef>
              <c:f>'K82+762'!$AG$3:$AG$5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'K82+762'!$A$6:$A$51</c:f>
              <c:numCache>
                <c:formatCode>m"月"d"日";@</c:formatCode>
                <c:ptCount val="46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44571</c:v>
                </c:pt>
                <c:pt idx="19">
                  <c:v>44573</c:v>
                </c:pt>
                <c:pt idx="20">
                  <c:v>44575</c:v>
                </c:pt>
                <c:pt idx="21">
                  <c:v>44577</c:v>
                </c:pt>
                <c:pt idx="22">
                  <c:v>44581</c:v>
                </c:pt>
                <c:pt idx="23">
                  <c:v>44589</c:v>
                </c:pt>
                <c:pt idx="24">
                  <c:v>44597</c:v>
                </c:pt>
                <c:pt idx="25">
                  <c:v>44602</c:v>
                </c:pt>
              </c:numCache>
            </c:numRef>
          </c:cat>
          <c:val>
            <c:numRef>
              <c:f>'K82+762'!$AG$6:$AG$49</c:f>
              <c:numCache>
                <c:formatCode>0.0_ </c:formatCode>
                <c:ptCount val="44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43</c:v>
                </c:pt>
                <c:pt idx="18">
                  <c:v>46</c:v>
                </c:pt>
                <c:pt idx="19">
                  <c:v>49</c:v>
                </c:pt>
                <c:pt idx="20">
                  <c:v>52</c:v>
                </c:pt>
                <c:pt idx="21">
                  <c:v>55</c:v>
                </c:pt>
                <c:pt idx="22">
                  <c:v>58</c:v>
                </c:pt>
                <c:pt idx="23">
                  <c:v>61</c:v>
                </c:pt>
                <c:pt idx="24">
                  <c:v>64</c:v>
                </c:pt>
                <c:pt idx="25">
                  <c:v>67</c:v>
                </c:pt>
              </c:numCache>
            </c:numRef>
          </c:val>
        </c:ser>
        <c:dLbls/>
        <c:marker val="1"/>
        <c:axId val="318299136"/>
        <c:axId val="318305024"/>
      </c:lineChart>
      <c:dateAx>
        <c:axId val="31828160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8297216"/>
        <c:crossesAt val="-50"/>
        <c:auto val="1"/>
        <c:lblOffset val="100"/>
        <c:baseTimeUnit val="days"/>
        <c:majorUnit val="5"/>
        <c:majorTimeUnit val="days"/>
      </c:dateAx>
      <c:valAx>
        <c:axId val="318297216"/>
        <c:scaling>
          <c:orientation val="minMax"/>
          <c:max val="0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289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8281600"/>
        <c:crosses val="autoZero"/>
        <c:crossBetween val="midCat"/>
      </c:valAx>
      <c:dateAx>
        <c:axId val="318299136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18305024"/>
        <c:crosses val="autoZero"/>
        <c:auto val="1"/>
        <c:lblOffset val="100"/>
        <c:baseTimeUnit val="days"/>
      </c:dateAx>
      <c:valAx>
        <c:axId val="318305024"/>
        <c:scaling>
          <c:orientation val="minMax"/>
          <c:max val="7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8299136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93869731800769E-2"/>
          <c:y val="0.106958078838276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K81+185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78783198694230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'K81+185'!$U$4:$W$4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'K81+185'!$A$6:$A$29</c:f>
              <c:numCache>
                <c:formatCode>m"月"d"日";@</c:formatCode>
                <c:ptCount val="24"/>
                <c:pt idx="0">
                  <c:v>44916</c:v>
                </c:pt>
                <c:pt idx="1">
                  <c:v>44917</c:v>
                </c:pt>
                <c:pt idx="2">
                  <c:v>44918</c:v>
                </c:pt>
                <c:pt idx="3">
                  <c:v>44919</c:v>
                </c:pt>
                <c:pt idx="4">
                  <c:v>44920</c:v>
                </c:pt>
                <c:pt idx="5">
                  <c:v>44921</c:v>
                </c:pt>
                <c:pt idx="6">
                  <c:v>44922</c:v>
                </c:pt>
                <c:pt idx="7">
                  <c:v>44923</c:v>
                </c:pt>
                <c:pt idx="8">
                  <c:v>44924</c:v>
                </c:pt>
                <c:pt idx="9">
                  <c:v>44925</c:v>
                </c:pt>
                <c:pt idx="10">
                  <c:v>44926</c:v>
                </c:pt>
                <c:pt idx="11">
                  <c:v>44927</c:v>
                </c:pt>
                <c:pt idx="12">
                  <c:v>44929</c:v>
                </c:pt>
                <c:pt idx="13">
                  <c:v>44931</c:v>
                </c:pt>
                <c:pt idx="14">
                  <c:v>44933</c:v>
                </c:pt>
                <c:pt idx="15">
                  <c:v>44935</c:v>
                </c:pt>
                <c:pt idx="16">
                  <c:v>44937</c:v>
                </c:pt>
                <c:pt idx="17">
                  <c:v>44960</c:v>
                </c:pt>
                <c:pt idx="18">
                  <c:v>44962</c:v>
                </c:pt>
                <c:pt idx="19">
                  <c:v>44964</c:v>
                </c:pt>
                <c:pt idx="20">
                  <c:v>44966</c:v>
                </c:pt>
                <c:pt idx="21">
                  <c:v>44968</c:v>
                </c:pt>
                <c:pt idx="22">
                  <c:v>44970</c:v>
                </c:pt>
                <c:pt idx="23">
                  <c:v>44977</c:v>
                </c:pt>
              </c:numCache>
            </c:numRef>
          </c:cat>
          <c:val>
            <c:numRef>
              <c:f>'K81+185'!$W$6:$W$29</c:f>
              <c:numCache>
                <c:formatCode>0.00_ </c:formatCode>
                <c:ptCount val="24"/>
                <c:pt idx="0">
                  <c:v>0</c:v>
                </c:pt>
                <c:pt idx="1">
                  <c:v>9.99999999997669E-2</c:v>
                </c:pt>
                <c:pt idx="2">
                  <c:v>-0.20000000000130999</c:v>
                </c:pt>
                <c:pt idx="3">
                  <c:v>-0.19999999999953399</c:v>
                </c:pt>
                <c:pt idx="4">
                  <c:v>-0.29999999999930099</c:v>
                </c:pt>
                <c:pt idx="5">
                  <c:v>-9.99999999997669E-2</c:v>
                </c:pt>
                <c:pt idx="6">
                  <c:v>-0.200000000010192</c:v>
                </c:pt>
                <c:pt idx="7">
                  <c:v>-9.9999999990885199E-2</c:v>
                </c:pt>
                <c:pt idx="8">
                  <c:v>-0.30000000000995902</c:v>
                </c:pt>
                <c:pt idx="9">
                  <c:v>-0.19999999999953399</c:v>
                </c:pt>
                <c:pt idx="10">
                  <c:v>-0.19999999999953399</c:v>
                </c:pt>
                <c:pt idx="11">
                  <c:v>0.100000000010425</c:v>
                </c:pt>
                <c:pt idx="12">
                  <c:v>-0.25000000000563499</c:v>
                </c:pt>
                <c:pt idx="13">
                  <c:v>-9.99999999997669E-2</c:v>
                </c:pt>
                <c:pt idx="14">
                  <c:v>-0.39999999999462699</c:v>
                </c:pt>
                <c:pt idx="15">
                  <c:v>0.19999999999420501</c:v>
                </c:pt>
                <c:pt idx="16">
                  <c:v>-9.99999999997669E-2</c:v>
                </c:pt>
                <c:pt idx="17">
                  <c:v>-4.34782608648299E-3</c:v>
                </c:pt>
                <c:pt idx="18">
                  <c:v>-0.15000000000497901</c:v>
                </c:pt>
                <c:pt idx="19">
                  <c:v>-0.100000000000655</c:v>
                </c:pt>
                <c:pt idx="20">
                  <c:v>-9.9999999994437899E-2</c:v>
                </c:pt>
                <c:pt idx="21">
                  <c:v>-9.99999999997669E-2</c:v>
                </c:pt>
                <c:pt idx="22">
                  <c:v>4.9999999999883499E-2</c:v>
                </c:pt>
                <c:pt idx="23">
                  <c:v>1.4285714285680999E-2</c:v>
                </c:pt>
              </c:numCache>
            </c:numRef>
          </c:val>
        </c:ser>
        <c:ser>
          <c:idx val="1"/>
          <c:order val="1"/>
          <c:tx>
            <c:strRef>
              <c:f>'K81+185'!$Y$4:$AA$4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'K81+185'!$A$6:$A$29</c:f>
              <c:numCache>
                <c:formatCode>m"月"d"日";@</c:formatCode>
                <c:ptCount val="24"/>
                <c:pt idx="0">
                  <c:v>44916</c:v>
                </c:pt>
                <c:pt idx="1">
                  <c:v>44917</c:v>
                </c:pt>
                <c:pt idx="2">
                  <c:v>44918</c:v>
                </c:pt>
                <c:pt idx="3">
                  <c:v>44919</c:v>
                </c:pt>
                <c:pt idx="4">
                  <c:v>44920</c:v>
                </c:pt>
                <c:pt idx="5">
                  <c:v>44921</c:v>
                </c:pt>
                <c:pt idx="6">
                  <c:v>44922</c:v>
                </c:pt>
                <c:pt idx="7">
                  <c:v>44923</c:v>
                </c:pt>
                <c:pt idx="8">
                  <c:v>44924</c:v>
                </c:pt>
                <c:pt idx="9">
                  <c:v>44925</c:v>
                </c:pt>
                <c:pt idx="10">
                  <c:v>44926</c:v>
                </c:pt>
                <c:pt idx="11">
                  <c:v>44927</c:v>
                </c:pt>
                <c:pt idx="12">
                  <c:v>44929</c:v>
                </c:pt>
                <c:pt idx="13">
                  <c:v>44931</c:v>
                </c:pt>
                <c:pt idx="14">
                  <c:v>44933</c:v>
                </c:pt>
                <c:pt idx="15">
                  <c:v>44935</c:v>
                </c:pt>
                <c:pt idx="16">
                  <c:v>44937</c:v>
                </c:pt>
                <c:pt idx="17">
                  <c:v>44960</c:v>
                </c:pt>
                <c:pt idx="18">
                  <c:v>44962</c:v>
                </c:pt>
                <c:pt idx="19">
                  <c:v>44964</c:v>
                </c:pt>
                <c:pt idx="20">
                  <c:v>44966</c:v>
                </c:pt>
                <c:pt idx="21">
                  <c:v>44968</c:v>
                </c:pt>
                <c:pt idx="22">
                  <c:v>44970</c:v>
                </c:pt>
                <c:pt idx="23">
                  <c:v>44977</c:v>
                </c:pt>
              </c:numCache>
            </c:numRef>
          </c:cat>
          <c:val>
            <c:numRef>
              <c:f>'K81+185'!$AA$6:$AA$29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9.99999999997669E-2</c:v>
                </c:pt>
                <c:pt idx="3">
                  <c:v>-0.49999999999883499</c:v>
                </c:pt>
                <c:pt idx="4">
                  <c:v>-0.19999999999953399</c:v>
                </c:pt>
                <c:pt idx="5">
                  <c:v>9.9999999997990599E-2</c:v>
                </c:pt>
                <c:pt idx="6">
                  <c:v>-0.49999999999705802</c:v>
                </c:pt>
                <c:pt idx="7">
                  <c:v>-0.30000000000285398</c:v>
                </c:pt>
                <c:pt idx="8">
                  <c:v>-9.9999999996214201E-2</c:v>
                </c:pt>
                <c:pt idx="9">
                  <c:v>-0.19999999999953399</c:v>
                </c:pt>
                <c:pt idx="10">
                  <c:v>-0.10000000000332</c:v>
                </c:pt>
                <c:pt idx="11">
                  <c:v>-0.299999999995748</c:v>
                </c:pt>
                <c:pt idx="12">
                  <c:v>4.9999999997218901E-2</c:v>
                </c:pt>
                <c:pt idx="13">
                  <c:v>-0.24999999999675299</c:v>
                </c:pt>
                <c:pt idx="14">
                  <c:v>-9.99999999997669E-2</c:v>
                </c:pt>
                <c:pt idx="15">
                  <c:v>-9.99999999997669E-2</c:v>
                </c:pt>
                <c:pt idx="16">
                  <c:v>0</c:v>
                </c:pt>
                <c:pt idx="17">
                  <c:v>-1.7391304347476599E-2</c:v>
                </c:pt>
                <c:pt idx="18">
                  <c:v>-9.99999999997669E-2</c:v>
                </c:pt>
                <c:pt idx="19">
                  <c:v>4.9999999996330799E-2</c:v>
                </c:pt>
                <c:pt idx="20">
                  <c:v>-0.100000000000655</c:v>
                </c:pt>
                <c:pt idx="21">
                  <c:v>5.0000000000771601E-2</c:v>
                </c:pt>
                <c:pt idx="22">
                  <c:v>-0.15000000000053901</c:v>
                </c:pt>
                <c:pt idx="23">
                  <c:v>2.8571428571361999E-2</c:v>
                </c:pt>
              </c:numCache>
            </c:numRef>
          </c:val>
        </c:ser>
        <c:ser>
          <c:idx val="2"/>
          <c:order val="2"/>
          <c:tx>
            <c:strRef>
              <c:f>'K81+185'!$AC$4:$AE$4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'K81+185'!$A$6:$A$29</c:f>
              <c:numCache>
                <c:formatCode>m"月"d"日";@</c:formatCode>
                <c:ptCount val="24"/>
                <c:pt idx="0">
                  <c:v>44916</c:v>
                </c:pt>
                <c:pt idx="1">
                  <c:v>44917</c:v>
                </c:pt>
                <c:pt idx="2">
                  <c:v>44918</c:v>
                </c:pt>
                <c:pt idx="3">
                  <c:v>44919</c:v>
                </c:pt>
                <c:pt idx="4">
                  <c:v>44920</c:v>
                </c:pt>
                <c:pt idx="5">
                  <c:v>44921</c:v>
                </c:pt>
                <c:pt idx="6">
                  <c:v>44922</c:v>
                </c:pt>
                <c:pt idx="7">
                  <c:v>44923</c:v>
                </c:pt>
                <c:pt idx="8">
                  <c:v>44924</c:v>
                </c:pt>
                <c:pt idx="9">
                  <c:v>44925</c:v>
                </c:pt>
                <c:pt idx="10">
                  <c:v>44926</c:v>
                </c:pt>
                <c:pt idx="11">
                  <c:v>44927</c:v>
                </c:pt>
                <c:pt idx="12">
                  <c:v>44929</c:v>
                </c:pt>
                <c:pt idx="13">
                  <c:v>44931</c:v>
                </c:pt>
                <c:pt idx="14">
                  <c:v>44933</c:v>
                </c:pt>
                <c:pt idx="15">
                  <c:v>44935</c:v>
                </c:pt>
                <c:pt idx="16">
                  <c:v>44937</c:v>
                </c:pt>
                <c:pt idx="17">
                  <c:v>44960</c:v>
                </c:pt>
                <c:pt idx="18">
                  <c:v>44962</c:v>
                </c:pt>
                <c:pt idx="19">
                  <c:v>44964</c:v>
                </c:pt>
                <c:pt idx="20">
                  <c:v>44966</c:v>
                </c:pt>
                <c:pt idx="21">
                  <c:v>44968</c:v>
                </c:pt>
                <c:pt idx="22">
                  <c:v>44970</c:v>
                </c:pt>
                <c:pt idx="23">
                  <c:v>44977</c:v>
                </c:pt>
              </c:numCache>
            </c:numRef>
          </c:cat>
          <c:val>
            <c:numRef>
              <c:f>'K81+185'!$AE$6:$AE$29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-0.30000000000995902</c:v>
                </c:pt>
                <c:pt idx="2">
                  <c:v>-0.20000000000130999</c:v>
                </c:pt>
                <c:pt idx="3">
                  <c:v>0.200000000010192</c:v>
                </c:pt>
                <c:pt idx="4">
                  <c:v>-0.60000000000926001</c:v>
                </c:pt>
                <c:pt idx="5">
                  <c:v>-0.19999999999953399</c:v>
                </c:pt>
                <c:pt idx="6">
                  <c:v>-0.20000000000130999</c:v>
                </c:pt>
                <c:pt idx="7">
                  <c:v>-9.9999999989108801E-2</c:v>
                </c:pt>
                <c:pt idx="8">
                  <c:v>-9.9999999990885199E-2</c:v>
                </c:pt>
                <c:pt idx="9">
                  <c:v>0.19999999999065199</c:v>
                </c:pt>
                <c:pt idx="10">
                  <c:v>0.19999999999065199</c:v>
                </c:pt>
                <c:pt idx="11">
                  <c:v>-0.19999999999065199</c:v>
                </c:pt>
                <c:pt idx="12">
                  <c:v>-4.9999999999883499E-2</c:v>
                </c:pt>
                <c:pt idx="13">
                  <c:v>4.9999999999883499E-2</c:v>
                </c:pt>
                <c:pt idx="14">
                  <c:v>-0.14999999999965</c:v>
                </c:pt>
                <c:pt idx="15">
                  <c:v>-5.0000000000771601E-2</c:v>
                </c:pt>
                <c:pt idx="16">
                  <c:v>-0.14999999999965</c:v>
                </c:pt>
                <c:pt idx="17">
                  <c:v>4.3478260869463901E-3</c:v>
                </c:pt>
                <c:pt idx="18">
                  <c:v>-4.9999999999883499E-2</c:v>
                </c:pt>
                <c:pt idx="19">
                  <c:v>-4.9999999999883499E-2</c:v>
                </c:pt>
                <c:pt idx="20">
                  <c:v>-4.9999999999883499E-2</c:v>
                </c:pt>
                <c:pt idx="21">
                  <c:v>-4.9999999999883499E-2</c:v>
                </c:pt>
                <c:pt idx="22">
                  <c:v>4.9999999999883499E-2</c:v>
                </c:pt>
                <c:pt idx="23">
                  <c:v>1.4285714285680999E-2</c:v>
                </c:pt>
              </c:numCache>
            </c:numRef>
          </c:val>
        </c:ser>
        <c:dLbls/>
        <c:marker val="1"/>
        <c:axId val="113302912"/>
        <c:axId val="113325952"/>
      </c:lineChart>
      <c:dateAx>
        <c:axId val="11330291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3325952"/>
        <c:crossesAt val="-50"/>
        <c:auto val="1"/>
        <c:lblOffset val="100"/>
        <c:baseTimeUnit val="days"/>
      </c:dateAx>
      <c:valAx>
        <c:axId val="113325952"/>
        <c:scaling>
          <c:orientation val="minMax"/>
          <c:max val="1"/>
          <c:min val="-1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3302912"/>
        <c:crosses val="autoZero"/>
        <c:crossBetween val="midCat"/>
        <c:majorUnit val="0.5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K81+153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7.3209821859074398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'K81+153'!$C$4:$G$4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linear"/>
          </c:trendline>
          <c:cat>
            <c:numRef>
              <c:f>'K81+153'!$A$6:$A$29</c:f>
              <c:numCache>
                <c:formatCode>m"月"d"日";@</c:formatCode>
                <c:ptCount val="24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  <c:pt idx="4">
                  <c:v>44967</c:v>
                </c:pt>
                <c:pt idx="5">
                  <c:v>44968</c:v>
                </c:pt>
                <c:pt idx="6">
                  <c:v>44969</c:v>
                </c:pt>
                <c:pt idx="7">
                  <c:v>44970</c:v>
                </c:pt>
                <c:pt idx="8">
                  <c:v>44971</c:v>
                </c:pt>
                <c:pt idx="9">
                  <c:v>44972</c:v>
                </c:pt>
                <c:pt idx="10">
                  <c:v>44973</c:v>
                </c:pt>
                <c:pt idx="11">
                  <c:v>44974</c:v>
                </c:pt>
                <c:pt idx="12">
                  <c:v>44975</c:v>
                </c:pt>
                <c:pt idx="13">
                  <c:v>44976</c:v>
                </c:pt>
                <c:pt idx="14">
                  <c:v>44977</c:v>
                </c:pt>
                <c:pt idx="15">
                  <c:v>44979</c:v>
                </c:pt>
                <c:pt idx="16">
                  <c:v>44981</c:v>
                </c:pt>
                <c:pt idx="17">
                  <c:v>44983</c:v>
                </c:pt>
                <c:pt idx="18">
                  <c:v>44985</c:v>
                </c:pt>
                <c:pt idx="19">
                  <c:v>44987</c:v>
                </c:pt>
                <c:pt idx="20">
                  <c:v>44989</c:v>
                </c:pt>
              </c:numCache>
            </c:numRef>
          </c:cat>
          <c:val>
            <c:numRef>
              <c:f>'K81+153'!$F$6:$F$29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-9.9999999974897905E-2</c:v>
                </c:pt>
                <c:pt idx="3">
                  <c:v>-0.29999999992469401</c:v>
                </c:pt>
                <c:pt idx="4">
                  <c:v>-0.49999999998817701</c:v>
                </c:pt>
                <c:pt idx="5">
                  <c:v>-0.39999999989959201</c:v>
                </c:pt>
                <c:pt idx="6">
                  <c:v>-0.90000000000145497</c:v>
                </c:pt>
                <c:pt idx="7">
                  <c:v>-0.99999999997635303</c:v>
                </c:pt>
                <c:pt idx="8">
                  <c:v>-1.2999999999010501</c:v>
                </c:pt>
                <c:pt idx="9">
                  <c:v>-1.4999999999645299</c:v>
                </c:pt>
                <c:pt idx="10">
                  <c:v>-1.39999999998963</c:v>
                </c:pt>
                <c:pt idx="11">
                  <c:v>-1.8999999999778101</c:v>
                </c:pt>
                <c:pt idx="12">
                  <c:v>-2.0999999999275998</c:v>
                </c:pt>
                <c:pt idx="13">
                  <c:v>-2.39999999996598</c:v>
                </c:pt>
                <c:pt idx="14">
                  <c:v>-2.4999999999408802</c:v>
                </c:pt>
                <c:pt idx="15">
                  <c:v>-2.5999999999157799</c:v>
                </c:pt>
                <c:pt idx="16">
                  <c:v>-2.6999999998906801</c:v>
                </c:pt>
                <c:pt idx="17">
                  <c:v>-2.7999999998655798</c:v>
                </c:pt>
                <c:pt idx="18">
                  <c:v>-2.8999999999541601</c:v>
                </c:pt>
                <c:pt idx="19">
                  <c:v>-2.9999999999290599</c:v>
                </c:pt>
                <c:pt idx="20">
                  <c:v>-2.8999999999541601</c:v>
                </c:pt>
                <c:pt idx="21">
                  <c:v>-0.90000000000145497</c:v>
                </c:pt>
              </c:numCache>
            </c:numRef>
          </c:val>
        </c:ser>
        <c:ser>
          <c:idx val="1"/>
          <c:order val="1"/>
          <c:tx>
            <c:strRef>
              <c:f>'K81+153'!$H$4:$L$4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'K81+153'!$A$6:$A$29</c:f>
              <c:numCache>
                <c:formatCode>m"月"d"日";@</c:formatCode>
                <c:ptCount val="24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  <c:pt idx="4">
                  <c:v>44967</c:v>
                </c:pt>
                <c:pt idx="5">
                  <c:v>44968</c:v>
                </c:pt>
                <c:pt idx="6">
                  <c:v>44969</c:v>
                </c:pt>
                <c:pt idx="7">
                  <c:v>44970</c:v>
                </c:pt>
                <c:pt idx="8">
                  <c:v>44971</c:v>
                </c:pt>
                <c:pt idx="9">
                  <c:v>44972</c:v>
                </c:pt>
                <c:pt idx="10">
                  <c:v>44973</c:v>
                </c:pt>
                <c:pt idx="11">
                  <c:v>44974</c:v>
                </c:pt>
                <c:pt idx="12">
                  <c:v>44975</c:v>
                </c:pt>
                <c:pt idx="13">
                  <c:v>44976</c:v>
                </c:pt>
                <c:pt idx="14">
                  <c:v>44977</c:v>
                </c:pt>
                <c:pt idx="15">
                  <c:v>44979</c:v>
                </c:pt>
                <c:pt idx="16">
                  <c:v>44981</c:v>
                </c:pt>
                <c:pt idx="17">
                  <c:v>44983</c:v>
                </c:pt>
                <c:pt idx="18">
                  <c:v>44985</c:v>
                </c:pt>
                <c:pt idx="19">
                  <c:v>44987</c:v>
                </c:pt>
                <c:pt idx="20">
                  <c:v>44989</c:v>
                </c:pt>
              </c:numCache>
            </c:numRef>
          </c:cat>
          <c:val>
            <c:numRef>
              <c:f>'K81+153'!$K$6:$K$29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-0.40000000001327901</c:v>
                </c:pt>
                <c:pt idx="3">
                  <c:v>-0.70000000005165897</c:v>
                </c:pt>
                <c:pt idx="4">
                  <c:v>-0.80000000002655702</c:v>
                </c:pt>
                <c:pt idx="5">
                  <c:v>-0.99999999997635303</c:v>
                </c:pt>
                <c:pt idx="6">
                  <c:v>-0.80000000002655702</c:v>
                </c:pt>
                <c:pt idx="7">
                  <c:v>-1.39999999998963</c:v>
                </c:pt>
                <c:pt idx="8">
                  <c:v>-1.5000000000782201</c:v>
                </c:pt>
                <c:pt idx="9">
                  <c:v>-1.8000000000029099</c:v>
                </c:pt>
                <c:pt idx="10">
                  <c:v>-2.00000000006639</c:v>
                </c:pt>
                <c:pt idx="11">
                  <c:v>-2.2000000000161899</c:v>
                </c:pt>
                <c:pt idx="12">
                  <c:v>-2.1000000000412902</c:v>
                </c:pt>
                <c:pt idx="13">
                  <c:v>-2.6000000000294698</c:v>
                </c:pt>
                <c:pt idx="14">
                  <c:v>-2.79999999997926</c:v>
                </c:pt>
                <c:pt idx="15">
                  <c:v>-3.0000000000427498</c:v>
                </c:pt>
                <c:pt idx="16">
                  <c:v>-3.1999999999925399</c:v>
                </c:pt>
                <c:pt idx="17">
                  <c:v>-3.40000000005602</c:v>
                </c:pt>
                <c:pt idx="18">
                  <c:v>-3.30000000008113</c:v>
                </c:pt>
                <c:pt idx="19">
                  <c:v>-3.8000000000692999</c:v>
                </c:pt>
                <c:pt idx="20">
                  <c:v>-3.69999999998072</c:v>
                </c:pt>
                <c:pt idx="21">
                  <c:v>-8.3333333331362794E-2</c:v>
                </c:pt>
              </c:numCache>
            </c:numRef>
          </c:val>
        </c:ser>
        <c:ser>
          <c:idx val="2"/>
          <c:order val="2"/>
          <c:tx>
            <c:strRef>
              <c:f>'K81+153'!$M$4:$Q$4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'K81+153'!$A$6:$A$32</c:f>
              <c:numCache>
                <c:formatCode>m"月"d"日";@</c:formatCode>
                <c:ptCount val="27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  <c:pt idx="4">
                  <c:v>44967</c:v>
                </c:pt>
                <c:pt idx="5">
                  <c:v>44968</c:v>
                </c:pt>
                <c:pt idx="6">
                  <c:v>44969</c:v>
                </c:pt>
                <c:pt idx="7">
                  <c:v>44970</c:v>
                </c:pt>
                <c:pt idx="8">
                  <c:v>44971</c:v>
                </c:pt>
                <c:pt idx="9">
                  <c:v>44972</c:v>
                </c:pt>
                <c:pt idx="10">
                  <c:v>44973</c:v>
                </c:pt>
                <c:pt idx="11">
                  <c:v>44974</c:v>
                </c:pt>
                <c:pt idx="12">
                  <c:v>44975</c:v>
                </c:pt>
                <c:pt idx="13">
                  <c:v>44976</c:v>
                </c:pt>
                <c:pt idx="14">
                  <c:v>44977</c:v>
                </c:pt>
                <c:pt idx="15">
                  <c:v>44979</c:v>
                </c:pt>
                <c:pt idx="16">
                  <c:v>44981</c:v>
                </c:pt>
                <c:pt idx="17">
                  <c:v>44983</c:v>
                </c:pt>
                <c:pt idx="18">
                  <c:v>44985</c:v>
                </c:pt>
                <c:pt idx="19">
                  <c:v>44987</c:v>
                </c:pt>
                <c:pt idx="20">
                  <c:v>44989</c:v>
                </c:pt>
              </c:numCache>
            </c:numRef>
          </c:cat>
          <c:val>
            <c:numRef>
              <c:f>'K81+153'!$P$6:$P$32</c:f>
              <c:numCache>
                <c:formatCode>0.00_ </c:formatCode>
                <c:ptCount val="27"/>
                <c:pt idx="0">
                  <c:v>0</c:v>
                </c:pt>
                <c:pt idx="1">
                  <c:v>0.20000000006348301</c:v>
                </c:pt>
                <c:pt idx="2">
                  <c:v>-0.199999999949796</c:v>
                </c:pt>
                <c:pt idx="3">
                  <c:v>-0.40000000001327901</c:v>
                </c:pt>
                <c:pt idx="4">
                  <c:v>-0.59999999996307496</c:v>
                </c:pt>
                <c:pt idx="5">
                  <c:v>-0.79999999991286996</c:v>
                </c:pt>
                <c:pt idx="6">
                  <c:v>-0.90000000000145497</c:v>
                </c:pt>
                <c:pt idx="7">
                  <c:v>-1.1999999999261499</c:v>
                </c:pt>
                <c:pt idx="8">
                  <c:v>-1.39999999998963</c:v>
                </c:pt>
                <c:pt idx="9">
                  <c:v>-1.5999999999394301</c:v>
                </c:pt>
                <c:pt idx="10">
                  <c:v>-1.69999999991433</c:v>
                </c:pt>
                <c:pt idx="11">
                  <c:v>-1.9999999999527101</c:v>
                </c:pt>
                <c:pt idx="12">
                  <c:v>-2.1999999999024999</c:v>
                </c:pt>
                <c:pt idx="13">
                  <c:v>-2.39999999996598</c:v>
                </c:pt>
                <c:pt idx="14">
                  <c:v>-2.70000000000437</c:v>
                </c:pt>
                <c:pt idx="15">
                  <c:v>-2.9999999999290599</c:v>
                </c:pt>
                <c:pt idx="16">
                  <c:v>-2.9999999999290599</c:v>
                </c:pt>
                <c:pt idx="17">
                  <c:v>-3.6000000000058199</c:v>
                </c:pt>
                <c:pt idx="18">
                  <c:v>-3.8999999999305102</c:v>
                </c:pt>
                <c:pt idx="19">
                  <c:v>-3.7999999999556202</c:v>
                </c:pt>
                <c:pt idx="20">
                  <c:v>-3.69999999998072</c:v>
                </c:pt>
              </c:numCache>
            </c:numRef>
          </c:val>
        </c:ser>
        <c:dLbls/>
        <c:marker val="1"/>
        <c:axId val="113484544"/>
        <c:axId val="113486848"/>
      </c:lineChart>
      <c:lineChart>
        <c:grouping val="standard"/>
        <c:ser>
          <c:idx val="3"/>
          <c:order val="3"/>
          <c:tx>
            <c:strRef>
              <c:f>'K81+153'!$AG$3:$AG$5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'K81+153'!$A$6:$A$29</c:f>
              <c:numCache>
                <c:formatCode>m"月"d"日";@</c:formatCode>
                <c:ptCount val="24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  <c:pt idx="4">
                  <c:v>44967</c:v>
                </c:pt>
                <c:pt idx="5">
                  <c:v>44968</c:v>
                </c:pt>
                <c:pt idx="6">
                  <c:v>44969</c:v>
                </c:pt>
                <c:pt idx="7">
                  <c:v>44970</c:v>
                </c:pt>
                <c:pt idx="8">
                  <c:v>44971</c:v>
                </c:pt>
                <c:pt idx="9">
                  <c:v>44972</c:v>
                </c:pt>
                <c:pt idx="10">
                  <c:v>44973</c:v>
                </c:pt>
                <c:pt idx="11">
                  <c:v>44974</c:v>
                </c:pt>
                <c:pt idx="12">
                  <c:v>44975</c:v>
                </c:pt>
                <c:pt idx="13">
                  <c:v>44976</c:v>
                </c:pt>
                <c:pt idx="14">
                  <c:v>44977</c:v>
                </c:pt>
                <c:pt idx="15">
                  <c:v>44979</c:v>
                </c:pt>
                <c:pt idx="16">
                  <c:v>44981</c:v>
                </c:pt>
                <c:pt idx="17">
                  <c:v>44983</c:v>
                </c:pt>
                <c:pt idx="18">
                  <c:v>44985</c:v>
                </c:pt>
                <c:pt idx="19">
                  <c:v>44987</c:v>
                </c:pt>
                <c:pt idx="20">
                  <c:v>44989</c:v>
                </c:pt>
              </c:numCache>
            </c:numRef>
          </c:cat>
          <c:val>
            <c:numRef>
              <c:f>'K81+153'!$AG$6:$AG$29</c:f>
              <c:numCache>
                <c:formatCode>0.0_ </c:formatCode>
                <c:ptCount val="24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31</c:v>
                </c:pt>
                <c:pt idx="10">
                  <c:v>34</c:v>
                </c:pt>
                <c:pt idx="11">
                  <c:v>37</c:v>
                </c:pt>
                <c:pt idx="12">
                  <c:v>40</c:v>
                </c:pt>
                <c:pt idx="13">
                  <c:v>43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58</c:v>
                </c:pt>
                <c:pt idx="19">
                  <c:v>61</c:v>
                </c:pt>
                <c:pt idx="20">
                  <c:v>64</c:v>
                </c:pt>
              </c:numCache>
            </c:numRef>
          </c:val>
        </c:ser>
        <c:dLbls/>
        <c:marker val="1"/>
        <c:axId val="113501312"/>
        <c:axId val="113502848"/>
      </c:lineChart>
      <c:dateAx>
        <c:axId val="113484544"/>
        <c:scaling>
          <c:orientation val="minMax"/>
          <c:min val="44963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3486848"/>
        <c:crossesAt val="-50"/>
        <c:auto val="1"/>
        <c:lblOffset val="100"/>
        <c:baseTimeUnit val="days"/>
        <c:majorUnit val="3"/>
        <c:majorTimeUnit val="days"/>
      </c:dateAx>
      <c:valAx>
        <c:axId val="113486848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3484544"/>
        <c:crosses val="autoZero"/>
        <c:crossBetween val="midCat"/>
        <c:majorUnit val="1.2"/>
      </c:valAx>
      <c:dateAx>
        <c:axId val="113501312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113502848"/>
        <c:crosses val="autoZero"/>
        <c:auto val="1"/>
        <c:lblOffset val="100"/>
        <c:baseTimeUnit val="days"/>
      </c:dateAx>
      <c:valAx>
        <c:axId val="113502848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3501312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7318309909497183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K81+153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658089051772705"/>
          <c:y val="2.62831656575360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'K81+153'!$U$4:$W$4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'K81+153'!$A$6:$A$29</c:f>
              <c:numCache>
                <c:formatCode>m"月"d"日";@</c:formatCode>
                <c:ptCount val="24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  <c:pt idx="4">
                  <c:v>44967</c:v>
                </c:pt>
                <c:pt idx="5">
                  <c:v>44968</c:v>
                </c:pt>
                <c:pt idx="6">
                  <c:v>44969</c:v>
                </c:pt>
                <c:pt idx="7">
                  <c:v>44970</c:v>
                </c:pt>
                <c:pt idx="8">
                  <c:v>44971</c:v>
                </c:pt>
                <c:pt idx="9">
                  <c:v>44972</c:v>
                </c:pt>
                <c:pt idx="10">
                  <c:v>44973</c:v>
                </c:pt>
                <c:pt idx="11">
                  <c:v>44974</c:v>
                </c:pt>
                <c:pt idx="12">
                  <c:v>44975</c:v>
                </c:pt>
                <c:pt idx="13">
                  <c:v>44976</c:v>
                </c:pt>
                <c:pt idx="14">
                  <c:v>44977</c:v>
                </c:pt>
                <c:pt idx="15">
                  <c:v>44979</c:v>
                </c:pt>
                <c:pt idx="16">
                  <c:v>44981</c:v>
                </c:pt>
                <c:pt idx="17">
                  <c:v>44983</c:v>
                </c:pt>
                <c:pt idx="18">
                  <c:v>44985</c:v>
                </c:pt>
                <c:pt idx="19">
                  <c:v>44987</c:v>
                </c:pt>
                <c:pt idx="20">
                  <c:v>44989</c:v>
                </c:pt>
              </c:numCache>
            </c:numRef>
          </c:cat>
          <c:val>
            <c:numRef>
              <c:f>'K81+153'!$V$6:$V$31</c:f>
              <c:numCache>
                <c:formatCode>0.00_ </c:formatCode>
                <c:ptCount val="26"/>
                <c:pt idx="0">
                  <c:v>0</c:v>
                </c:pt>
                <c:pt idx="1">
                  <c:v>-0.19999999999953399</c:v>
                </c:pt>
                <c:pt idx="2">
                  <c:v>-9.99999999997669E-2</c:v>
                </c:pt>
                <c:pt idx="3">
                  <c:v>-0.59999999999860198</c:v>
                </c:pt>
                <c:pt idx="4">
                  <c:v>-0.799999999999912</c:v>
                </c:pt>
                <c:pt idx="5">
                  <c:v>-0.69999999999836904</c:v>
                </c:pt>
                <c:pt idx="6">
                  <c:v>-1.1999999999989801</c:v>
                </c:pt>
                <c:pt idx="7">
                  <c:v>-1.39999999999851</c:v>
                </c:pt>
                <c:pt idx="8">
                  <c:v>-1.2999999999987499</c:v>
                </c:pt>
                <c:pt idx="9">
                  <c:v>-1.7999999999993599</c:v>
                </c:pt>
                <c:pt idx="10">
                  <c:v>-1.99999999999889</c:v>
                </c:pt>
                <c:pt idx="11">
                  <c:v>-2.0999999999986598</c:v>
                </c:pt>
                <c:pt idx="12">
                  <c:v>-2.3999999999997401</c:v>
                </c:pt>
                <c:pt idx="13">
                  <c:v>-2.5999999999886101</c:v>
                </c:pt>
                <c:pt idx="14">
                  <c:v>-2.6999999999990401</c:v>
                </c:pt>
                <c:pt idx="15">
                  <c:v>-2.8000000000094598</c:v>
                </c:pt>
                <c:pt idx="16">
                  <c:v>-2.9000000000198898</c:v>
                </c:pt>
                <c:pt idx="17">
                  <c:v>-3.00000000003031</c:v>
                </c:pt>
                <c:pt idx="18">
                  <c:v>-3.1999999999996498</c:v>
                </c:pt>
                <c:pt idx="19">
                  <c:v>-3.2000000000511601</c:v>
                </c:pt>
                <c:pt idx="20">
                  <c:v>-3.0999999999998802</c:v>
                </c:pt>
                <c:pt idx="21">
                  <c:v>-0.90000000000145397</c:v>
                </c:pt>
              </c:numCache>
            </c:numRef>
          </c:val>
        </c:ser>
        <c:ser>
          <c:idx val="1"/>
          <c:order val="1"/>
          <c:tx>
            <c:strRef>
              <c:f>'K81+153'!$Y$4:$AA$4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'K81+153'!$A$6:$A$29</c:f>
              <c:numCache>
                <c:formatCode>m"月"d"日";@</c:formatCode>
                <c:ptCount val="24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  <c:pt idx="4">
                  <c:v>44967</c:v>
                </c:pt>
                <c:pt idx="5">
                  <c:v>44968</c:v>
                </c:pt>
                <c:pt idx="6">
                  <c:v>44969</c:v>
                </c:pt>
                <c:pt idx="7">
                  <c:v>44970</c:v>
                </c:pt>
                <c:pt idx="8">
                  <c:v>44971</c:v>
                </c:pt>
                <c:pt idx="9">
                  <c:v>44972</c:v>
                </c:pt>
                <c:pt idx="10">
                  <c:v>44973</c:v>
                </c:pt>
                <c:pt idx="11">
                  <c:v>44974</c:v>
                </c:pt>
                <c:pt idx="12">
                  <c:v>44975</c:v>
                </c:pt>
                <c:pt idx="13">
                  <c:v>44976</c:v>
                </c:pt>
                <c:pt idx="14">
                  <c:v>44977</c:v>
                </c:pt>
                <c:pt idx="15">
                  <c:v>44979</c:v>
                </c:pt>
                <c:pt idx="16">
                  <c:v>44981</c:v>
                </c:pt>
                <c:pt idx="17">
                  <c:v>44983</c:v>
                </c:pt>
                <c:pt idx="18">
                  <c:v>44985</c:v>
                </c:pt>
                <c:pt idx="19">
                  <c:v>44987</c:v>
                </c:pt>
                <c:pt idx="20">
                  <c:v>44989</c:v>
                </c:pt>
              </c:numCache>
            </c:numRef>
          </c:cat>
          <c:val>
            <c:numRef>
              <c:f>'K81+153'!$Z$6:$Z$30</c:f>
              <c:numCache>
                <c:formatCode>0.00_ </c:formatCode>
                <c:ptCount val="25"/>
                <c:pt idx="0">
                  <c:v>0</c:v>
                </c:pt>
                <c:pt idx="1">
                  <c:v>-0.19999999999953399</c:v>
                </c:pt>
                <c:pt idx="2">
                  <c:v>-9.99999999997669E-2</c:v>
                </c:pt>
                <c:pt idx="3">
                  <c:v>-0.60000000000037801</c:v>
                </c:pt>
                <c:pt idx="4">
                  <c:v>-0.799999999999912</c:v>
                </c:pt>
                <c:pt idx="5">
                  <c:v>-0.70000000000014495</c:v>
                </c:pt>
                <c:pt idx="6">
                  <c:v>-1.1999999999989801</c:v>
                </c:pt>
                <c:pt idx="7">
                  <c:v>-1.50000000000006</c:v>
                </c:pt>
                <c:pt idx="8">
                  <c:v>-1.59999999999982</c:v>
                </c:pt>
                <c:pt idx="9">
                  <c:v>-1.7999999999993599</c:v>
                </c:pt>
                <c:pt idx="10">
                  <c:v>-1.8999999999991199</c:v>
                </c:pt>
                <c:pt idx="11">
                  <c:v>-2.2000000000002</c:v>
                </c:pt>
                <c:pt idx="12">
                  <c:v>-2.10000000000043</c:v>
                </c:pt>
                <c:pt idx="13">
                  <c:v>-2.59999999999927</c:v>
                </c:pt>
                <c:pt idx="14">
                  <c:v>-2.7999999999987999</c:v>
                </c:pt>
                <c:pt idx="15">
                  <c:v>-2.99999999999834</c:v>
                </c:pt>
                <c:pt idx="16">
                  <c:v>-3.0999999999998802</c:v>
                </c:pt>
                <c:pt idx="17">
                  <c:v>-3.3999999999974002</c:v>
                </c:pt>
                <c:pt idx="18">
                  <c:v>-3.5999999999969399</c:v>
                </c:pt>
                <c:pt idx="19">
                  <c:v>-3.7999999999964702</c:v>
                </c:pt>
                <c:pt idx="20">
                  <c:v>-3.70000000000026</c:v>
                </c:pt>
                <c:pt idx="21">
                  <c:v>-3.40000000000096</c:v>
                </c:pt>
              </c:numCache>
            </c:numRef>
          </c:val>
        </c:ser>
        <c:ser>
          <c:idx val="2"/>
          <c:order val="2"/>
          <c:tx>
            <c:strRef>
              <c:f>'K81+153'!$AC$4:$AE$4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'K81+153'!$A$6:$A$29</c:f>
              <c:numCache>
                <c:formatCode>m"月"d"日";@</c:formatCode>
                <c:ptCount val="24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  <c:pt idx="4">
                  <c:v>44967</c:v>
                </c:pt>
                <c:pt idx="5">
                  <c:v>44968</c:v>
                </c:pt>
                <c:pt idx="6">
                  <c:v>44969</c:v>
                </c:pt>
                <c:pt idx="7">
                  <c:v>44970</c:v>
                </c:pt>
                <c:pt idx="8">
                  <c:v>44971</c:v>
                </c:pt>
                <c:pt idx="9">
                  <c:v>44972</c:v>
                </c:pt>
                <c:pt idx="10">
                  <c:v>44973</c:v>
                </c:pt>
                <c:pt idx="11">
                  <c:v>44974</c:v>
                </c:pt>
                <c:pt idx="12">
                  <c:v>44975</c:v>
                </c:pt>
                <c:pt idx="13">
                  <c:v>44976</c:v>
                </c:pt>
                <c:pt idx="14">
                  <c:v>44977</c:v>
                </c:pt>
                <c:pt idx="15">
                  <c:v>44979</c:v>
                </c:pt>
                <c:pt idx="16">
                  <c:v>44981</c:v>
                </c:pt>
                <c:pt idx="17">
                  <c:v>44983</c:v>
                </c:pt>
                <c:pt idx="18">
                  <c:v>44985</c:v>
                </c:pt>
                <c:pt idx="19">
                  <c:v>44987</c:v>
                </c:pt>
                <c:pt idx="20">
                  <c:v>44989</c:v>
                </c:pt>
              </c:numCache>
            </c:numRef>
          </c:cat>
          <c:val>
            <c:numRef>
              <c:f>'K81+153'!$AD$6:$AD$29</c:f>
              <c:numCache>
                <c:formatCode>0.00_ </c:formatCode>
                <c:ptCount val="24"/>
                <c:pt idx="0">
                  <c:v>0</c:v>
                </c:pt>
                <c:pt idx="1">
                  <c:v>-9.99999999997669E-2</c:v>
                </c:pt>
                <c:pt idx="2">
                  <c:v>0.19999999999953399</c:v>
                </c:pt>
                <c:pt idx="3">
                  <c:v>-0.30000000000107702</c:v>
                </c:pt>
                <c:pt idx="4">
                  <c:v>-0.50000000000061096</c:v>
                </c:pt>
                <c:pt idx="5">
                  <c:v>-0.70000000000014495</c:v>
                </c:pt>
                <c:pt idx="6">
                  <c:v>-0.799999999999912</c:v>
                </c:pt>
                <c:pt idx="7">
                  <c:v>-1.10000000000099</c:v>
                </c:pt>
                <c:pt idx="8">
                  <c:v>-1.3000000000005201</c:v>
                </c:pt>
                <c:pt idx="9">
                  <c:v>-1.20000000000076</c:v>
                </c:pt>
                <c:pt idx="10">
                  <c:v>-1.70000000000137</c:v>
                </c:pt>
                <c:pt idx="11">
                  <c:v>-1.9000000000009001</c:v>
                </c:pt>
                <c:pt idx="12">
                  <c:v>-1.80000000000113</c:v>
                </c:pt>
                <c:pt idx="13">
                  <c:v>-2.2999999999999701</c:v>
                </c:pt>
                <c:pt idx="14">
                  <c:v>-2.5000000000012799</c:v>
                </c:pt>
                <c:pt idx="15">
                  <c:v>-2.7000000000025901</c:v>
                </c:pt>
                <c:pt idx="16">
                  <c:v>-2.9000000000038999</c:v>
                </c:pt>
                <c:pt idx="17">
                  <c:v>-3.1000000000052101</c:v>
                </c:pt>
                <c:pt idx="18">
                  <c:v>-3.0000000000001101</c:v>
                </c:pt>
                <c:pt idx="19">
                  <c:v>-3.5000000000078302</c:v>
                </c:pt>
                <c:pt idx="20">
                  <c:v>-3.40000000000096</c:v>
                </c:pt>
              </c:numCache>
            </c:numRef>
          </c:val>
        </c:ser>
        <c:dLbls/>
        <c:marker val="1"/>
        <c:axId val="113236992"/>
        <c:axId val="113509888"/>
      </c:lineChart>
      <c:lineChart>
        <c:grouping val="standard"/>
        <c:ser>
          <c:idx val="3"/>
          <c:order val="3"/>
          <c:tx>
            <c:strRef>
              <c:f>'K81+153'!$AG$3:$AG$5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'K81+153'!$A$6:$A$29</c:f>
              <c:numCache>
                <c:formatCode>m"月"d"日";@</c:formatCode>
                <c:ptCount val="24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  <c:pt idx="4">
                  <c:v>44967</c:v>
                </c:pt>
                <c:pt idx="5">
                  <c:v>44968</c:v>
                </c:pt>
                <c:pt idx="6">
                  <c:v>44969</c:v>
                </c:pt>
                <c:pt idx="7">
                  <c:v>44970</c:v>
                </c:pt>
                <c:pt idx="8">
                  <c:v>44971</c:v>
                </c:pt>
                <c:pt idx="9">
                  <c:v>44972</c:v>
                </c:pt>
                <c:pt idx="10">
                  <c:v>44973</c:v>
                </c:pt>
                <c:pt idx="11">
                  <c:v>44974</c:v>
                </c:pt>
                <c:pt idx="12">
                  <c:v>44975</c:v>
                </c:pt>
                <c:pt idx="13">
                  <c:v>44976</c:v>
                </c:pt>
                <c:pt idx="14">
                  <c:v>44977</c:v>
                </c:pt>
                <c:pt idx="15">
                  <c:v>44979</c:v>
                </c:pt>
                <c:pt idx="16">
                  <c:v>44981</c:v>
                </c:pt>
                <c:pt idx="17">
                  <c:v>44983</c:v>
                </c:pt>
                <c:pt idx="18">
                  <c:v>44985</c:v>
                </c:pt>
                <c:pt idx="19">
                  <c:v>44987</c:v>
                </c:pt>
                <c:pt idx="20">
                  <c:v>44989</c:v>
                </c:pt>
              </c:numCache>
            </c:numRef>
          </c:cat>
          <c:val>
            <c:numRef>
              <c:f>'K81+153'!$AG$6:$AG$29</c:f>
              <c:numCache>
                <c:formatCode>0.0_ </c:formatCode>
                <c:ptCount val="24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31</c:v>
                </c:pt>
                <c:pt idx="10">
                  <c:v>34</c:v>
                </c:pt>
                <c:pt idx="11">
                  <c:v>37</c:v>
                </c:pt>
                <c:pt idx="12">
                  <c:v>40</c:v>
                </c:pt>
                <c:pt idx="13">
                  <c:v>43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58</c:v>
                </c:pt>
                <c:pt idx="19">
                  <c:v>61</c:v>
                </c:pt>
                <c:pt idx="20">
                  <c:v>64</c:v>
                </c:pt>
              </c:numCache>
            </c:numRef>
          </c:val>
        </c:ser>
        <c:dLbls/>
        <c:marker val="1"/>
        <c:axId val="113511808"/>
        <c:axId val="113538176"/>
      </c:lineChart>
      <c:dateAx>
        <c:axId val="11323699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3509888"/>
        <c:crossesAt val="-50"/>
        <c:auto val="1"/>
        <c:lblOffset val="100"/>
        <c:baseTimeUnit val="days"/>
      </c:dateAx>
      <c:valAx>
        <c:axId val="113509888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3236992"/>
        <c:crosses val="autoZero"/>
        <c:crossBetween val="midCat"/>
        <c:majorUnit val="1.2"/>
      </c:valAx>
      <c:dateAx>
        <c:axId val="113511808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113538176"/>
        <c:crosses val="autoZero"/>
        <c:auto val="1"/>
        <c:lblOffset val="100"/>
        <c:baseTimeUnit val="days"/>
      </c:dateAx>
      <c:valAx>
        <c:axId val="113538176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3511808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K81+153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2107609275918608"/>
          <c:y val="6.5359477124183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'K81+153'!$C$4:$G$4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'K81+153'!$A$6:$A$29</c:f>
              <c:numCache>
                <c:formatCode>m"月"d"日";@</c:formatCode>
                <c:ptCount val="24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  <c:pt idx="4">
                  <c:v>44967</c:v>
                </c:pt>
                <c:pt idx="5">
                  <c:v>44968</c:v>
                </c:pt>
                <c:pt idx="6">
                  <c:v>44969</c:v>
                </c:pt>
                <c:pt idx="7">
                  <c:v>44970</c:v>
                </c:pt>
                <c:pt idx="8">
                  <c:v>44971</c:v>
                </c:pt>
                <c:pt idx="9">
                  <c:v>44972</c:v>
                </c:pt>
                <c:pt idx="10">
                  <c:v>44973</c:v>
                </c:pt>
                <c:pt idx="11">
                  <c:v>44974</c:v>
                </c:pt>
                <c:pt idx="12">
                  <c:v>44975</c:v>
                </c:pt>
                <c:pt idx="13">
                  <c:v>44976</c:v>
                </c:pt>
                <c:pt idx="14">
                  <c:v>44977</c:v>
                </c:pt>
                <c:pt idx="15">
                  <c:v>44979</c:v>
                </c:pt>
                <c:pt idx="16">
                  <c:v>44981</c:v>
                </c:pt>
                <c:pt idx="17">
                  <c:v>44983</c:v>
                </c:pt>
                <c:pt idx="18">
                  <c:v>44985</c:v>
                </c:pt>
                <c:pt idx="19">
                  <c:v>44987</c:v>
                </c:pt>
                <c:pt idx="20">
                  <c:v>44989</c:v>
                </c:pt>
              </c:numCache>
            </c:numRef>
          </c:cat>
          <c:val>
            <c:numRef>
              <c:f>'K81+153'!$G$6:$G$29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9.9999999974897905E-2</c:v>
                </c:pt>
                <c:pt idx="3">
                  <c:v>-0.199999999949796</c:v>
                </c:pt>
                <c:pt idx="4">
                  <c:v>-0.20000000006348301</c:v>
                </c:pt>
                <c:pt idx="5">
                  <c:v>0.10000000008858501</c:v>
                </c:pt>
                <c:pt idx="6">
                  <c:v>-0.50000000010186296</c:v>
                </c:pt>
                <c:pt idx="7">
                  <c:v>-9.9999999974897905E-2</c:v>
                </c:pt>
                <c:pt idx="8">
                  <c:v>-0.29999999992469401</c:v>
                </c:pt>
                <c:pt idx="9">
                  <c:v>-0.20000000006348301</c:v>
                </c:pt>
                <c:pt idx="10">
                  <c:v>9.9999999974897905E-2</c:v>
                </c:pt>
                <c:pt idx="11">
                  <c:v>-0.49999999998817701</c:v>
                </c:pt>
                <c:pt idx="12">
                  <c:v>-0.199999999949796</c:v>
                </c:pt>
                <c:pt idx="13">
                  <c:v>-0.30000000003838101</c:v>
                </c:pt>
                <c:pt idx="14">
                  <c:v>-9.9999999974897905E-2</c:v>
                </c:pt>
                <c:pt idx="15">
                  <c:v>-4.9999999987449001E-2</c:v>
                </c:pt>
                <c:pt idx="16">
                  <c:v>-4.9999999987449001E-2</c:v>
                </c:pt>
                <c:pt idx="17">
                  <c:v>-4.9999999987449001E-2</c:v>
                </c:pt>
                <c:pt idx="18">
                  <c:v>-5.0000000044292399E-2</c:v>
                </c:pt>
                <c:pt idx="19">
                  <c:v>-4.9999999987449001E-2</c:v>
                </c:pt>
                <c:pt idx="20">
                  <c:v>4.9999999987449001E-2</c:v>
                </c:pt>
                <c:pt idx="21">
                  <c:v>-0.99999999997635303</c:v>
                </c:pt>
              </c:numCache>
            </c:numRef>
          </c:val>
        </c:ser>
        <c:ser>
          <c:idx val="1"/>
          <c:order val="1"/>
          <c:tx>
            <c:strRef>
              <c:f>'K81+153'!$H$4:$L$4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'K81+153'!$A$6:$A$29</c:f>
              <c:numCache>
                <c:formatCode>m"月"d"日";@</c:formatCode>
                <c:ptCount val="24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  <c:pt idx="4">
                  <c:v>44967</c:v>
                </c:pt>
                <c:pt idx="5">
                  <c:v>44968</c:v>
                </c:pt>
                <c:pt idx="6">
                  <c:v>44969</c:v>
                </c:pt>
                <c:pt idx="7">
                  <c:v>44970</c:v>
                </c:pt>
                <c:pt idx="8">
                  <c:v>44971</c:v>
                </c:pt>
                <c:pt idx="9">
                  <c:v>44972</c:v>
                </c:pt>
                <c:pt idx="10">
                  <c:v>44973</c:v>
                </c:pt>
                <c:pt idx="11">
                  <c:v>44974</c:v>
                </c:pt>
                <c:pt idx="12">
                  <c:v>44975</c:v>
                </c:pt>
                <c:pt idx="13">
                  <c:v>44976</c:v>
                </c:pt>
                <c:pt idx="14">
                  <c:v>44977</c:v>
                </c:pt>
                <c:pt idx="15">
                  <c:v>44979</c:v>
                </c:pt>
                <c:pt idx="16">
                  <c:v>44981</c:v>
                </c:pt>
                <c:pt idx="17">
                  <c:v>44983</c:v>
                </c:pt>
                <c:pt idx="18">
                  <c:v>44985</c:v>
                </c:pt>
                <c:pt idx="19">
                  <c:v>44987</c:v>
                </c:pt>
                <c:pt idx="20">
                  <c:v>44989</c:v>
                </c:pt>
              </c:numCache>
            </c:numRef>
          </c:cat>
          <c:val>
            <c:numRef>
              <c:f>'K81+153'!$L$6:$L$29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-0.199999999949796</c:v>
                </c:pt>
                <c:pt idx="3">
                  <c:v>-0.30000000003838101</c:v>
                </c:pt>
                <c:pt idx="4">
                  <c:v>-9.9999999974897905E-2</c:v>
                </c:pt>
                <c:pt idx="5">
                  <c:v>-0.199999999949796</c:v>
                </c:pt>
                <c:pt idx="6">
                  <c:v>0.199999999949796</c:v>
                </c:pt>
                <c:pt idx="7">
                  <c:v>-0.59999999996307496</c:v>
                </c:pt>
                <c:pt idx="8">
                  <c:v>-0.10000000008858501</c:v>
                </c:pt>
                <c:pt idx="9">
                  <c:v>-0.29999999992469401</c:v>
                </c:pt>
                <c:pt idx="10">
                  <c:v>-0.20000000006348301</c:v>
                </c:pt>
                <c:pt idx="11">
                  <c:v>-0.199999999949796</c:v>
                </c:pt>
                <c:pt idx="12">
                  <c:v>9.9999999974897905E-2</c:v>
                </c:pt>
                <c:pt idx="13">
                  <c:v>-0.49999999998817701</c:v>
                </c:pt>
                <c:pt idx="14">
                  <c:v>-0.199999999949796</c:v>
                </c:pt>
                <c:pt idx="15">
                  <c:v>-0.100000000031741</c:v>
                </c:pt>
                <c:pt idx="16">
                  <c:v>-9.9999999974897905E-2</c:v>
                </c:pt>
                <c:pt idx="17">
                  <c:v>-0.100000000031741</c:v>
                </c:pt>
                <c:pt idx="18">
                  <c:v>4.9999999987449001E-2</c:v>
                </c:pt>
                <c:pt idx="19">
                  <c:v>-0.24999999999408801</c:v>
                </c:pt>
                <c:pt idx="20">
                  <c:v>5.0000000044292399E-2</c:v>
                </c:pt>
              </c:numCache>
            </c:numRef>
          </c:val>
        </c:ser>
        <c:ser>
          <c:idx val="2"/>
          <c:order val="2"/>
          <c:tx>
            <c:strRef>
              <c:f>'K81+153'!$M$4:$Q$4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'K81+153'!$A$6:$A$29</c:f>
              <c:numCache>
                <c:formatCode>m"月"d"日";@</c:formatCode>
                <c:ptCount val="24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  <c:pt idx="4">
                  <c:v>44967</c:v>
                </c:pt>
                <c:pt idx="5">
                  <c:v>44968</c:v>
                </c:pt>
                <c:pt idx="6">
                  <c:v>44969</c:v>
                </c:pt>
                <c:pt idx="7">
                  <c:v>44970</c:v>
                </c:pt>
                <c:pt idx="8">
                  <c:v>44971</c:v>
                </c:pt>
                <c:pt idx="9">
                  <c:v>44972</c:v>
                </c:pt>
                <c:pt idx="10">
                  <c:v>44973</c:v>
                </c:pt>
                <c:pt idx="11">
                  <c:v>44974</c:v>
                </c:pt>
                <c:pt idx="12">
                  <c:v>44975</c:v>
                </c:pt>
                <c:pt idx="13">
                  <c:v>44976</c:v>
                </c:pt>
                <c:pt idx="14">
                  <c:v>44977</c:v>
                </c:pt>
                <c:pt idx="15">
                  <c:v>44979</c:v>
                </c:pt>
                <c:pt idx="16">
                  <c:v>44981</c:v>
                </c:pt>
                <c:pt idx="17">
                  <c:v>44983</c:v>
                </c:pt>
                <c:pt idx="18">
                  <c:v>44985</c:v>
                </c:pt>
                <c:pt idx="19">
                  <c:v>44987</c:v>
                </c:pt>
                <c:pt idx="20">
                  <c:v>44989</c:v>
                </c:pt>
              </c:numCache>
            </c:numRef>
          </c:cat>
          <c:val>
            <c:numRef>
              <c:f>'K81+153'!$Q$6:$Q$29</c:f>
              <c:numCache>
                <c:formatCode>0.00_ </c:formatCode>
                <c:ptCount val="24"/>
                <c:pt idx="0">
                  <c:v>0</c:v>
                </c:pt>
                <c:pt idx="1">
                  <c:v>0.20000000006348301</c:v>
                </c:pt>
                <c:pt idx="2">
                  <c:v>-0.40000000001327901</c:v>
                </c:pt>
                <c:pt idx="3">
                  <c:v>-0.20000000006348301</c:v>
                </c:pt>
                <c:pt idx="4">
                  <c:v>-0.199999999949796</c:v>
                </c:pt>
                <c:pt idx="5">
                  <c:v>-0.199999999949796</c:v>
                </c:pt>
                <c:pt idx="6">
                  <c:v>-0.10000000008858501</c:v>
                </c:pt>
                <c:pt idx="7">
                  <c:v>-0.29999999992469401</c:v>
                </c:pt>
                <c:pt idx="8">
                  <c:v>-0.20000000006348301</c:v>
                </c:pt>
                <c:pt idx="9">
                  <c:v>-0.199999999949796</c:v>
                </c:pt>
                <c:pt idx="10">
                  <c:v>-9.9999999974897905E-2</c:v>
                </c:pt>
                <c:pt idx="11">
                  <c:v>-0.30000000003838101</c:v>
                </c:pt>
                <c:pt idx="12">
                  <c:v>-0.199999999949796</c:v>
                </c:pt>
                <c:pt idx="13">
                  <c:v>-0.20000000006348301</c:v>
                </c:pt>
                <c:pt idx="14">
                  <c:v>-0.30000000003838101</c:v>
                </c:pt>
                <c:pt idx="15">
                  <c:v>-0.149999999962347</c:v>
                </c:pt>
                <c:pt idx="16">
                  <c:v>0</c:v>
                </c:pt>
                <c:pt idx="17">
                  <c:v>-0.30000000003838101</c:v>
                </c:pt>
                <c:pt idx="18">
                  <c:v>-0.149999999962347</c:v>
                </c:pt>
                <c:pt idx="19">
                  <c:v>4.9999999987449001E-2</c:v>
                </c:pt>
                <c:pt idx="20">
                  <c:v>4.9999999987449001E-2</c:v>
                </c:pt>
              </c:numCache>
            </c:numRef>
          </c:val>
        </c:ser>
        <c:dLbls/>
        <c:marker val="1"/>
        <c:axId val="113560576"/>
        <c:axId val="114046464"/>
      </c:lineChart>
      <c:dateAx>
        <c:axId val="11356057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4046464"/>
        <c:crossesAt val="-50"/>
        <c:auto val="1"/>
        <c:lblOffset val="100"/>
        <c:baseTimeUnit val="days"/>
      </c:dateAx>
      <c:valAx>
        <c:axId val="114046464"/>
        <c:scaling>
          <c:orientation val="minMax"/>
          <c:max val="0.5"/>
          <c:min val="-1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3560576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6.0053658581252514E-2"/>
          <c:y val="9.613358379222211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K81+153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78783198694230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'K81+153'!$U$4:$W$4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'K81+153'!$A$6:$A$29</c:f>
              <c:numCache>
                <c:formatCode>m"月"d"日";@</c:formatCode>
                <c:ptCount val="24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  <c:pt idx="4">
                  <c:v>44967</c:v>
                </c:pt>
                <c:pt idx="5">
                  <c:v>44968</c:v>
                </c:pt>
                <c:pt idx="6">
                  <c:v>44969</c:v>
                </c:pt>
                <c:pt idx="7">
                  <c:v>44970</c:v>
                </c:pt>
                <c:pt idx="8">
                  <c:v>44971</c:v>
                </c:pt>
                <c:pt idx="9">
                  <c:v>44972</c:v>
                </c:pt>
                <c:pt idx="10">
                  <c:v>44973</c:v>
                </c:pt>
                <c:pt idx="11">
                  <c:v>44974</c:v>
                </c:pt>
                <c:pt idx="12">
                  <c:v>44975</c:v>
                </c:pt>
                <c:pt idx="13">
                  <c:v>44976</c:v>
                </c:pt>
                <c:pt idx="14">
                  <c:v>44977</c:v>
                </c:pt>
                <c:pt idx="15">
                  <c:v>44979</c:v>
                </c:pt>
                <c:pt idx="16">
                  <c:v>44981</c:v>
                </c:pt>
                <c:pt idx="17">
                  <c:v>44983</c:v>
                </c:pt>
                <c:pt idx="18">
                  <c:v>44985</c:v>
                </c:pt>
                <c:pt idx="19">
                  <c:v>44987</c:v>
                </c:pt>
                <c:pt idx="20">
                  <c:v>44989</c:v>
                </c:pt>
              </c:numCache>
            </c:numRef>
          </c:cat>
          <c:val>
            <c:numRef>
              <c:f>'K81+153'!$W$6:$W$29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9.99999999997669E-2</c:v>
                </c:pt>
                <c:pt idx="3">
                  <c:v>-0.49999999999883499</c:v>
                </c:pt>
                <c:pt idx="4">
                  <c:v>-0.20000000000130999</c:v>
                </c:pt>
                <c:pt idx="5">
                  <c:v>0.10000000000154299</c:v>
                </c:pt>
                <c:pt idx="6">
                  <c:v>-0.50000000000061096</c:v>
                </c:pt>
                <c:pt idx="7">
                  <c:v>-0.19999999999953399</c:v>
                </c:pt>
                <c:pt idx="8">
                  <c:v>9.99999999997669E-2</c:v>
                </c:pt>
                <c:pt idx="9">
                  <c:v>-0.50000000000061096</c:v>
                </c:pt>
                <c:pt idx="10">
                  <c:v>-0.19999999999953399</c:v>
                </c:pt>
                <c:pt idx="11">
                  <c:v>-9.99999999997669E-2</c:v>
                </c:pt>
                <c:pt idx="12">
                  <c:v>-0.30000000000107702</c:v>
                </c:pt>
                <c:pt idx="13">
                  <c:v>-0.19999999998887599</c:v>
                </c:pt>
                <c:pt idx="14">
                  <c:v>-0.100000000010425</c:v>
                </c:pt>
                <c:pt idx="15">
                  <c:v>-5.00000000052125E-2</c:v>
                </c:pt>
                <c:pt idx="16">
                  <c:v>-5.00000000052125E-2</c:v>
                </c:pt>
                <c:pt idx="17">
                  <c:v>-5.00000000052125E-2</c:v>
                </c:pt>
                <c:pt idx="18">
                  <c:v>-9.9999999984667895E-2</c:v>
                </c:pt>
                <c:pt idx="19">
                  <c:v>-2.5757174171303599E-11</c:v>
                </c:pt>
                <c:pt idx="20">
                  <c:v>5.0000000025640597E-2</c:v>
                </c:pt>
                <c:pt idx="21">
                  <c:v>-0.89999999999967795</c:v>
                </c:pt>
              </c:numCache>
            </c:numRef>
          </c:val>
        </c:ser>
        <c:ser>
          <c:idx val="1"/>
          <c:order val="1"/>
          <c:tx>
            <c:strRef>
              <c:f>'K81+153'!$Y$4:$AA$4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'K81+153'!$A$6:$A$29</c:f>
              <c:numCache>
                <c:formatCode>m"月"d"日";@</c:formatCode>
                <c:ptCount val="24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  <c:pt idx="4">
                  <c:v>44967</c:v>
                </c:pt>
                <c:pt idx="5">
                  <c:v>44968</c:v>
                </c:pt>
                <c:pt idx="6">
                  <c:v>44969</c:v>
                </c:pt>
                <c:pt idx="7">
                  <c:v>44970</c:v>
                </c:pt>
                <c:pt idx="8">
                  <c:v>44971</c:v>
                </c:pt>
                <c:pt idx="9">
                  <c:v>44972</c:v>
                </c:pt>
                <c:pt idx="10">
                  <c:v>44973</c:v>
                </c:pt>
                <c:pt idx="11">
                  <c:v>44974</c:v>
                </c:pt>
                <c:pt idx="12">
                  <c:v>44975</c:v>
                </c:pt>
                <c:pt idx="13">
                  <c:v>44976</c:v>
                </c:pt>
                <c:pt idx="14">
                  <c:v>44977</c:v>
                </c:pt>
                <c:pt idx="15">
                  <c:v>44979</c:v>
                </c:pt>
                <c:pt idx="16">
                  <c:v>44981</c:v>
                </c:pt>
                <c:pt idx="17">
                  <c:v>44983</c:v>
                </c:pt>
                <c:pt idx="18">
                  <c:v>44985</c:v>
                </c:pt>
                <c:pt idx="19">
                  <c:v>44987</c:v>
                </c:pt>
                <c:pt idx="20">
                  <c:v>44989</c:v>
                </c:pt>
              </c:numCache>
            </c:numRef>
          </c:cat>
          <c:val>
            <c:numRef>
              <c:f>'K81+153'!$AA$6:$AA$29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9.99999999997669E-2</c:v>
                </c:pt>
                <c:pt idx="3">
                  <c:v>-0.50000000000061096</c:v>
                </c:pt>
                <c:pt idx="4">
                  <c:v>-0.19999999999953399</c:v>
                </c:pt>
                <c:pt idx="5">
                  <c:v>9.99999999997669E-2</c:v>
                </c:pt>
                <c:pt idx="6">
                  <c:v>-0.49999999999883499</c:v>
                </c:pt>
                <c:pt idx="7">
                  <c:v>-0.30000000000107702</c:v>
                </c:pt>
                <c:pt idx="8">
                  <c:v>-9.99999999997669E-2</c:v>
                </c:pt>
                <c:pt idx="9">
                  <c:v>-0.19999999999953399</c:v>
                </c:pt>
                <c:pt idx="10">
                  <c:v>-9.99999999997669E-2</c:v>
                </c:pt>
                <c:pt idx="11">
                  <c:v>-0.30000000000107702</c:v>
                </c:pt>
                <c:pt idx="12">
                  <c:v>9.99999999997669E-2</c:v>
                </c:pt>
                <c:pt idx="13">
                  <c:v>-0.49999999999883499</c:v>
                </c:pt>
                <c:pt idx="14">
                  <c:v>-0.19999999999953399</c:v>
                </c:pt>
                <c:pt idx="15">
                  <c:v>-9.9999999999766997E-2</c:v>
                </c:pt>
                <c:pt idx="16">
                  <c:v>-5.0000000000771601E-2</c:v>
                </c:pt>
                <c:pt idx="17">
                  <c:v>-0.14999999999876201</c:v>
                </c:pt>
                <c:pt idx="18">
                  <c:v>-9.99999999997669E-2</c:v>
                </c:pt>
                <c:pt idx="19">
                  <c:v>-9.99999999997669E-2</c:v>
                </c:pt>
                <c:pt idx="20">
                  <c:v>4.99999999981071E-2</c:v>
                </c:pt>
                <c:pt idx="21">
                  <c:v>-7.5000000000121206E-2</c:v>
                </c:pt>
              </c:numCache>
            </c:numRef>
          </c:val>
        </c:ser>
        <c:ser>
          <c:idx val="2"/>
          <c:order val="2"/>
          <c:tx>
            <c:strRef>
              <c:f>'K81+153'!$AC$4:$AE$4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'K81+153'!$A$6:$A$29</c:f>
              <c:numCache>
                <c:formatCode>m"月"d"日";@</c:formatCode>
                <c:ptCount val="24"/>
                <c:pt idx="0">
                  <c:v>44963</c:v>
                </c:pt>
                <c:pt idx="1">
                  <c:v>44964</c:v>
                </c:pt>
                <c:pt idx="2">
                  <c:v>44965</c:v>
                </c:pt>
                <c:pt idx="3">
                  <c:v>44966</c:v>
                </c:pt>
                <c:pt idx="4">
                  <c:v>44967</c:v>
                </c:pt>
                <c:pt idx="5">
                  <c:v>44968</c:v>
                </c:pt>
                <c:pt idx="6">
                  <c:v>44969</c:v>
                </c:pt>
                <c:pt idx="7">
                  <c:v>44970</c:v>
                </c:pt>
                <c:pt idx="8">
                  <c:v>44971</c:v>
                </c:pt>
                <c:pt idx="9">
                  <c:v>44972</c:v>
                </c:pt>
                <c:pt idx="10">
                  <c:v>44973</c:v>
                </c:pt>
                <c:pt idx="11">
                  <c:v>44974</c:v>
                </c:pt>
                <c:pt idx="12">
                  <c:v>44975</c:v>
                </c:pt>
                <c:pt idx="13">
                  <c:v>44976</c:v>
                </c:pt>
                <c:pt idx="14">
                  <c:v>44977</c:v>
                </c:pt>
                <c:pt idx="15">
                  <c:v>44979</c:v>
                </c:pt>
                <c:pt idx="16">
                  <c:v>44981</c:v>
                </c:pt>
                <c:pt idx="17">
                  <c:v>44983</c:v>
                </c:pt>
                <c:pt idx="18">
                  <c:v>44985</c:v>
                </c:pt>
                <c:pt idx="19">
                  <c:v>44987</c:v>
                </c:pt>
                <c:pt idx="20">
                  <c:v>44989</c:v>
                </c:pt>
              </c:numCache>
            </c:numRef>
          </c:cat>
          <c:val>
            <c:numRef>
              <c:f>'K81+153'!$AE$6:$AE$29</c:f>
              <c:numCache>
                <c:formatCode>0.00_ </c:formatCode>
                <c:ptCount val="24"/>
                <c:pt idx="0">
                  <c:v>0</c:v>
                </c:pt>
                <c:pt idx="1">
                  <c:v>-9.99999999997669E-2</c:v>
                </c:pt>
                <c:pt idx="2">
                  <c:v>0.29999999999930099</c:v>
                </c:pt>
                <c:pt idx="3">
                  <c:v>-0.50000000000061096</c:v>
                </c:pt>
                <c:pt idx="4">
                  <c:v>-0.19999999999953399</c:v>
                </c:pt>
                <c:pt idx="5">
                  <c:v>-0.19999999999953399</c:v>
                </c:pt>
                <c:pt idx="6">
                  <c:v>-9.99999999997669E-2</c:v>
                </c:pt>
                <c:pt idx="7">
                  <c:v>-0.30000000000107702</c:v>
                </c:pt>
                <c:pt idx="8">
                  <c:v>-0.19999999999953399</c:v>
                </c:pt>
                <c:pt idx="9">
                  <c:v>9.99999999997669E-2</c:v>
                </c:pt>
                <c:pt idx="10">
                  <c:v>-0.50000000000061096</c:v>
                </c:pt>
                <c:pt idx="11">
                  <c:v>-0.19999999999953399</c:v>
                </c:pt>
                <c:pt idx="12">
                  <c:v>9.99999999997669E-2</c:v>
                </c:pt>
                <c:pt idx="13">
                  <c:v>-0.49999999999883499</c:v>
                </c:pt>
                <c:pt idx="14">
                  <c:v>-0.20000000000130999</c:v>
                </c:pt>
                <c:pt idx="15">
                  <c:v>-0.100000000000655</c:v>
                </c:pt>
                <c:pt idx="16">
                  <c:v>-0.100000000000655</c:v>
                </c:pt>
                <c:pt idx="17">
                  <c:v>-0.100000000000655</c:v>
                </c:pt>
                <c:pt idx="18">
                  <c:v>5.0000000002547999E-2</c:v>
                </c:pt>
                <c:pt idx="19">
                  <c:v>-0.25000000000385803</c:v>
                </c:pt>
                <c:pt idx="20">
                  <c:v>5.0000000003436199E-2</c:v>
                </c:pt>
              </c:numCache>
            </c:numRef>
          </c:val>
        </c:ser>
        <c:dLbls/>
        <c:marker val="1"/>
        <c:axId val="114176000"/>
        <c:axId val="114178304"/>
      </c:lineChart>
      <c:dateAx>
        <c:axId val="11417600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4178304"/>
        <c:crossesAt val="-50"/>
        <c:auto val="1"/>
        <c:lblOffset val="100"/>
        <c:baseTimeUnit val="days"/>
      </c:dateAx>
      <c:valAx>
        <c:axId val="114178304"/>
        <c:scaling>
          <c:orientation val="minMax"/>
          <c:max val="1"/>
          <c:min val="-1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4176000"/>
        <c:crosses val="autoZero"/>
        <c:crossBetween val="midCat"/>
        <c:majorUnit val="0.5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K81+122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7.3209821859074398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834187793391102"/>
          <c:y val="0.19175717364396599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'K81+122'!$C$4:$G$4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linear"/>
          </c:trendline>
          <c:cat>
            <c:numRef>
              <c:f>'K81+122'!$A$6:$A$29</c:f>
              <c:numCache>
                <c:formatCode>m"月"d"日";@</c:formatCode>
                <c:ptCount val="24"/>
                <c:pt idx="0">
                  <c:v>44973</c:v>
                </c:pt>
                <c:pt idx="1">
                  <c:v>44974</c:v>
                </c:pt>
                <c:pt idx="2">
                  <c:v>44975</c:v>
                </c:pt>
                <c:pt idx="3">
                  <c:v>44976</c:v>
                </c:pt>
                <c:pt idx="4">
                  <c:v>44977</c:v>
                </c:pt>
                <c:pt idx="5">
                  <c:v>44978</c:v>
                </c:pt>
                <c:pt idx="6">
                  <c:v>44979</c:v>
                </c:pt>
                <c:pt idx="7">
                  <c:v>44980</c:v>
                </c:pt>
                <c:pt idx="8">
                  <c:v>44981</c:v>
                </c:pt>
                <c:pt idx="9">
                  <c:v>44982</c:v>
                </c:pt>
                <c:pt idx="10">
                  <c:v>44983</c:v>
                </c:pt>
                <c:pt idx="11">
                  <c:v>44984</c:v>
                </c:pt>
                <c:pt idx="12">
                  <c:v>44985</c:v>
                </c:pt>
                <c:pt idx="13">
                  <c:v>44986</c:v>
                </c:pt>
                <c:pt idx="14">
                  <c:v>44987</c:v>
                </c:pt>
                <c:pt idx="15">
                  <c:v>44989</c:v>
                </c:pt>
                <c:pt idx="16">
                  <c:v>44991</c:v>
                </c:pt>
                <c:pt idx="17">
                  <c:v>44993</c:v>
                </c:pt>
                <c:pt idx="18">
                  <c:v>44995</c:v>
                </c:pt>
                <c:pt idx="19">
                  <c:v>45000</c:v>
                </c:pt>
                <c:pt idx="20">
                  <c:v>45005</c:v>
                </c:pt>
              </c:numCache>
            </c:numRef>
          </c:cat>
          <c:val>
            <c:numRef>
              <c:f>'K81+122'!$F$6:$F$29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-0.29999999992469401</c:v>
                </c:pt>
                <c:pt idx="3">
                  <c:v>-0.69999999982428596</c:v>
                </c:pt>
                <c:pt idx="4">
                  <c:v>-0.89999999988776902</c:v>
                </c:pt>
                <c:pt idx="5">
                  <c:v>-0.99999999986266697</c:v>
                </c:pt>
                <c:pt idx="6">
                  <c:v>-1.2999999999010501</c:v>
                </c:pt>
                <c:pt idx="7">
                  <c:v>-1.49999999985084</c:v>
                </c:pt>
                <c:pt idx="8">
                  <c:v>-1.39999999987595</c:v>
                </c:pt>
                <c:pt idx="9">
                  <c:v>-1.8999999998641199</c:v>
                </c:pt>
                <c:pt idx="10">
                  <c:v>-2.09999999981392</c:v>
                </c:pt>
                <c:pt idx="11">
                  <c:v>-2.2999999998774001</c:v>
                </c:pt>
                <c:pt idx="12">
                  <c:v>-2.1999999999024999</c:v>
                </c:pt>
                <c:pt idx="13">
                  <c:v>-2.6999999998906801</c:v>
                </c:pt>
                <c:pt idx="14">
                  <c:v>-2.8999999998404702</c:v>
                </c:pt>
                <c:pt idx="15">
                  <c:v>-2.9999999998153699</c:v>
                </c:pt>
                <c:pt idx="16">
                  <c:v>-3.2999999998537501</c:v>
                </c:pt>
                <c:pt idx="17">
                  <c:v>-3.49999999991724</c:v>
                </c:pt>
                <c:pt idx="18">
                  <c:v>-3.3999999998286499</c:v>
                </c:pt>
                <c:pt idx="19">
                  <c:v>-3.89999999981683</c:v>
                </c:pt>
                <c:pt idx="20">
                  <c:v>-3.7999999998419298</c:v>
                </c:pt>
                <c:pt idx="21">
                  <c:v>-4.0000000000191003</c:v>
                </c:pt>
              </c:numCache>
            </c:numRef>
          </c:val>
        </c:ser>
        <c:ser>
          <c:idx val="1"/>
          <c:order val="1"/>
          <c:tx>
            <c:strRef>
              <c:f>'K81+122'!$H$4:$L$4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'K81+122'!$A$6:$A$29</c:f>
              <c:numCache>
                <c:formatCode>m"月"d"日";@</c:formatCode>
                <c:ptCount val="24"/>
                <c:pt idx="0">
                  <c:v>44973</c:v>
                </c:pt>
                <c:pt idx="1">
                  <c:v>44974</c:v>
                </c:pt>
                <c:pt idx="2">
                  <c:v>44975</c:v>
                </c:pt>
                <c:pt idx="3">
                  <c:v>44976</c:v>
                </c:pt>
                <c:pt idx="4">
                  <c:v>44977</c:v>
                </c:pt>
                <c:pt idx="5">
                  <c:v>44978</c:v>
                </c:pt>
                <c:pt idx="6">
                  <c:v>44979</c:v>
                </c:pt>
                <c:pt idx="7">
                  <c:v>44980</c:v>
                </c:pt>
                <c:pt idx="8">
                  <c:v>44981</c:v>
                </c:pt>
                <c:pt idx="9">
                  <c:v>44982</c:v>
                </c:pt>
                <c:pt idx="10">
                  <c:v>44983</c:v>
                </c:pt>
                <c:pt idx="11">
                  <c:v>44984</c:v>
                </c:pt>
                <c:pt idx="12">
                  <c:v>44985</c:v>
                </c:pt>
                <c:pt idx="13">
                  <c:v>44986</c:v>
                </c:pt>
                <c:pt idx="14">
                  <c:v>44987</c:v>
                </c:pt>
                <c:pt idx="15">
                  <c:v>44989</c:v>
                </c:pt>
                <c:pt idx="16">
                  <c:v>44991</c:v>
                </c:pt>
                <c:pt idx="17">
                  <c:v>44993</c:v>
                </c:pt>
                <c:pt idx="18">
                  <c:v>44995</c:v>
                </c:pt>
                <c:pt idx="19">
                  <c:v>45000</c:v>
                </c:pt>
                <c:pt idx="20">
                  <c:v>45005</c:v>
                </c:pt>
              </c:numCache>
            </c:numRef>
          </c:cat>
          <c:val>
            <c:numRef>
              <c:f>'K81+122'!$K$6:$K$29</c:f>
              <c:numCache>
                <c:formatCode>0.00_ </c:formatCode>
                <c:ptCount val="24"/>
                <c:pt idx="0">
                  <c:v>0</c:v>
                </c:pt>
                <c:pt idx="1">
                  <c:v>9.9999999974897905E-2</c:v>
                </c:pt>
                <c:pt idx="2">
                  <c:v>-0.199999999949796</c:v>
                </c:pt>
                <c:pt idx="3">
                  <c:v>-0.29999999992469401</c:v>
                </c:pt>
                <c:pt idx="4">
                  <c:v>-0.99999999986266597</c:v>
                </c:pt>
                <c:pt idx="5">
                  <c:v>-0.89999999988776802</c:v>
                </c:pt>
                <c:pt idx="6">
                  <c:v>-1.1999999999261499</c:v>
                </c:pt>
                <c:pt idx="7">
                  <c:v>-1.49999999985084</c:v>
                </c:pt>
                <c:pt idx="8">
                  <c:v>-1.39999999987594</c:v>
                </c:pt>
                <c:pt idx="9">
                  <c:v>-2.0999999999275998</c:v>
                </c:pt>
                <c:pt idx="10">
                  <c:v>-2.3999999998522998</c:v>
                </c:pt>
                <c:pt idx="11">
                  <c:v>-2.6999999998906801</c:v>
                </c:pt>
                <c:pt idx="12">
                  <c:v>-2.5999999999157799</c:v>
                </c:pt>
                <c:pt idx="13">
                  <c:v>-3.2999999998537501</c:v>
                </c:pt>
                <c:pt idx="14">
                  <c:v>-3.5999999998921299</c:v>
                </c:pt>
                <c:pt idx="15">
                  <c:v>-3.49999999991724</c:v>
                </c:pt>
                <c:pt idx="16">
                  <c:v>-4.1999999998552102</c:v>
                </c:pt>
                <c:pt idx="17">
                  <c:v>-4.49999999989359</c:v>
                </c:pt>
                <c:pt idx="18">
                  <c:v>-4.3999999999186903</c:v>
                </c:pt>
                <c:pt idx="19">
                  <c:v>-5.0999999998566601</c:v>
                </c:pt>
                <c:pt idx="20">
                  <c:v>-4.9999999998817701</c:v>
                </c:pt>
                <c:pt idx="21">
                  <c:v>-0.142857142857825</c:v>
                </c:pt>
              </c:numCache>
            </c:numRef>
          </c:val>
        </c:ser>
        <c:ser>
          <c:idx val="2"/>
          <c:order val="2"/>
          <c:tx>
            <c:strRef>
              <c:f>'K81+122'!$M$4:$Q$4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'K81+122'!$A$6:$A$32</c:f>
              <c:numCache>
                <c:formatCode>m"月"d"日";@</c:formatCode>
                <c:ptCount val="27"/>
                <c:pt idx="0">
                  <c:v>44973</c:v>
                </c:pt>
                <c:pt idx="1">
                  <c:v>44974</c:v>
                </c:pt>
                <c:pt idx="2">
                  <c:v>44975</c:v>
                </c:pt>
                <c:pt idx="3">
                  <c:v>44976</c:v>
                </c:pt>
                <c:pt idx="4">
                  <c:v>44977</c:v>
                </c:pt>
                <c:pt idx="5">
                  <c:v>44978</c:v>
                </c:pt>
                <c:pt idx="6">
                  <c:v>44979</c:v>
                </c:pt>
                <c:pt idx="7">
                  <c:v>44980</c:v>
                </c:pt>
                <c:pt idx="8">
                  <c:v>44981</c:v>
                </c:pt>
                <c:pt idx="9">
                  <c:v>44982</c:v>
                </c:pt>
                <c:pt idx="10">
                  <c:v>44983</c:v>
                </c:pt>
                <c:pt idx="11">
                  <c:v>44984</c:v>
                </c:pt>
                <c:pt idx="12">
                  <c:v>44985</c:v>
                </c:pt>
                <c:pt idx="13">
                  <c:v>44986</c:v>
                </c:pt>
                <c:pt idx="14">
                  <c:v>44987</c:v>
                </c:pt>
                <c:pt idx="15">
                  <c:v>44989</c:v>
                </c:pt>
                <c:pt idx="16">
                  <c:v>44991</c:v>
                </c:pt>
                <c:pt idx="17">
                  <c:v>44993</c:v>
                </c:pt>
                <c:pt idx="18">
                  <c:v>44995</c:v>
                </c:pt>
                <c:pt idx="19">
                  <c:v>45000</c:v>
                </c:pt>
                <c:pt idx="20">
                  <c:v>45005</c:v>
                </c:pt>
              </c:numCache>
            </c:numRef>
          </c:cat>
          <c:val>
            <c:numRef>
              <c:f>'K81+122'!$P$6:$P$32</c:f>
              <c:numCache>
                <c:formatCode>0.00_ </c:formatCode>
                <c:ptCount val="27"/>
                <c:pt idx="0">
                  <c:v>0</c:v>
                </c:pt>
                <c:pt idx="1">
                  <c:v>-0.10000000008858501</c:v>
                </c:pt>
                <c:pt idx="2">
                  <c:v>-0.30000000003838101</c:v>
                </c:pt>
                <c:pt idx="3">
                  <c:v>-0.80000000002655802</c:v>
                </c:pt>
                <c:pt idx="4">
                  <c:v>-1.00000000009004</c:v>
                </c:pt>
                <c:pt idx="5">
                  <c:v>-1.2000000000398401</c:v>
                </c:pt>
                <c:pt idx="6">
                  <c:v>-1.1000000000649399</c:v>
                </c:pt>
                <c:pt idx="7">
                  <c:v>-1.60000000005311</c:v>
                </c:pt>
                <c:pt idx="8">
                  <c:v>-1.8000000000029099</c:v>
                </c:pt>
                <c:pt idx="9">
                  <c:v>-2.00000000006639</c:v>
                </c:pt>
                <c:pt idx="10">
                  <c:v>-1.9000000000915001</c:v>
                </c:pt>
                <c:pt idx="11">
                  <c:v>-2.40000000007967</c:v>
                </c:pt>
                <c:pt idx="12">
                  <c:v>-2.6000000000294698</c:v>
                </c:pt>
                <c:pt idx="13">
                  <c:v>-2.8000000000929499</c:v>
                </c:pt>
                <c:pt idx="14">
                  <c:v>-3.0000000000427498</c:v>
                </c:pt>
                <c:pt idx="15">
                  <c:v>-3.1000000000176402</c:v>
                </c:pt>
                <c:pt idx="16">
                  <c:v>-3.4000000000560302</c:v>
                </c:pt>
                <c:pt idx="17">
                  <c:v>-3.30000000008113</c:v>
                </c:pt>
                <c:pt idx="18">
                  <c:v>-3.8000000000692999</c:v>
                </c:pt>
                <c:pt idx="19">
                  <c:v>-4.0000000000191003</c:v>
                </c:pt>
                <c:pt idx="20">
                  <c:v>-3.9000000000442001</c:v>
                </c:pt>
              </c:numCache>
            </c:numRef>
          </c:val>
        </c:ser>
        <c:dLbls/>
        <c:marker val="1"/>
        <c:axId val="113972352"/>
        <c:axId val="113974656"/>
      </c:lineChart>
      <c:lineChart>
        <c:grouping val="standard"/>
        <c:ser>
          <c:idx val="3"/>
          <c:order val="3"/>
          <c:tx>
            <c:strRef>
              <c:f>'K81+122'!$AG$3:$AG$5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'K81+122'!$A$6:$A$29</c:f>
              <c:numCache>
                <c:formatCode>m"月"d"日";@</c:formatCode>
                <c:ptCount val="24"/>
                <c:pt idx="0">
                  <c:v>44973</c:v>
                </c:pt>
                <c:pt idx="1">
                  <c:v>44974</c:v>
                </c:pt>
                <c:pt idx="2">
                  <c:v>44975</c:v>
                </c:pt>
                <c:pt idx="3">
                  <c:v>44976</c:v>
                </c:pt>
                <c:pt idx="4">
                  <c:v>44977</c:v>
                </c:pt>
                <c:pt idx="5">
                  <c:v>44978</c:v>
                </c:pt>
                <c:pt idx="6">
                  <c:v>44979</c:v>
                </c:pt>
                <c:pt idx="7">
                  <c:v>44980</c:v>
                </c:pt>
                <c:pt idx="8">
                  <c:v>44981</c:v>
                </c:pt>
                <c:pt idx="9">
                  <c:v>44982</c:v>
                </c:pt>
                <c:pt idx="10">
                  <c:v>44983</c:v>
                </c:pt>
                <c:pt idx="11">
                  <c:v>44984</c:v>
                </c:pt>
                <c:pt idx="12">
                  <c:v>44985</c:v>
                </c:pt>
                <c:pt idx="13">
                  <c:v>44986</c:v>
                </c:pt>
                <c:pt idx="14">
                  <c:v>44987</c:v>
                </c:pt>
                <c:pt idx="15">
                  <c:v>44989</c:v>
                </c:pt>
                <c:pt idx="16">
                  <c:v>44991</c:v>
                </c:pt>
                <c:pt idx="17">
                  <c:v>44993</c:v>
                </c:pt>
                <c:pt idx="18">
                  <c:v>44995</c:v>
                </c:pt>
                <c:pt idx="19">
                  <c:v>45000</c:v>
                </c:pt>
                <c:pt idx="20">
                  <c:v>45005</c:v>
                </c:pt>
              </c:numCache>
            </c:numRef>
          </c:cat>
          <c:val>
            <c:numRef>
              <c:f>'K81+122'!$AG$6:$AG$29</c:f>
              <c:numCache>
                <c:formatCode>0.0_ </c:formatCode>
                <c:ptCount val="24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31</c:v>
                </c:pt>
                <c:pt idx="10">
                  <c:v>34</c:v>
                </c:pt>
                <c:pt idx="11">
                  <c:v>37</c:v>
                </c:pt>
                <c:pt idx="12">
                  <c:v>40</c:v>
                </c:pt>
                <c:pt idx="13">
                  <c:v>43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58</c:v>
                </c:pt>
                <c:pt idx="19">
                  <c:v>61</c:v>
                </c:pt>
                <c:pt idx="20">
                  <c:v>64</c:v>
                </c:pt>
              </c:numCache>
            </c:numRef>
          </c:val>
        </c:ser>
        <c:dLbls/>
        <c:marker val="1"/>
        <c:axId val="113985024"/>
        <c:axId val="113986560"/>
      </c:lineChart>
      <c:dateAx>
        <c:axId val="113972352"/>
        <c:scaling>
          <c:orientation val="minMax"/>
          <c:min val="44973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3974656"/>
        <c:crossesAt val="-50"/>
        <c:auto val="1"/>
        <c:lblOffset val="100"/>
        <c:baseTimeUnit val="days"/>
      </c:dateAx>
      <c:valAx>
        <c:axId val="113974656"/>
        <c:scaling>
          <c:orientation val="minMax"/>
          <c:max val="1"/>
          <c:min val="-6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3972352"/>
        <c:crosses val="autoZero"/>
        <c:crossBetween val="midCat"/>
        <c:majorUnit val="1.4"/>
      </c:valAx>
      <c:dateAx>
        <c:axId val="113985024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113986560"/>
        <c:crosses val="autoZero"/>
        <c:auto val="1"/>
        <c:lblOffset val="100"/>
        <c:baseTimeUnit val="days"/>
      </c:dateAx>
      <c:valAx>
        <c:axId val="113986560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13985024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7318309909497183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K81+122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'K81+122'!$U$4:$W$4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'K81+122'!$A$6:$A$29</c:f>
              <c:numCache>
                <c:formatCode>m"月"d"日";@</c:formatCode>
                <c:ptCount val="24"/>
                <c:pt idx="0">
                  <c:v>44973</c:v>
                </c:pt>
                <c:pt idx="1">
                  <c:v>44974</c:v>
                </c:pt>
                <c:pt idx="2">
                  <c:v>44975</c:v>
                </c:pt>
                <c:pt idx="3">
                  <c:v>44976</c:v>
                </c:pt>
                <c:pt idx="4">
                  <c:v>44977</c:v>
                </c:pt>
                <c:pt idx="5">
                  <c:v>44978</c:v>
                </c:pt>
                <c:pt idx="6">
                  <c:v>44979</c:v>
                </c:pt>
                <c:pt idx="7">
                  <c:v>44980</c:v>
                </c:pt>
                <c:pt idx="8">
                  <c:v>44981</c:v>
                </c:pt>
                <c:pt idx="9">
                  <c:v>44982</c:v>
                </c:pt>
                <c:pt idx="10">
                  <c:v>44983</c:v>
                </c:pt>
                <c:pt idx="11">
                  <c:v>44984</c:v>
                </c:pt>
                <c:pt idx="12">
                  <c:v>44985</c:v>
                </c:pt>
                <c:pt idx="13">
                  <c:v>44986</c:v>
                </c:pt>
                <c:pt idx="14">
                  <c:v>44987</c:v>
                </c:pt>
                <c:pt idx="15">
                  <c:v>44989</c:v>
                </c:pt>
                <c:pt idx="16">
                  <c:v>44991</c:v>
                </c:pt>
                <c:pt idx="17">
                  <c:v>44993</c:v>
                </c:pt>
                <c:pt idx="18">
                  <c:v>44995</c:v>
                </c:pt>
                <c:pt idx="19">
                  <c:v>45000</c:v>
                </c:pt>
                <c:pt idx="20">
                  <c:v>45005</c:v>
                </c:pt>
              </c:numCache>
            </c:numRef>
          </c:cat>
          <c:val>
            <c:numRef>
              <c:f>'K81+122'!$V$6:$V$31</c:f>
              <c:numCache>
                <c:formatCode>0.00_ </c:formatCode>
                <c:ptCount val="26"/>
                <c:pt idx="0">
                  <c:v>0</c:v>
                </c:pt>
                <c:pt idx="1">
                  <c:v>-0.39999999999906799</c:v>
                </c:pt>
                <c:pt idx="2">
                  <c:v>-0.59999999999860198</c:v>
                </c:pt>
                <c:pt idx="3">
                  <c:v>-1.0999999999992101</c:v>
                </c:pt>
                <c:pt idx="4">
                  <c:v>-1.39999999999851</c:v>
                </c:pt>
                <c:pt idx="5">
                  <c:v>-1.6999999999978099</c:v>
                </c:pt>
                <c:pt idx="6">
                  <c:v>-1.8999999999991299</c:v>
                </c:pt>
                <c:pt idx="7">
                  <c:v>-2.29999999999642</c:v>
                </c:pt>
                <c:pt idx="8">
                  <c:v>-2.59999999999572</c:v>
                </c:pt>
                <c:pt idx="9">
                  <c:v>-2.4999999999995</c:v>
                </c:pt>
                <c:pt idx="10">
                  <c:v>-3.1999999999943198</c:v>
                </c:pt>
                <c:pt idx="11">
                  <c:v>-3.4999999999936202</c:v>
                </c:pt>
                <c:pt idx="12">
                  <c:v>-3.7999999999929202</c:v>
                </c:pt>
                <c:pt idx="13">
                  <c:v>-3.6999999999984801</c:v>
                </c:pt>
                <c:pt idx="14">
                  <c:v>-4.39999999999152</c:v>
                </c:pt>
                <c:pt idx="15">
                  <c:v>-4.69999999999082</c:v>
                </c:pt>
                <c:pt idx="16">
                  <c:v>-4.5999999999999401</c:v>
                </c:pt>
                <c:pt idx="17">
                  <c:v>-5.2999999999894198</c:v>
                </c:pt>
                <c:pt idx="18">
                  <c:v>-5.5999999999887304</c:v>
                </c:pt>
                <c:pt idx="19">
                  <c:v>-5.3999999999998503</c:v>
                </c:pt>
                <c:pt idx="20">
                  <c:v>-5.2999999999983096</c:v>
                </c:pt>
                <c:pt idx="21">
                  <c:v>-2.7999999999987999</c:v>
                </c:pt>
              </c:numCache>
            </c:numRef>
          </c:val>
        </c:ser>
        <c:ser>
          <c:idx val="1"/>
          <c:order val="1"/>
          <c:tx>
            <c:strRef>
              <c:f>'K81+122'!$Y$4:$AA$4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'K81+122'!$A$6:$A$29</c:f>
              <c:numCache>
                <c:formatCode>m"月"d"日";@</c:formatCode>
                <c:ptCount val="24"/>
                <c:pt idx="0">
                  <c:v>44973</c:v>
                </c:pt>
                <c:pt idx="1">
                  <c:v>44974</c:v>
                </c:pt>
                <c:pt idx="2">
                  <c:v>44975</c:v>
                </c:pt>
                <c:pt idx="3">
                  <c:v>44976</c:v>
                </c:pt>
                <c:pt idx="4">
                  <c:v>44977</c:v>
                </c:pt>
                <c:pt idx="5">
                  <c:v>44978</c:v>
                </c:pt>
                <c:pt idx="6">
                  <c:v>44979</c:v>
                </c:pt>
                <c:pt idx="7">
                  <c:v>44980</c:v>
                </c:pt>
                <c:pt idx="8">
                  <c:v>44981</c:v>
                </c:pt>
                <c:pt idx="9">
                  <c:v>44982</c:v>
                </c:pt>
                <c:pt idx="10">
                  <c:v>44983</c:v>
                </c:pt>
                <c:pt idx="11">
                  <c:v>44984</c:v>
                </c:pt>
                <c:pt idx="12">
                  <c:v>44985</c:v>
                </c:pt>
                <c:pt idx="13">
                  <c:v>44986</c:v>
                </c:pt>
                <c:pt idx="14">
                  <c:v>44987</c:v>
                </c:pt>
                <c:pt idx="15">
                  <c:v>44989</c:v>
                </c:pt>
                <c:pt idx="16">
                  <c:v>44991</c:v>
                </c:pt>
                <c:pt idx="17">
                  <c:v>44993</c:v>
                </c:pt>
                <c:pt idx="18">
                  <c:v>44995</c:v>
                </c:pt>
                <c:pt idx="19">
                  <c:v>45000</c:v>
                </c:pt>
                <c:pt idx="20">
                  <c:v>45005</c:v>
                </c:pt>
              </c:numCache>
            </c:numRef>
          </c:cat>
          <c:val>
            <c:numRef>
              <c:f>'K81+122'!$Z$6:$Z$30</c:f>
              <c:numCache>
                <c:formatCode>0.00_ </c:formatCode>
                <c:ptCount val="25"/>
                <c:pt idx="0">
                  <c:v>0</c:v>
                </c:pt>
                <c:pt idx="1">
                  <c:v>-0.19999999999953399</c:v>
                </c:pt>
                <c:pt idx="2">
                  <c:v>-0.39999999999906799</c:v>
                </c:pt>
                <c:pt idx="3">
                  <c:v>-0.69999999999836904</c:v>
                </c:pt>
                <c:pt idx="4">
                  <c:v>-0.89999999999967895</c:v>
                </c:pt>
                <c:pt idx="5">
                  <c:v>-0.89999999999967895</c:v>
                </c:pt>
                <c:pt idx="6">
                  <c:v>-1.3000000000023</c:v>
                </c:pt>
                <c:pt idx="7">
                  <c:v>-1.50000000000361</c:v>
                </c:pt>
                <c:pt idx="8">
                  <c:v>-1.39999999999851</c:v>
                </c:pt>
                <c:pt idx="9">
                  <c:v>-1.90000000000623</c:v>
                </c:pt>
                <c:pt idx="10">
                  <c:v>-2.1000000000075398</c:v>
                </c:pt>
                <c:pt idx="11">
                  <c:v>-2.1999999999984299</c:v>
                </c:pt>
                <c:pt idx="12">
                  <c:v>-2.5000000000101599</c:v>
                </c:pt>
                <c:pt idx="13">
                  <c:v>-2.7000000000114701</c:v>
                </c:pt>
                <c:pt idx="14">
                  <c:v>-2.9000000000127799</c:v>
                </c:pt>
                <c:pt idx="15">
                  <c:v>-2.6999999999990401</c:v>
                </c:pt>
                <c:pt idx="16">
                  <c:v>-3.3000000000153999</c:v>
                </c:pt>
                <c:pt idx="17">
                  <c:v>-3.5000000000167102</c:v>
                </c:pt>
                <c:pt idx="18">
                  <c:v>-3.3999999999991801</c:v>
                </c:pt>
                <c:pt idx="19">
                  <c:v>-3.9000000000193298</c:v>
                </c:pt>
                <c:pt idx="20">
                  <c:v>-3.6999999999984801</c:v>
                </c:pt>
                <c:pt idx="21">
                  <c:v>-2.0000000000006701</c:v>
                </c:pt>
              </c:numCache>
            </c:numRef>
          </c:val>
        </c:ser>
        <c:ser>
          <c:idx val="2"/>
          <c:order val="2"/>
          <c:tx>
            <c:strRef>
              <c:f>'K81+122'!$AC$4:$AE$4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'K81+122'!$A$6:$A$29</c:f>
              <c:numCache>
                <c:formatCode>m"月"d"日";@</c:formatCode>
                <c:ptCount val="24"/>
                <c:pt idx="0">
                  <c:v>44973</c:v>
                </c:pt>
                <c:pt idx="1">
                  <c:v>44974</c:v>
                </c:pt>
                <c:pt idx="2">
                  <c:v>44975</c:v>
                </c:pt>
                <c:pt idx="3">
                  <c:v>44976</c:v>
                </c:pt>
                <c:pt idx="4">
                  <c:v>44977</c:v>
                </c:pt>
                <c:pt idx="5">
                  <c:v>44978</c:v>
                </c:pt>
                <c:pt idx="6">
                  <c:v>44979</c:v>
                </c:pt>
                <c:pt idx="7">
                  <c:v>44980</c:v>
                </c:pt>
                <c:pt idx="8">
                  <c:v>44981</c:v>
                </c:pt>
                <c:pt idx="9">
                  <c:v>44982</c:v>
                </c:pt>
                <c:pt idx="10">
                  <c:v>44983</c:v>
                </c:pt>
                <c:pt idx="11">
                  <c:v>44984</c:v>
                </c:pt>
                <c:pt idx="12">
                  <c:v>44985</c:v>
                </c:pt>
                <c:pt idx="13">
                  <c:v>44986</c:v>
                </c:pt>
                <c:pt idx="14">
                  <c:v>44987</c:v>
                </c:pt>
                <c:pt idx="15">
                  <c:v>44989</c:v>
                </c:pt>
                <c:pt idx="16">
                  <c:v>44991</c:v>
                </c:pt>
                <c:pt idx="17">
                  <c:v>44993</c:v>
                </c:pt>
                <c:pt idx="18">
                  <c:v>44995</c:v>
                </c:pt>
                <c:pt idx="19">
                  <c:v>45000</c:v>
                </c:pt>
                <c:pt idx="20">
                  <c:v>45005</c:v>
                </c:pt>
              </c:numCache>
            </c:numRef>
          </c:cat>
          <c:val>
            <c:numRef>
              <c:f>'K81+122'!$AD$6:$AD$29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-0.10000000000154299</c:v>
                </c:pt>
                <c:pt idx="2">
                  <c:v>-0.30000000000107702</c:v>
                </c:pt>
                <c:pt idx="3">
                  <c:v>-0.80000000000168803</c:v>
                </c:pt>
                <c:pt idx="4">
                  <c:v>-0.90000000000145497</c:v>
                </c:pt>
                <c:pt idx="5">
                  <c:v>-0.80000000000168803</c:v>
                </c:pt>
                <c:pt idx="6">
                  <c:v>-1.10000000000099</c:v>
                </c:pt>
                <c:pt idx="7">
                  <c:v>-1.20000000000076</c:v>
                </c:pt>
                <c:pt idx="8">
                  <c:v>-1.0000000000012199</c:v>
                </c:pt>
                <c:pt idx="9">
                  <c:v>-1.4000000000002899</c:v>
                </c:pt>
                <c:pt idx="10">
                  <c:v>-1.50000000000006</c:v>
                </c:pt>
                <c:pt idx="11">
                  <c:v>-1.59999999999982</c:v>
                </c:pt>
                <c:pt idx="12">
                  <c:v>-1.3000000000005201</c:v>
                </c:pt>
                <c:pt idx="13">
                  <c:v>-1.7999999999993599</c:v>
                </c:pt>
                <c:pt idx="14">
                  <c:v>-1.8999999999991199</c:v>
                </c:pt>
                <c:pt idx="15">
                  <c:v>-1.99999999999889</c:v>
                </c:pt>
                <c:pt idx="16">
                  <c:v>-2.10000000000043</c:v>
                </c:pt>
                <c:pt idx="17">
                  <c:v>-2.1999999999984299</c:v>
                </c:pt>
                <c:pt idx="18">
                  <c:v>-2.2999999999981902</c:v>
                </c:pt>
                <c:pt idx="19">
                  <c:v>-2.2000000000002</c:v>
                </c:pt>
                <c:pt idx="20">
                  <c:v>-2.0000000000006701</c:v>
                </c:pt>
              </c:numCache>
            </c:numRef>
          </c:val>
        </c:ser>
        <c:dLbls/>
        <c:marker val="1"/>
        <c:axId val="326405504"/>
        <c:axId val="326416256"/>
      </c:lineChart>
      <c:lineChart>
        <c:grouping val="standard"/>
        <c:ser>
          <c:idx val="3"/>
          <c:order val="3"/>
          <c:tx>
            <c:strRef>
              <c:f>'K81+122'!$AG$3:$AG$5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'K81+122'!$A$6:$A$29</c:f>
              <c:numCache>
                <c:formatCode>m"月"d"日";@</c:formatCode>
                <c:ptCount val="24"/>
                <c:pt idx="0">
                  <c:v>44973</c:v>
                </c:pt>
                <c:pt idx="1">
                  <c:v>44974</c:v>
                </c:pt>
                <c:pt idx="2">
                  <c:v>44975</c:v>
                </c:pt>
                <c:pt idx="3">
                  <c:v>44976</c:v>
                </c:pt>
                <c:pt idx="4">
                  <c:v>44977</c:v>
                </c:pt>
                <c:pt idx="5">
                  <c:v>44978</c:v>
                </c:pt>
                <c:pt idx="6">
                  <c:v>44979</c:v>
                </c:pt>
                <c:pt idx="7">
                  <c:v>44980</c:v>
                </c:pt>
                <c:pt idx="8">
                  <c:v>44981</c:v>
                </c:pt>
                <c:pt idx="9">
                  <c:v>44982</c:v>
                </c:pt>
                <c:pt idx="10">
                  <c:v>44983</c:v>
                </c:pt>
                <c:pt idx="11">
                  <c:v>44984</c:v>
                </c:pt>
                <c:pt idx="12">
                  <c:v>44985</c:v>
                </c:pt>
                <c:pt idx="13">
                  <c:v>44986</c:v>
                </c:pt>
                <c:pt idx="14">
                  <c:v>44987</c:v>
                </c:pt>
                <c:pt idx="15">
                  <c:v>44989</c:v>
                </c:pt>
                <c:pt idx="16">
                  <c:v>44991</c:v>
                </c:pt>
                <c:pt idx="17">
                  <c:v>44993</c:v>
                </c:pt>
                <c:pt idx="18">
                  <c:v>44995</c:v>
                </c:pt>
                <c:pt idx="19">
                  <c:v>45000</c:v>
                </c:pt>
                <c:pt idx="20">
                  <c:v>45005</c:v>
                </c:pt>
              </c:numCache>
            </c:numRef>
          </c:cat>
          <c:val>
            <c:numRef>
              <c:f>'K81+122'!$AG$6:$AG$29</c:f>
              <c:numCache>
                <c:formatCode>0.0_ </c:formatCode>
                <c:ptCount val="24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31</c:v>
                </c:pt>
                <c:pt idx="10">
                  <c:v>34</c:v>
                </c:pt>
                <c:pt idx="11">
                  <c:v>37</c:v>
                </c:pt>
                <c:pt idx="12">
                  <c:v>40</c:v>
                </c:pt>
                <c:pt idx="13">
                  <c:v>43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58</c:v>
                </c:pt>
                <c:pt idx="19">
                  <c:v>61</c:v>
                </c:pt>
                <c:pt idx="20">
                  <c:v>64</c:v>
                </c:pt>
              </c:numCache>
            </c:numRef>
          </c:val>
        </c:ser>
        <c:dLbls/>
        <c:marker val="1"/>
        <c:axId val="326422528"/>
        <c:axId val="326424064"/>
      </c:lineChart>
      <c:dateAx>
        <c:axId val="32640550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6416256"/>
        <c:crossesAt val="-50"/>
        <c:auto val="1"/>
        <c:lblOffset val="100"/>
        <c:baseTimeUnit val="days"/>
      </c:dateAx>
      <c:valAx>
        <c:axId val="326416256"/>
        <c:scaling>
          <c:orientation val="minMax"/>
          <c:max val="1"/>
          <c:min val="-6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6405504"/>
        <c:crosses val="autoZero"/>
        <c:crossBetween val="midCat"/>
        <c:majorUnit val="1.4"/>
      </c:valAx>
      <c:dateAx>
        <c:axId val="326422528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6424064"/>
        <c:crosses val="autoZero"/>
        <c:auto val="1"/>
        <c:lblOffset val="100"/>
        <c:baseTimeUnit val="days"/>
      </c:dateAx>
      <c:valAx>
        <c:axId val="326424064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6422528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K81+122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2107609275918608"/>
          <c:y val="6.5359477124183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'K81+122'!$C$4:$G$4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'K81+122'!$A$6:$A$29</c:f>
              <c:numCache>
                <c:formatCode>m"月"d"日";@</c:formatCode>
                <c:ptCount val="24"/>
                <c:pt idx="0">
                  <c:v>44973</c:v>
                </c:pt>
                <c:pt idx="1">
                  <c:v>44974</c:v>
                </c:pt>
                <c:pt idx="2">
                  <c:v>44975</c:v>
                </c:pt>
                <c:pt idx="3">
                  <c:v>44976</c:v>
                </c:pt>
                <c:pt idx="4">
                  <c:v>44977</c:v>
                </c:pt>
                <c:pt idx="5">
                  <c:v>44978</c:v>
                </c:pt>
                <c:pt idx="6">
                  <c:v>44979</c:v>
                </c:pt>
                <c:pt idx="7">
                  <c:v>44980</c:v>
                </c:pt>
                <c:pt idx="8">
                  <c:v>44981</c:v>
                </c:pt>
                <c:pt idx="9">
                  <c:v>44982</c:v>
                </c:pt>
                <c:pt idx="10">
                  <c:v>44983</c:v>
                </c:pt>
                <c:pt idx="11">
                  <c:v>44984</c:v>
                </c:pt>
                <c:pt idx="12">
                  <c:v>44985</c:v>
                </c:pt>
                <c:pt idx="13">
                  <c:v>44986</c:v>
                </c:pt>
                <c:pt idx="14">
                  <c:v>44987</c:v>
                </c:pt>
                <c:pt idx="15">
                  <c:v>44989</c:v>
                </c:pt>
                <c:pt idx="16">
                  <c:v>44991</c:v>
                </c:pt>
                <c:pt idx="17">
                  <c:v>44993</c:v>
                </c:pt>
                <c:pt idx="18">
                  <c:v>44995</c:v>
                </c:pt>
                <c:pt idx="19">
                  <c:v>45000</c:v>
                </c:pt>
                <c:pt idx="20">
                  <c:v>45005</c:v>
                </c:pt>
              </c:numCache>
            </c:numRef>
          </c:cat>
          <c:val>
            <c:numRef>
              <c:f>'K81+122'!$G$6:$G$29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-9.9999999974897905E-2</c:v>
                </c:pt>
                <c:pt idx="3">
                  <c:v>-0.39999999989959201</c:v>
                </c:pt>
                <c:pt idx="4">
                  <c:v>-0.20000000006348301</c:v>
                </c:pt>
                <c:pt idx="5">
                  <c:v>-9.9999999974897905E-2</c:v>
                </c:pt>
                <c:pt idx="6">
                  <c:v>-0.30000000003838101</c:v>
                </c:pt>
                <c:pt idx="7">
                  <c:v>-0.199999999949796</c:v>
                </c:pt>
                <c:pt idx="8">
                  <c:v>9.9999999974897905E-2</c:v>
                </c:pt>
                <c:pt idx="9">
                  <c:v>-0.49999999998817701</c:v>
                </c:pt>
                <c:pt idx="10">
                  <c:v>-0.199999999949796</c:v>
                </c:pt>
                <c:pt idx="11">
                  <c:v>-0.20000000006348301</c:v>
                </c:pt>
                <c:pt idx="12">
                  <c:v>9.9999999974897905E-2</c:v>
                </c:pt>
                <c:pt idx="13">
                  <c:v>-0.49999999998817701</c:v>
                </c:pt>
                <c:pt idx="14">
                  <c:v>-0.199999999949796</c:v>
                </c:pt>
                <c:pt idx="15">
                  <c:v>-4.9999999987449001E-2</c:v>
                </c:pt>
                <c:pt idx="16">
                  <c:v>-0.15000000001919001</c:v>
                </c:pt>
                <c:pt idx="17">
                  <c:v>-0.100000000031741</c:v>
                </c:pt>
                <c:pt idx="18">
                  <c:v>5.0000000044292399E-2</c:v>
                </c:pt>
                <c:pt idx="19">
                  <c:v>-9.99999999976353E-2</c:v>
                </c:pt>
                <c:pt idx="20">
                  <c:v>1.99999999949796E-2</c:v>
                </c:pt>
                <c:pt idx="21">
                  <c:v>-2.8999999999541601</c:v>
                </c:pt>
              </c:numCache>
            </c:numRef>
          </c:val>
        </c:ser>
        <c:ser>
          <c:idx val="1"/>
          <c:order val="1"/>
          <c:tx>
            <c:strRef>
              <c:f>'K81+122'!$H$4:$L$4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'K81+122'!$A$6:$A$29</c:f>
              <c:numCache>
                <c:formatCode>m"月"d"日";@</c:formatCode>
                <c:ptCount val="24"/>
                <c:pt idx="0">
                  <c:v>44973</c:v>
                </c:pt>
                <c:pt idx="1">
                  <c:v>44974</c:v>
                </c:pt>
                <c:pt idx="2">
                  <c:v>44975</c:v>
                </c:pt>
                <c:pt idx="3">
                  <c:v>44976</c:v>
                </c:pt>
                <c:pt idx="4">
                  <c:v>44977</c:v>
                </c:pt>
                <c:pt idx="5">
                  <c:v>44978</c:v>
                </c:pt>
                <c:pt idx="6">
                  <c:v>44979</c:v>
                </c:pt>
                <c:pt idx="7">
                  <c:v>44980</c:v>
                </c:pt>
                <c:pt idx="8">
                  <c:v>44981</c:v>
                </c:pt>
                <c:pt idx="9">
                  <c:v>44982</c:v>
                </c:pt>
                <c:pt idx="10">
                  <c:v>44983</c:v>
                </c:pt>
                <c:pt idx="11">
                  <c:v>44984</c:v>
                </c:pt>
                <c:pt idx="12">
                  <c:v>44985</c:v>
                </c:pt>
                <c:pt idx="13">
                  <c:v>44986</c:v>
                </c:pt>
                <c:pt idx="14">
                  <c:v>44987</c:v>
                </c:pt>
                <c:pt idx="15">
                  <c:v>44989</c:v>
                </c:pt>
                <c:pt idx="16">
                  <c:v>44991</c:v>
                </c:pt>
                <c:pt idx="17">
                  <c:v>44993</c:v>
                </c:pt>
                <c:pt idx="18">
                  <c:v>44995</c:v>
                </c:pt>
                <c:pt idx="19">
                  <c:v>45000</c:v>
                </c:pt>
                <c:pt idx="20">
                  <c:v>45005</c:v>
                </c:pt>
              </c:numCache>
            </c:numRef>
          </c:cat>
          <c:val>
            <c:numRef>
              <c:f>'K81+122'!$L$6:$L$29</c:f>
              <c:numCache>
                <c:formatCode>0.00_ </c:formatCode>
                <c:ptCount val="24"/>
                <c:pt idx="0">
                  <c:v>0</c:v>
                </c:pt>
                <c:pt idx="1">
                  <c:v>9.9999999974897905E-2</c:v>
                </c:pt>
                <c:pt idx="2">
                  <c:v>-0.29999999992469401</c:v>
                </c:pt>
                <c:pt idx="3">
                  <c:v>-9.9999999974897905E-2</c:v>
                </c:pt>
                <c:pt idx="4">
                  <c:v>-0.69999999993797202</c:v>
                </c:pt>
                <c:pt idx="5">
                  <c:v>9.9999999974897905E-2</c:v>
                </c:pt>
                <c:pt idx="6">
                  <c:v>-0.30000000003838101</c:v>
                </c:pt>
                <c:pt idx="7">
                  <c:v>-0.29999999992469401</c:v>
                </c:pt>
                <c:pt idx="8">
                  <c:v>9.9999999974897905E-2</c:v>
                </c:pt>
                <c:pt idx="9">
                  <c:v>-0.70000000005165897</c:v>
                </c:pt>
                <c:pt idx="10">
                  <c:v>-0.29999999992469401</c:v>
                </c:pt>
                <c:pt idx="11">
                  <c:v>-0.30000000003838101</c:v>
                </c:pt>
                <c:pt idx="12">
                  <c:v>9.9999999974897905E-2</c:v>
                </c:pt>
                <c:pt idx="13">
                  <c:v>-0.69999999993797202</c:v>
                </c:pt>
                <c:pt idx="14">
                  <c:v>-0.30000000003838101</c:v>
                </c:pt>
                <c:pt idx="15">
                  <c:v>4.9999999987449001E-2</c:v>
                </c:pt>
                <c:pt idx="16">
                  <c:v>-0.34999999996898601</c:v>
                </c:pt>
                <c:pt idx="17">
                  <c:v>-0.15000000001919001</c:v>
                </c:pt>
                <c:pt idx="18">
                  <c:v>4.9999999987449001E-2</c:v>
                </c:pt>
                <c:pt idx="19">
                  <c:v>-0.13999999998759399</c:v>
                </c:pt>
                <c:pt idx="20">
                  <c:v>1.99999999949796E-2</c:v>
                </c:pt>
              </c:numCache>
            </c:numRef>
          </c:val>
        </c:ser>
        <c:ser>
          <c:idx val="2"/>
          <c:order val="2"/>
          <c:tx>
            <c:strRef>
              <c:f>'K81+122'!$M$4:$Q$4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'K81+122'!$A$6:$A$29</c:f>
              <c:numCache>
                <c:formatCode>m"月"d"日";@</c:formatCode>
                <c:ptCount val="24"/>
                <c:pt idx="0">
                  <c:v>44973</c:v>
                </c:pt>
                <c:pt idx="1">
                  <c:v>44974</c:v>
                </c:pt>
                <c:pt idx="2">
                  <c:v>44975</c:v>
                </c:pt>
                <c:pt idx="3">
                  <c:v>44976</c:v>
                </c:pt>
                <c:pt idx="4">
                  <c:v>44977</c:v>
                </c:pt>
                <c:pt idx="5">
                  <c:v>44978</c:v>
                </c:pt>
                <c:pt idx="6">
                  <c:v>44979</c:v>
                </c:pt>
                <c:pt idx="7">
                  <c:v>44980</c:v>
                </c:pt>
                <c:pt idx="8">
                  <c:v>44981</c:v>
                </c:pt>
                <c:pt idx="9">
                  <c:v>44982</c:v>
                </c:pt>
                <c:pt idx="10">
                  <c:v>44983</c:v>
                </c:pt>
                <c:pt idx="11">
                  <c:v>44984</c:v>
                </c:pt>
                <c:pt idx="12">
                  <c:v>44985</c:v>
                </c:pt>
                <c:pt idx="13">
                  <c:v>44986</c:v>
                </c:pt>
                <c:pt idx="14">
                  <c:v>44987</c:v>
                </c:pt>
                <c:pt idx="15">
                  <c:v>44989</c:v>
                </c:pt>
                <c:pt idx="16">
                  <c:v>44991</c:v>
                </c:pt>
                <c:pt idx="17">
                  <c:v>44993</c:v>
                </c:pt>
                <c:pt idx="18">
                  <c:v>44995</c:v>
                </c:pt>
                <c:pt idx="19">
                  <c:v>45000</c:v>
                </c:pt>
                <c:pt idx="20">
                  <c:v>45005</c:v>
                </c:pt>
              </c:numCache>
            </c:numRef>
          </c:cat>
          <c:val>
            <c:numRef>
              <c:f>'K81+122'!$Q$6:$Q$29</c:f>
              <c:numCache>
                <c:formatCode>0.00_ </c:formatCode>
                <c:ptCount val="24"/>
                <c:pt idx="0">
                  <c:v>0</c:v>
                </c:pt>
                <c:pt idx="1">
                  <c:v>-0.10000000008858501</c:v>
                </c:pt>
                <c:pt idx="2">
                  <c:v>-0.199999999949796</c:v>
                </c:pt>
                <c:pt idx="3">
                  <c:v>-0.49999999998817701</c:v>
                </c:pt>
                <c:pt idx="4">
                  <c:v>-0.20000000006348301</c:v>
                </c:pt>
                <c:pt idx="5">
                  <c:v>-0.199999999949796</c:v>
                </c:pt>
                <c:pt idx="6">
                  <c:v>9.9999999974897905E-2</c:v>
                </c:pt>
                <c:pt idx="7">
                  <c:v>-0.49999999998817701</c:v>
                </c:pt>
                <c:pt idx="8">
                  <c:v>-0.199999999949796</c:v>
                </c:pt>
                <c:pt idx="9">
                  <c:v>-0.20000000006348301</c:v>
                </c:pt>
                <c:pt idx="10">
                  <c:v>9.9999999974897905E-2</c:v>
                </c:pt>
                <c:pt idx="11">
                  <c:v>-0.49999999998817701</c:v>
                </c:pt>
                <c:pt idx="12">
                  <c:v>-0.199999999949796</c:v>
                </c:pt>
                <c:pt idx="13">
                  <c:v>-0.20000000006348301</c:v>
                </c:pt>
                <c:pt idx="14">
                  <c:v>-0.199999999949796</c:v>
                </c:pt>
                <c:pt idx="15">
                  <c:v>-4.9999999987449001E-2</c:v>
                </c:pt>
                <c:pt idx="16">
                  <c:v>-0.15000000001919001</c:v>
                </c:pt>
                <c:pt idx="17">
                  <c:v>4.9999999987449001E-2</c:v>
                </c:pt>
                <c:pt idx="18">
                  <c:v>-0.24999999999408801</c:v>
                </c:pt>
                <c:pt idx="19">
                  <c:v>-3.9999999989959199E-2</c:v>
                </c:pt>
                <c:pt idx="20">
                  <c:v>1.99999999949796E-2</c:v>
                </c:pt>
              </c:numCache>
            </c:numRef>
          </c:val>
        </c:ser>
        <c:dLbls/>
        <c:marker val="1"/>
        <c:axId val="326331776"/>
        <c:axId val="326346624"/>
      </c:lineChart>
      <c:dateAx>
        <c:axId val="32633177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6346624"/>
        <c:crossesAt val="-50"/>
        <c:auto val="1"/>
        <c:lblOffset val="100"/>
        <c:baseTimeUnit val="days"/>
      </c:dateAx>
      <c:valAx>
        <c:axId val="326346624"/>
        <c:scaling>
          <c:orientation val="minMax"/>
          <c:max val="0.5"/>
          <c:min val="-1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6331776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6.0053658581252514E-2"/>
          <c:y val="9.613358379222211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K81+122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78783198694230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'K81+122'!$U$4:$W$4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'K81+122'!$A$6:$A$29</c:f>
              <c:numCache>
                <c:formatCode>m"月"d"日";@</c:formatCode>
                <c:ptCount val="24"/>
                <c:pt idx="0">
                  <c:v>44973</c:v>
                </c:pt>
                <c:pt idx="1">
                  <c:v>44974</c:v>
                </c:pt>
                <c:pt idx="2">
                  <c:v>44975</c:v>
                </c:pt>
                <c:pt idx="3">
                  <c:v>44976</c:v>
                </c:pt>
                <c:pt idx="4">
                  <c:v>44977</c:v>
                </c:pt>
                <c:pt idx="5">
                  <c:v>44978</c:v>
                </c:pt>
                <c:pt idx="6">
                  <c:v>44979</c:v>
                </c:pt>
                <c:pt idx="7">
                  <c:v>44980</c:v>
                </c:pt>
                <c:pt idx="8">
                  <c:v>44981</c:v>
                </c:pt>
                <c:pt idx="9">
                  <c:v>44982</c:v>
                </c:pt>
                <c:pt idx="10">
                  <c:v>44983</c:v>
                </c:pt>
                <c:pt idx="11">
                  <c:v>44984</c:v>
                </c:pt>
                <c:pt idx="12">
                  <c:v>44985</c:v>
                </c:pt>
                <c:pt idx="13">
                  <c:v>44986</c:v>
                </c:pt>
                <c:pt idx="14">
                  <c:v>44987</c:v>
                </c:pt>
                <c:pt idx="15">
                  <c:v>44989</c:v>
                </c:pt>
                <c:pt idx="16">
                  <c:v>44991</c:v>
                </c:pt>
                <c:pt idx="17">
                  <c:v>44993</c:v>
                </c:pt>
                <c:pt idx="18">
                  <c:v>44995</c:v>
                </c:pt>
                <c:pt idx="19">
                  <c:v>45000</c:v>
                </c:pt>
                <c:pt idx="20">
                  <c:v>45005</c:v>
                </c:pt>
              </c:numCache>
            </c:numRef>
          </c:cat>
          <c:val>
            <c:numRef>
              <c:f>'K81+122'!$W$6:$W$29</c:f>
              <c:numCache>
                <c:formatCode>0.00_ </c:formatCode>
                <c:ptCount val="24"/>
                <c:pt idx="0">
                  <c:v>0</c:v>
                </c:pt>
                <c:pt idx="1">
                  <c:v>-0.39999999999906799</c:v>
                </c:pt>
                <c:pt idx="2">
                  <c:v>-0.19999999999953399</c:v>
                </c:pt>
                <c:pt idx="3">
                  <c:v>-0.50000000000061096</c:v>
                </c:pt>
                <c:pt idx="4">
                  <c:v>-0.29999999999930099</c:v>
                </c:pt>
                <c:pt idx="5">
                  <c:v>-0.29999999999930099</c:v>
                </c:pt>
                <c:pt idx="6">
                  <c:v>-0.20000000000130999</c:v>
                </c:pt>
                <c:pt idx="7">
                  <c:v>-0.39999999999729102</c:v>
                </c:pt>
                <c:pt idx="8">
                  <c:v>-0.29999999999930099</c:v>
                </c:pt>
                <c:pt idx="9">
                  <c:v>9.9999999996214201E-2</c:v>
                </c:pt>
                <c:pt idx="10">
                  <c:v>-0.69999999999481599</c:v>
                </c:pt>
                <c:pt idx="11">
                  <c:v>-0.29999999999930099</c:v>
                </c:pt>
                <c:pt idx="12">
                  <c:v>-0.29999999999930099</c:v>
                </c:pt>
                <c:pt idx="13">
                  <c:v>9.9999999994437899E-2</c:v>
                </c:pt>
                <c:pt idx="14">
                  <c:v>-0.69999999999303997</c:v>
                </c:pt>
                <c:pt idx="15">
                  <c:v>-0.14999999999965</c:v>
                </c:pt>
                <c:pt idx="16">
                  <c:v>4.99999999954426E-2</c:v>
                </c:pt>
                <c:pt idx="17">
                  <c:v>-0.34999999999474302</c:v>
                </c:pt>
                <c:pt idx="18">
                  <c:v>-0.14999999999965</c:v>
                </c:pt>
                <c:pt idx="19">
                  <c:v>3.99999999977751E-2</c:v>
                </c:pt>
                <c:pt idx="20">
                  <c:v>2.0000000000308701E-2</c:v>
                </c:pt>
                <c:pt idx="21">
                  <c:v>-1.09999999999922</c:v>
                </c:pt>
              </c:numCache>
            </c:numRef>
          </c:val>
        </c:ser>
        <c:ser>
          <c:idx val="1"/>
          <c:order val="1"/>
          <c:tx>
            <c:strRef>
              <c:f>'K81+122'!$Y$4:$AA$4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'K81+122'!$A$6:$A$29</c:f>
              <c:numCache>
                <c:formatCode>m"月"d"日";@</c:formatCode>
                <c:ptCount val="24"/>
                <c:pt idx="0">
                  <c:v>44973</c:v>
                </c:pt>
                <c:pt idx="1">
                  <c:v>44974</c:v>
                </c:pt>
                <c:pt idx="2">
                  <c:v>44975</c:v>
                </c:pt>
                <c:pt idx="3">
                  <c:v>44976</c:v>
                </c:pt>
                <c:pt idx="4">
                  <c:v>44977</c:v>
                </c:pt>
                <c:pt idx="5">
                  <c:v>44978</c:v>
                </c:pt>
                <c:pt idx="6">
                  <c:v>44979</c:v>
                </c:pt>
                <c:pt idx="7">
                  <c:v>44980</c:v>
                </c:pt>
                <c:pt idx="8">
                  <c:v>44981</c:v>
                </c:pt>
                <c:pt idx="9">
                  <c:v>44982</c:v>
                </c:pt>
                <c:pt idx="10">
                  <c:v>44983</c:v>
                </c:pt>
                <c:pt idx="11">
                  <c:v>44984</c:v>
                </c:pt>
                <c:pt idx="12">
                  <c:v>44985</c:v>
                </c:pt>
                <c:pt idx="13">
                  <c:v>44986</c:v>
                </c:pt>
                <c:pt idx="14">
                  <c:v>44987</c:v>
                </c:pt>
                <c:pt idx="15">
                  <c:v>44989</c:v>
                </c:pt>
                <c:pt idx="16">
                  <c:v>44991</c:v>
                </c:pt>
                <c:pt idx="17">
                  <c:v>44993</c:v>
                </c:pt>
                <c:pt idx="18">
                  <c:v>44995</c:v>
                </c:pt>
                <c:pt idx="19">
                  <c:v>45000</c:v>
                </c:pt>
                <c:pt idx="20">
                  <c:v>45005</c:v>
                </c:pt>
              </c:numCache>
            </c:numRef>
          </c:cat>
          <c:val>
            <c:numRef>
              <c:f>'K81+122'!$AA$6:$AA$29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-0.19999999999953399</c:v>
                </c:pt>
                <c:pt idx="3">
                  <c:v>-0.29999999999930099</c:v>
                </c:pt>
                <c:pt idx="4">
                  <c:v>-0.20000000000130999</c:v>
                </c:pt>
                <c:pt idx="5">
                  <c:v>0</c:v>
                </c:pt>
                <c:pt idx="6">
                  <c:v>-0.40000000000261998</c:v>
                </c:pt>
                <c:pt idx="7">
                  <c:v>-0.20000000000130999</c:v>
                </c:pt>
                <c:pt idx="8">
                  <c:v>0.100000000005096</c:v>
                </c:pt>
                <c:pt idx="9">
                  <c:v>-0.50000000000771605</c:v>
                </c:pt>
                <c:pt idx="10">
                  <c:v>-0.20000000000130999</c:v>
                </c:pt>
                <c:pt idx="11">
                  <c:v>-9.9999999990885199E-2</c:v>
                </c:pt>
                <c:pt idx="12">
                  <c:v>-0.30000000001173499</c:v>
                </c:pt>
                <c:pt idx="13">
                  <c:v>-0.20000000000130999</c:v>
                </c:pt>
                <c:pt idx="14">
                  <c:v>-0.20000000000130999</c:v>
                </c:pt>
                <c:pt idx="15">
                  <c:v>0.10000000000687199</c:v>
                </c:pt>
                <c:pt idx="16">
                  <c:v>-0.300000000008183</c:v>
                </c:pt>
                <c:pt idx="17">
                  <c:v>-0.100000000000655</c:v>
                </c:pt>
                <c:pt idx="18">
                  <c:v>5.0000000008765297E-2</c:v>
                </c:pt>
                <c:pt idx="19">
                  <c:v>-0.10000000000403</c:v>
                </c:pt>
                <c:pt idx="20">
                  <c:v>4.0000000004169999E-2</c:v>
                </c:pt>
                <c:pt idx="21">
                  <c:v>-0.13928571428570699</c:v>
                </c:pt>
              </c:numCache>
            </c:numRef>
          </c:val>
        </c:ser>
        <c:ser>
          <c:idx val="2"/>
          <c:order val="2"/>
          <c:tx>
            <c:strRef>
              <c:f>'K81+122'!$AC$4:$AE$4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'K81+122'!$A$6:$A$29</c:f>
              <c:numCache>
                <c:formatCode>m"月"d"日";@</c:formatCode>
                <c:ptCount val="24"/>
                <c:pt idx="0">
                  <c:v>44973</c:v>
                </c:pt>
                <c:pt idx="1">
                  <c:v>44974</c:v>
                </c:pt>
                <c:pt idx="2">
                  <c:v>44975</c:v>
                </c:pt>
                <c:pt idx="3">
                  <c:v>44976</c:v>
                </c:pt>
                <c:pt idx="4">
                  <c:v>44977</c:v>
                </c:pt>
                <c:pt idx="5">
                  <c:v>44978</c:v>
                </c:pt>
                <c:pt idx="6">
                  <c:v>44979</c:v>
                </c:pt>
                <c:pt idx="7">
                  <c:v>44980</c:v>
                </c:pt>
                <c:pt idx="8">
                  <c:v>44981</c:v>
                </c:pt>
                <c:pt idx="9">
                  <c:v>44982</c:v>
                </c:pt>
                <c:pt idx="10">
                  <c:v>44983</c:v>
                </c:pt>
                <c:pt idx="11">
                  <c:v>44984</c:v>
                </c:pt>
                <c:pt idx="12">
                  <c:v>44985</c:v>
                </c:pt>
                <c:pt idx="13">
                  <c:v>44986</c:v>
                </c:pt>
                <c:pt idx="14">
                  <c:v>44987</c:v>
                </c:pt>
                <c:pt idx="15">
                  <c:v>44989</c:v>
                </c:pt>
                <c:pt idx="16">
                  <c:v>44991</c:v>
                </c:pt>
                <c:pt idx="17">
                  <c:v>44993</c:v>
                </c:pt>
                <c:pt idx="18">
                  <c:v>44995</c:v>
                </c:pt>
                <c:pt idx="19">
                  <c:v>45000</c:v>
                </c:pt>
                <c:pt idx="20">
                  <c:v>45005</c:v>
                </c:pt>
              </c:numCache>
            </c:numRef>
          </c:cat>
          <c:val>
            <c:numRef>
              <c:f>'K81+122'!$AE$6:$AE$29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-0.10000000000154299</c:v>
                </c:pt>
                <c:pt idx="2">
                  <c:v>-0.19999999999953399</c:v>
                </c:pt>
                <c:pt idx="3">
                  <c:v>-0.50000000000061096</c:v>
                </c:pt>
                <c:pt idx="4">
                  <c:v>-9.99999999997669E-2</c:v>
                </c:pt>
                <c:pt idx="5">
                  <c:v>9.99999999997669E-2</c:v>
                </c:pt>
                <c:pt idx="6">
                  <c:v>-0.29999999999930099</c:v>
                </c:pt>
                <c:pt idx="7">
                  <c:v>-9.99999999997669E-2</c:v>
                </c:pt>
                <c:pt idx="8">
                  <c:v>0.19999999999953399</c:v>
                </c:pt>
                <c:pt idx="9">
                  <c:v>-0.39999999999906799</c:v>
                </c:pt>
                <c:pt idx="10">
                  <c:v>-9.99999999997669E-2</c:v>
                </c:pt>
                <c:pt idx="11">
                  <c:v>-9.99999999997669E-2</c:v>
                </c:pt>
                <c:pt idx="12">
                  <c:v>0.29999999999930099</c:v>
                </c:pt>
                <c:pt idx="13">
                  <c:v>-0.49999999999883499</c:v>
                </c:pt>
                <c:pt idx="14">
                  <c:v>-9.99999999997669E-2</c:v>
                </c:pt>
                <c:pt idx="15">
                  <c:v>-4.9999999999883499E-2</c:v>
                </c:pt>
                <c:pt idx="16">
                  <c:v>-5.0000000000771601E-2</c:v>
                </c:pt>
                <c:pt idx="17">
                  <c:v>-4.99999999989953E-2</c:v>
                </c:pt>
                <c:pt idx="18">
                  <c:v>-4.9999999999883499E-2</c:v>
                </c:pt>
                <c:pt idx="19">
                  <c:v>1.99999999995981E-2</c:v>
                </c:pt>
                <c:pt idx="20">
                  <c:v>3.9999999999906798E-2</c:v>
                </c:pt>
              </c:numCache>
            </c:numRef>
          </c:val>
        </c:ser>
        <c:dLbls/>
        <c:marker val="1"/>
        <c:axId val="326467968"/>
        <c:axId val="326470272"/>
      </c:lineChart>
      <c:dateAx>
        <c:axId val="32646796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6470272"/>
        <c:crossesAt val="-50"/>
        <c:auto val="1"/>
        <c:lblOffset val="100"/>
        <c:baseTimeUnit val="days"/>
      </c:dateAx>
      <c:valAx>
        <c:axId val="326470272"/>
        <c:scaling>
          <c:orientation val="minMax"/>
          <c:max val="1"/>
          <c:min val="-1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6467968"/>
        <c:crosses val="autoZero"/>
        <c:crossBetween val="midCat"/>
        <c:majorUnit val="0.5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K81+093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7.3209821859074398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834187793391102"/>
          <c:y val="0.19175717364396599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'K81+093'!$C$4:$G$4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linear"/>
          </c:trendline>
          <c:cat>
            <c:numRef>
              <c:f>'K81+093'!$A$6:$A$29</c:f>
              <c:numCache>
                <c:formatCode>m"月"d"日";@</c:formatCode>
                <c:ptCount val="24"/>
                <c:pt idx="0">
                  <c:v>44980</c:v>
                </c:pt>
                <c:pt idx="1">
                  <c:v>44981</c:v>
                </c:pt>
                <c:pt idx="2">
                  <c:v>44982</c:v>
                </c:pt>
                <c:pt idx="3">
                  <c:v>44983</c:v>
                </c:pt>
                <c:pt idx="4">
                  <c:v>44984</c:v>
                </c:pt>
                <c:pt idx="5">
                  <c:v>44985</c:v>
                </c:pt>
                <c:pt idx="6">
                  <c:v>44986</c:v>
                </c:pt>
                <c:pt idx="7">
                  <c:v>44987</c:v>
                </c:pt>
                <c:pt idx="8">
                  <c:v>44988</c:v>
                </c:pt>
                <c:pt idx="9">
                  <c:v>44989</c:v>
                </c:pt>
                <c:pt idx="10">
                  <c:v>44990</c:v>
                </c:pt>
                <c:pt idx="11">
                  <c:v>44991</c:v>
                </c:pt>
                <c:pt idx="12">
                  <c:v>44992</c:v>
                </c:pt>
                <c:pt idx="13">
                  <c:v>44993</c:v>
                </c:pt>
                <c:pt idx="14">
                  <c:v>44994</c:v>
                </c:pt>
                <c:pt idx="15">
                  <c:v>44996</c:v>
                </c:pt>
                <c:pt idx="16">
                  <c:v>44998</c:v>
                </c:pt>
                <c:pt idx="17">
                  <c:v>45000</c:v>
                </c:pt>
                <c:pt idx="18">
                  <c:v>45002</c:v>
                </c:pt>
                <c:pt idx="19">
                  <c:v>45004</c:v>
                </c:pt>
              </c:numCache>
            </c:numRef>
          </c:cat>
          <c:val>
            <c:numRef>
              <c:f>'K81+093'!$F$6:$F$29</c:f>
              <c:numCache>
                <c:formatCode>0.00_ </c:formatCode>
                <c:ptCount val="24"/>
                <c:pt idx="0">
                  <c:v>0</c:v>
                </c:pt>
                <c:pt idx="1">
                  <c:v>-0.10000000008858501</c:v>
                </c:pt>
                <c:pt idx="2">
                  <c:v>-0.30000000003838101</c:v>
                </c:pt>
                <c:pt idx="3">
                  <c:v>-0.49999999998817701</c:v>
                </c:pt>
                <c:pt idx="4">
                  <c:v>-0.60000000007676102</c:v>
                </c:pt>
                <c:pt idx="5">
                  <c:v>-0.90000000000145497</c:v>
                </c:pt>
                <c:pt idx="6">
                  <c:v>-1.1000000000649399</c:v>
                </c:pt>
                <c:pt idx="7">
                  <c:v>-0.99999999997635303</c:v>
                </c:pt>
                <c:pt idx="8">
                  <c:v>-1.5000000000782201</c:v>
                </c:pt>
                <c:pt idx="9">
                  <c:v>-1.70000000002801</c:v>
                </c:pt>
                <c:pt idx="10">
                  <c:v>-1.60000000005311</c:v>
                </c:pt>
                <c:pt idx="11">
                  <c:v>-2.1000000000412902</c:v>
                </c:pt>
                <c:pt idx="12">
                  <c:v>-2.2999999999910901</c:v>
                </c:pt>
                <c:pt idx="13">
                  <c:v>-2.1000000000412902</c:v>
                </c:pt>
                <c:pt idx="14">
                  <c:v>-2.70000000000437</c:v>
                </c:pt>
                <c:pt idx="15">
                  <c:v>-2.9000000000678501</c:v>
                </c:pt>
                <c:pt idx="16">
                  <c:v>-2.79999999997926</c:v>
                </c:pt>
                <c:pt idx="17">
                  <c:v>-3.2999999999674401</c:v>
                </c:pt>
                <c:pt idx="18">
                  <c:v>-3.5000000000309202</c:v>
                </c:pt>
                <c:pt idx="19">
                  <c:v>-3.5000000000309202</c:v>
                </c:pt>
                <c:pt idx="20">
                  <c:v>-3.5000000000309202</c:v>
                </c:pt>
              </c:numCache>
            </c:numRef>
          </c:val>
        </c:ser>
        <c:ser>
          <c:idx val="1"/>
          <c:order val="1"/>
          <c:tx>
            <c:strRef>
              <c:f>'K81+093'!$H$4:$L$4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'K81+093'!$A$6:$A$29</c:f>
              <c:numCache>
                <c:formatCode>m"月"d"日";@</c:formatCode>
                <c:ptCount val="24"/>
                <c:pt idx="0">
                  <c:v>44980</c:v>
                </c:pt>
                <c:pt idx="1">
                  <c:v>44981</c:v>
                </c:pt>
                <c:pt idx="2">
                  <c:v>44982</c:v>
                </c:pt>
                <c:pt idx="3">
                  <c:v>44983</c:v>
                </c:pt>
                <c:pt idx="4">
                  <c:v>44984</c:v>
                </c:pt>
                <c:pt idx="5">
                  <c:v>44985</c:v>
                </c:pt>
                <c:pt idx="6">
                  <c:v>44986</c:v>
                </c:pt>
                <c:pt idx="7">
                  <c:v>44987</c:v>
                </c:pt>
                <c:pt idx="8">
                  <c:v>44988</c:v>
                </c:pt>
                <c:pt idx="9">
                  <c:v>44989</c:v>
                </c:pt>
                <c:pt idx="10">
                  <c:v>44990</c:v>
                </c:pt>
                <c:pt idx="11">
                  <c:v>44991</c:v>
                </c:pt>
                <c:pt idx="12">
                  <c:v>44992</c:v>
                </c:pt>
                <c:pt idx="13">
                  <c:v>44993</c:v>
                </c:pt>
                <c:pt idx="14">
                  <c:v>44994</c:v>
                </c:pt>
                <c:pt idx="15">
                  <c:v>44996</c:v>
                </c:pt>
                <c:pt idx="16">
                  <c:v>44998</c:v>
                </c:pt>
                <c:pt idx="17">
                  <c:v>45000</c:v>
                </c:pt>
                <c:pt idx="18">
                  <c:v>45002</c:v>
                </c:pt>
                <c:pt idx="19">
                  <c:v>45004</c:v>
                </c:pt>
              </c:numCache>
            </c:numRef>
          </c:cat>
          <c:val>
            <c:numRef>
              <c:f>'K81+093'!$K$6:$K$29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-0.40000000001327901</c:v>
                </c:pt>
                <c:pt idx="3">
                  <c:v>-0.30000000003838101</c:v>
                </c:pt>
                <c:pt idx="4">
                  <c:v>-0.90000000000145497</c:v>
                </c:pt>
                <c:pt idx="5">
                  <c:v>-0.99999999997635303</c:v>
                </c:pt>
                <c:pt idx="6">
                  <c:v>-1.2000000000398401</c:v>
                </c:pt>
                <c:pt idx="7">
                  <c:v>-1.39999999998963</c:v>
                </c:pt>
                <c:pt idx="8">
                  <c:v>-1.30000000001473</c:v>
                </c:pt>
                <c:pt idx="9">
                  <c:v>-1.8000000000029099</c:v>
                </c:pt>
                <c:pt idx="10">
                  <c:v>-2.00000000006639</c:v>
                </c:pt>
                <c:pt idx="11">
                  <c:v>-2.2000000000161899</c:v>
                </c:pt>
                <c:pt idx="12">
                  <c:v>-2.2999999999910901</c:v>
                </c:pt>
                <c:pt idx="13">
                  <c:v>-2.6000000000294698</c:v>
                </c:pt>
                <c:pt idx="14">
                  <c:v>-2.79999999997926</c:v>
                </c:pt>
                <c:pt idx="15">
                  <c:v>-3.0000000000427498</c:v>
                </c:pt>
                <c:pt idx="16">
                  <c:v>-2.9000000000678501</c:v>
                </c:pt>
                <c:pt idx="17">
                  <c:v>-3.40000000005602</c:v>
                </c:pt>
                <c:pt idx="18">
                  <c:v>-3.6000000000058199</c:v>
                </c:pt>
                <c:pt idx="19">
                  <c:v>-3.5000000000309202</c:v>
                </c:pt>
                <c:pt idx="20">
                  <c:v>-0.140000000001237</c:v>
                </c:pt>
              </c:numCache>
            </c:numRef>
          </c:val>
        </c:ser>
        <c:ser>
          <c:idx val="2"/>
          <c:order val="2"/>
          <c:tx>
            <c:strRef>
              <c:f>'K81+093'!$M$4:$Q$4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'K81+093'!$A$6:$A$32</c:f>
              <c:numCache>
                <c:formatCode>m"月"d"日";@</c:formatCode>
                <c:ptCount val="27"/>
                <c:pt idx="0">
                  <c:v>44980</c:v>
                </c:pt>
                <c:pt idx="1">
                  <c:v>44981</c:v>
                </c:pt>
                <c:pt idx="2">
                  <c:v>44982</c:v>
                </c:pt>
                <c:pt idx="3">
                  <c:v>44983</c:v>
                </c:pt>
                <c:pt idx="4">
                  <c:v>44984</c:v>
                </c:pt>
                <c:pt idx="5">
                  <c:v>44985</c:v>
                </c:pt>
                <c:pt idx="6">
                  <c:v>44986</c:v>
                </c:pt>
                <c:pt idx="7">
                  <c:v>44987</c:v>
                </c:pt>
                <c:pt idx="8">
                  <c:v>44988</c:v>
                </c:pt>
                <c:pt idx="9">
                  <c:v>44989</c:v>
                </c:pt>
                <c:pt idx="10">
                  <c:v>44990</c:v>
                </c:pt>
                <c:pt idx="11">
                  <c:v>44991</c:v>
                </c:pt>
                <c:pt idx="12">
                  <c:v>44992</c:v>
                </c:pt>
                <c:pt idx="13">
                  <c:v>44993</c:v>
                </c:pt>
                <c:pt idx="14">
                  <c:v>44994</c:v>
                </c:pt>
                <c:pt idx="15">
                  <c:v>44996</c:v>
                </c:pt>
                <c:pt idx="16">
                  <c:v>44998</c:v>
                </c:pt>
                <c:pt idx="17">
                  <c:v>45000</c:v>
                </c:pt>
                <c:pt idx="18">
                  <c:v>45002</c:v>
                </c:pt>
                <c:pt idx="19">
                  <c:v>45004</c:v>
                </c:pt>
              </c:numCache>
            </c:numRef>
          </c:cat>
          <c:val>
            <c:numRef>
              <c:f>'K81+093'!$P$6:$P$32</c:f>
              <c:numCache>
                <c:formatCode>0.00_ </c:formatCode>
                <c:ptCount val="27"/>
                <c:pt idx="0">
                  <c:v>0</c:v>
                </c:pt>
                <c:pt idx="1">
                  <c:v>-0.49999999998817701</c:v>
                </c:pt>
                <c:pt idx="2">
                  <c:v>-0.70000000005165897</c:v>
                </c:pt>
                <c:pt idx="3">
                  <c:v>-0.20000000006348301</c:v>
                </c:pt>
                <c:pt idx="4">
                  <c:v>-0.40000000001327901</c:v>
                </c:pt>
                <c:pt idx="5">
                  <c:v>-0.60000000007676102</c:v>
                </c:pt>
                <c:pt idx="6">
                  <c:v>-0.70000000005165897</c:v>
                </c:pt>
                <c:pt idx="7">
                  <c:v>-1.00000000009004</c:v>
                </c:pt>
                <c:pt idx="8">
                  <c:v>-1.2000000000398401</c:v>
                </c:pt>
                <c:pt idx="9">
                  <c:v>-1.30000000001473</c:v>
                </c:pt>
                <c:pt idx="10">
                  <c:v>-1.60000000005311</c:v>
                </c:pt>
                <c:pt idx="11">
                  <c:v>-1.8000000000029099</c:v>
                </c:pt>
                <c:pt idx="12">
                  <c:v>-1.5000000000782201</c:v>
                </c:pt>
                <c:pt idx="13">
                  <c:v>-2.2000000000161899</c:v>
                </c:pt>
                <c:pt idx="14">
                  <c:v>-2.40000000007967</c:v>
                </c:pt>
                <c:pt idx="15">
                  <c:v>-2.2999999999910901</c:v>
                </c:pt>
                <c:pt idx="16">
                  <c:v>-2.79999999997926</c:v>
                </c:pt>
                <c:pt idx="17">
                  <c:v>-3.0000000000427498</c:v>
                </c:pt>
                <c:pt idx="18">
                  <c:v>-2.9000000000678501</c:v>
                </c:pt>
                <c:pt idx="19">
                  <c:v>-2.8000000000929499</c:v>
                </c:pt>
              </c:numCache>
            </c:numRef>
          </c:val>
        </c:ser>
        <c:dLbls/>
        <c:marker val="1"/>
        <c:axId val="335152640"/>
        <c:axId val="335167488"/>
      </c:lineChart>
      <c:lineChart>
        <c:grouping val="standard"/>
        <c:ser>
          <c:idx val="3"/>
          <c:order val="3"/>
          <c:tx>
            <c:strRef>
              <c:f>'K81+093'!$AG$3:$AG$5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'K81+093'!$A$6:$A$29</c:f>
              <c:numCache>
                <c:formatCode>m"月"d"日";@</c:formatCode>
                <c:ptCount val="24"/>
                <c:pt idx="0">
                  <c:v>44980</c:v>
                </c:pt>
                <c:pt idx="1">
                  <c:v>44981</c:v>
                </c:pt>
                <c:pt idx="2">
                  <c:v>44982</c:v>
                </c:pt>
                <c:pt idx="3">
                  <c:v>44983</c:v>
                </c:pt>
                <c:pt idx="4">
                  <c:v>44984</c:v>
                </c:pt>
                <c:pt idx="5">
                  <c:v>44985</c:v>
                </c:pt>
                <c:pt idx="6">
                  <c:v>44986</c:v>
                </c:pt>
                <c:pt idx="7">
                  <c:v>44987</c:v>
                </c:pt>
                <c:pt idx="8">
                  <c:v>44988</c:v>
                </c:pt>
                <c:pt idx="9">
                  <c:v>44989</c:v>
                </c:pt>
                <c:pt idx="10">
                  <c:v>44990</c:v>
                </c:pt>
                <c:pt idx="11">
                  <c:v>44991</c:v>
                </c:pt>
                <c:pt idx="12">
                  <c:v>44992</c:v>
                </c:pt>
                <c:pt idx="13">
                  <c:v>44993</c:v>
                </c:pt>
                <c:pt idx="14">
                  <c:v>44994</c:v>
                </c:pt>
                <c:pt idx="15">
                  <c:v>44996</c:v>
                </c:pt>
                <c:pt idx="16">
                  <c:v>44998</c:v>
                </c:pt>
                <c:pt idx="17">
                  <c:v>45000</c:v>
                </c:pt>
                <c:pt idx="18">
                  <c:v>45002</c:v>
                </c:pt>
                <c:pt idx="19">
                  <c:v>45004</c:v>
                </c:pt>
              </c:numCache>
            </c:numRef>
          </c:cat>
          <c:val>
            <c:numRef>
              <c:f>'K81+093'!$AG$6:$AG$29</c:f>
              <c:numCache>
                <c:formatCode>0.0_ </c:formatCode>
                <c:ptCount val="2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val>
        </c:ser>
        <c:dLbls/>
        <c:marker val="1"/>
        <c:axId val="335169408"/>
        <c:axId val="335170944"/>
      </c:lineChart>
      <c:dateAx>
        <c:axId val="33515264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5167488"/>
        <c:crossesAt val="-50"/>
        <c:auto val="1"/>
        <c:lblOffset val="100"/>
        <c:baseTimeUnit val="days"/>
      </c:dateAx>
      <c:valAx>
        <c:axId val="335167488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5152640"/>
        <c:crosses val="autoZero"/>
        <c:crossBetween val="midCat"/>
        <c:majorUnit val="1.2"/>
      </c:valAx>
      <c:dateAx>
        <c:axId val="335169408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5170944"/>
        <c:crosses val="autoZero"/>
        <c:auto val="1"/>
        <c:lblOffset val="100"/>
        <c:baseTimeUnit val="days"/>
      </c:dateAx>
      <c:valAx>
        <c:axId val="335170944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5169408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7318309909497183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K82+762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816700031140205"/>
          <c:y val="6.564424544971091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329"/>
          <c:h val="0.6467247097844121"/>
        </c:manualLayout>
      </c:layout>
      <c:lineChart>
        <c:grouping val="standard"/>
        <c:ser>
          <c:idx val="0"/>
          <c:order val="0"/>
          <c:tx>
            <c:strRef>
              <c:f>'K82+762'!$C$4:$G$4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'K82+762'!$A$6:$A$51</c:f>
              <c:numCache>
                <c:formatCode>m"月"d"日";@</c:formatCode>
                <c:ptCount val="46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44571</c:v>
                </c:pt>
                <c:pt idx="19">
                  <c:v>44573</c:v>
                </c:pt>
                <c:pt idx="20">
                  <c:v>44575</c:v>
                </c:pt>
                <c:pt idx="21">
                  <c:v>44577</c:v>
                </c:pt>
                <c:pt idx="22">
                  <c:v>44581</c:v>
                </c:pt>
                <c:pt idx="23">
                  <c:v>44589</c:v>
                </c:pt>
                <c:pt idx="24">
                  <c:v>44597</c:v>
                </c:pt>
                <c:pt idx="25">
                  <c:v>44602</c:v>
                </c:pt>
              </c:numCache>
            </c:numRef>
          </c:cat>
          <c:val>
            <c:numRef>
              <c:f>'K82+762'!$G$6:$G$55</c:f>
              <c:numCache>
                <c:formatCode>0.00_ </c:formatCode>
                <c:ptCount val="50"/>
                <c:pt idx="0">
                  <c:v>0</c:v>
                </c:pt>
                <c:pt idx="1">
                  <c:v>-0.30000000003838101</c:v>
                </c:pt>
                <c:pt idx="2">
                  <c:v>-0.29999999992469401</c:v>
                </c:pt>
                <c:pt idx="3">
                  <c:v>-0.30000000003838101</c:v>
                </c:pt>
                <c:pt idx="4">
                  <c:v>-0.49999999998817701</c:v>
                </c:pt>
                <c:pt idx="5">
                  <c:v>0.30000000003838101</c:v>
                </c:pt>
                <c:pt idx="6">
                  <c:v>-0.20000000006348301</c:v>
                </c:pt>
                <c:pt idx="7">
                  <c:v>-0.199999999949796</c:v>
                </c:pt>
                <c:pt idx="8">
                  <c:v>0.29999999992469401</c:v>
                </c:pt>
                <c:pt idx="9">
                  <c:v>-0.40000000001327901</c:v>
                </c:pt>
                <c:pt idx="10">
                  <c:v>0.10000000008858501</c:v>
                </c:pt>
                <c:pt idx="11">
                  <c:v>0.29999999992469401</c:v>
                </c:pt>
                <c:pt idx="12">
                  <c:v>-0.40000000001327901</c:v>
                </c:pt>
                <c:pt idx="13">
                  <c:v>0.30000000003838101</c:v>
                </c:pt>
                <c:pt idx="14">
                  <c:v>-0.199999999949796</c:v>
                </c:pt>
                <c:pt idx="15">
                  <c:v>-0.40000000001327901</c:v>
                </c:pt>
                <c:pt idx="16">
                  <c:v>-0.20000000006348301</c:v>
                </c:pt>
                <c:pt idx="17">
                  <c:v>0.10000000008858501</c:v>
                </c:pt>
                <c:pt idx="18">
                  <c:v>-5.0000000044292399E-2</c:v>
                </c:pt>
                <c:pt idx="19">
                  <c:v>-9.9999999974897905E-2</c:v>
                </c:pt>
                <c:pt idx="20">
                  <c:v>4.9999999987449001E-2</c:v>
                </c:pt>
                <c:pt idx="21">
                  <c:v>-9.9999999974897905E-2</c:v>
                </c:pt>
                <c:pt idx="22">
                  <c:v>2.49999999937245E-2</c:v>
                </c:pt>
                <c:pt idx="23">
                  <c:v>1.24999999968622E-2</c:v>
                </c:pt>
                <c:pt idx="24">
                  <c:v>1.24999999968622E-2</c:v>
                </c:pt>
                <c:pt idx="25">
                  <c:v>2.0000000017716998E-2</c:v>
                </c:pt>
                <c:pt idx="26">
                  <c:v>0.29999999992469401</c:v>
                </c:pt>
              </c:numCache>
            </c:numRef>
          </c:val>
        </c:ser>
        <c:ser>
          <c:idx val="1"/>
          <c:order val="1"/>
          <c:tx>
            <c:strRef>
              <c:f>'K82+762'!$H$4:$L$4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'K82+762'!$A$6:$A$51</c:f>
              <c:numCache>
                <c:formatCode>m"月"d"日";@</c:formatCode>
                <c:ptCount val="46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44571</c:v>
                </c:pt>
                <c:pt idx="19">
                  <c:v>44573</c:v>
                </c:pt>
                <c:pt idx="20">
                  <c:v>44575</c:v>
                </c:pt>
                <c:pt idx="21">
                  <c:v>44577</c:v>
                </c:pt>
                <c:pt idx="22">
                  <c:v>44581</c:v>
                </c:pt>
                <c:pt idx="23">
                  <c:v>44589</c:v>
                </c:pt>
                <c:pt idx="24">
                  <c:v>44597</c:v>
                </c:pt>
                <c:pt idx="25">
                  <c:v>44602</c:v>
                </c:pt>
              </c:numCache>
            </c:numRef>
          </c:cat>
          <c:val>
            <c:numRef>
              <c:f>'K82+762'!$L$6:$L$46</c:f>
              <c:numCache>
                <c:formatCode>0.00_ </c:formatCode>
                <c:ptCount val="41"/>
                <c:pt idx="0">
                  <c:v>0</c:v>
                </c:pt>
                <c:pt idx="1">
                  <c:v>-0.40000000001327901</c:v>
                </c:pt>
                <c:pt idx="2">
                  <c:v>9.9999999974897905E-2</c:v>
                </c:pt>
                <c:pt idx="3">
                  <c:v>-0.199999999949796</c:v>
                </c:pt>
                <c:pt idx="4">
                  <c:v>-0.20000000006348301</c:v>
                </c:pt>
                <c:pt idx="5">
                  <c:v>-9.9999999974897905E-2</c:v>
                </c:pt>
                <c:pt idx="6">
                  <c:v>-0.199999999949796</c:v>
                </c:pt>
                <c:pt idx="7">
                  <c:v>-0.30000000003838101</c:v>
                </c:pt>
                <c:pt idx="8">
                  <c:v>9.9999999974897905E-2</c:v>
                </c:pt>
                <c:pt idx="9">
                  <c:v>-0.29999999992469401</c:v>
                </c:pt>
                <c:pt idx="10">
                  <c:v>0</c:v>
                </c:pt>
                <c:pt idx="11">
                  <c:v>-0.20000000006348301</c:v>
                </c:pt>
                <c:pt idx="12">
                  <c:v>-0.40000000001327901</c:v>
                </c:pt>
                <c:pt idx="13">
                  <c:v>-0.199999999949796</c:v>
                </c:pt>
                <c:pt idx="14">
                  <c:v>9.9999999974897905E-2</c:v>
                </c:pt>
                <c:pt idx="15">
                  <c:v>-0.30000000003838101</c:v>
                </c:pt>
                <c:pt idx="16">
                  <c:v>0.10000000008858501</c:v>
                </c:pt>
                <c:pt idx="17">
                  <c:v>-0.20000000006348301</c:v>
                </c:pt>
                <c:pt idx="18">
                  <c:v>-9.9999999974897905E-2</c:v>
                </c:pt>
                <c:pt idx="19">
                  <c:v>4.9999999987449001E-2</c:v>
                </c:pt>
                <c:pt idx="20">
                  <c:v>-0.24999999999408801</c:v>
                </c:pt>
                <c:pt idx="21">
                  <c:v>-0.100000000031741</c:v>
                </c:pt>
                <c:pt idx="22">
                  <c:v>2.5000000022146199E-2</c:v>
                </c:pt>
                <c:pt idx="23">
                  <c:v>-1.25000000110731E-2</c:v>
                </c:pt>
                <c:pt idx="24">
                  <c:v>3.7500000004797598E-2</c:v>
                </c:pt>
                <c:pt idx="25">
                  <c:v>1.99999999949796E-2</c:v>
                </c:pt>
              </c:numCache>
            </c:numRef>
          </c:val>
        </c:ser>
        <c:ser>
          <c:idx val="2"/>
          <c:order val="2"/>
          <c:tx>
            <c:strRef>
              <c:f>'K82+762'!$M$4:$Q$4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'K82+762'!$A$6:$A$51</c:f>
              <c:numCache>
                <c:formatCode>m"月"d"日";@</c:formatCode>
                <c:ptCount val="46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44571</c:v>
                </c:pt>
                <c:pt idx="19">
                  <c:v>44573</c:v>
                </c:pt>
                <c:pt idx="20">
                  <c:v>44575</c:v>
                </c:pt>
                <c:pt idx="21">
                  <c:v>44577</c:v>
                </c:pt>
                <c:pt idx="22">
                  <c:v>44581</c:v>
                </c:pt>
                <c:pt idx="23">
                  <c:v>44589</c:v>
                </c:pt>
                <c:pt idx="24">
                  <c:v>44597</c:v>
                </c:pt>
                <c:pt idx="25">
                  <c:v>44602</c:v>
                </c:pt>
              </c:numCache>
            </c:numRef>
          </c:cat>
          <c:val>
            <c:numRef>
              <c:f>'K82+762'!$Q$6:$Q$46</c:f>
              <c:numCache>
                <c:formatCode>0.00_ </c:formatCode>
                <c:ptCount val="41"/>
                <c:pt idx="0">
                  <c:v>0</c:v>
                </c:pt>
                <c:pt idx="1">
                  <c:v>-0.30000000003838101</c:v>
                </c:pt>
                <c:pt idx="2">
                  <c:v>-0.199999999949796</c:v>
                </c:pt>
                <c:pt idx="3">
                  <c:v>-0.30000000003838101</c:v>
                </c:pt>
                <c:pt idx="4">
                  <c:v>-0.30000000003838101</c:v>
                </c:pt>
                <c:pt idx="5">
                  <c:v>-9.9999999974897905E-2</c:v>
                </c:pt>
                <c:pt idx="6">
                  <c:v>-0.199999999949796</c:v>
                </c:pt>
                <c:pt idx="7">
                  <c:v>0.29999999992469401</c:v>
                </c:pt>
                <c:pt idx="8">
                  <c:v>-9.9999999974897905E-2</c:v>
                </c:pt>
                <c:pt idx="9">
                  <c:v>-9.9999999974897905E-2</c:v>
                </c:pt>
                <c:pt idx="10">
                  <c:v>-0.49999999998817701</c:v>
                </c:pt>
                <c:pt idx="11">
                  <c:v>0.199999999949796</c:v>
                </c:pt>
                <c:pt idx="12">
                  <c:v>-0.40000000001327901</c:v>
                </c:pt>
                <c:pt idx="13">
                  <c:v>-0.199999999949796</c:v>
                </c:pt>
                <c:pt idx="14">
                  <c:v>-0.30000000003838101</c:v>
                </c:pt>
                <c:pt idx="15">
                  <c:v>0.20000000006348301</c:v>
                </c:pt>
                <c:pt idx="16">
                  <c:v>9.9999999974897905E-2</c:v>
                </c:pt>
                <c:pt idx="17">
                  <c:v>-0.40000000001327901</c:v>
                </c:pt>
                <c:pt idx="18">
                  <c:v>-0.20000000000663901</c:v>
                </c:pt>
                <c:pt idx="19">
                  <c:v>-0.20000000000663901</c:v>
                </c:pt>
                <c:pt idx="20">
                  <c:v>-0.149999999962347</c:v>
                </c:pt>
                <c:pt idx="21">
                  <c:v>-0.100000000031741</c:v>
                </c:pt>
                <c:pt idx="22">
                  <c:v>2.5000000022146199E-2</c:v>
                </c:pt>
                <c:pt idx="23">
                  <c:v>0</c:v>
                </c:pt>
                <c:pt idx="24">
                  <c:v>2.49999999937245E-2</c:v>
                </c:pt>
                <c:pt idx="25">
                  <c:v>1.99999999949796E-2</c:v>
                </c:pt>
              </c:numCache>
            </c:numRef>
          </c:val>
        </c:ser>
        <c:dLbls/>
        <c:marker val="1"/>
        <c:axId val="318234624"/>
        <c:axId val="318237696"/>
      </c:lineChart>
      <c:dateAx>
        <c:axId val="31823462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8237696"/>
        <c:crossesAt val="-50"/>
        <c:auto val="1"/>
        <c:lblOffset val="100"/>
        <c:baseTimeUnit val="days"/>
        <c:majorUnit val="5"/>
        <c:majorTimeUnit val="days"/>
      </c:dateAx>
      <c:valAx>
        <c:axId val="318237696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7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8234624"/>
        <c:crosses val="autoZero"/>
        <c:crossBetween val="midCat"/>
        <c:majorUnit val="0.2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K81+093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'K81+093'!$U$4:$W$4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'K81+093'!$A$6:$A$29</c:f>
              <c:numCache>
                <c:formatCode>m"月"d"日";@</c:formatCode>
                <c:ptCount val="24"/>
                <c:pt idx="0">
                  <c:v>44980</c:v>
                </c:pt>
                <c:pt idx="1">
                  <c:v>44981</c:v>
                </c:pt>
                <c:pt idx="2">
                  <c:v>44982</c:v>
                </c:pt>
                <c:pt idx="3">
                  <c:v>44983</c:v>
                </c:pt>
                <c:pt idx="4">
                  <c:v>44984</c:v>
                </c:pt>
                <c:pt idx="5">
                  <c:v>44985</c:v>
                </c:pt>
                <c:pt idx="6">
                  <c:v>44986</c:v>
                </c:pt>
                <c:pt idx="7">
                  <c:v>44987</c:v>
                </c:pt>
                <c:pt idx="8">
                  <c:v>44988</c:v>
                </c:pt>
                <c:pt idx="9">
                  <c:v>44989</c:v>
                </c:pt>
                <c:pt idx="10">
                  <c:v>44990</c:v>
                </c:pt>
                <c:pt idx="11">
                  <c:v>44991</c:v>
                </c:pt>
                <c:pt idx="12">
                  <c:v>44992</c:v>
                </c:pt>
                <c:pt idx="13">
                  <c:v>44993</c:v>
                </c:pt>
                <c:pt idx="14">
                  <c:v>44994</c:v>
                </c:pt>
                <c:pt idx="15">
                  <c:v>44996</c:v>
                </c:pt>
                <c:pt idx="16">
                  <c:v>44998</c:v>
                </c:pt>
                <c:pt idx="17">
                  <c:v>45000</c:v>
                </c:pt>
                <c:pt idx="18">
                  <c:v>45002</c:v>
                </c:pt>
                <c:pt idx="19">
                  <c:v>45004</c:v>
                </c:pt>
              </c:numCache>
            </c:numRef>
          </c:cat>
          <c:val>
            <c:numRef>
              <c:f>'K81+093'!$V$6:$V$31</c:f>
              <c:numCache>
                <c:formatCode>0.00_ </c:formatCode>
                <c:ptCount val="26"/>
                <c:pt idx="0">
                  <c:v>0</c:v>
                </c:pt>
                <c:pt idx="1">
                  <c:v>-0.39999999999906799</c:v>
                </c:pt>
                <c:pt idx="2">
                  <c:v>-0.59999999999860198</c:v>
                </c:pt>
                <c:pt idx="3">
                  <c:v>-1.0999999999992101</c:v>
                </c:pt>
                <c:pt idx="4">
                  <c:v>-1.39999999999851</c:v>
                </c:pt>
                <c:pt idx="5">
                  <c:v>-1.6999999999995901</c:v>
                </c:pt>
                <c:pt idx="6">
                  <c:v>-1.8999999999991199</c:v>
                </c:pt>
                <c:pt idx="7">
                  <c:v>-2.2999999999999701</c:v>
                </c:pt>
                <c:pt idx="8">
                  <c:v>-2.59999999999927</c:v>
                </c:pt>
                <c:pt idx="9">
                  <c:v>-2.4999999999995</c:v>
                </c:pt>
                <c:pt idx="10">
                  <c:v>-3.1999999999996498</c:v>
                </c:pt>
                <c:pt idx="11">
                  <c:v>-3.4999999999882898</c:v>
                </c:pt>
                <c:pt idx="12">
                  <c:v>-3.7999999999893701</c:v>
                </c:pt>
                <c:pt idx="13">
                  <c:v>-3.6999999999984801</c:v>
                </c:pt>
                <c:pt idx="14">
                  <c:v>-4.3999999999897499</c:v>
                </c:pt>
                <c:pt idx="15">
                  <c:v>-4.6999999999890498</c:v>
                </c:pt>
                <c:pt idx="16">
                  <c:v>-4.5999999999999401</c:v>
                </c:pt>
                <c:pt idx="17">
                  <c:v>-5.2999999999894198</c:v>
                </c:pt>
                <c:pt idx="18">
                  <c:v>-5.5999999999887304</c:v>
                </c:pt>
                <c:pt idx="19">
                  <c:v>-5.3999999999998503</c:v>
                </c:pt>
                <c:pt idx="20">
                  <c:v>-3.8999999999997899</c:v>
                </c:pt>
              </c:numCache>
            </c:numRef>
          </c:val>
        </c:ser>
        <c:ser>
          <c:idx val="1"/>
          <c:order val="1"/>
          <c:tx>
            <c:strRef>
              <c:f>'K81+093'!$Y$4:$AA$4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'K81+093'!$A$6:$A$29</c:f>
              <c:numCache>
                <c:formatCode>m"月"d"日";@</c:formatCode>
                <c:ptCount val="24"/>
                <c:pt idx="0">
                  <c:v>44980</c:v>
                </c:pt>
                <c:pt idx="1">
                  <c:v>44981</c:v>
                </c:pt>
                <c:pt idx="2">
                  <c:v>44982</c:v>
                </c:pt>
                <c:pt idx="3">
                  <c:v>44983</c:v>
                </c:pt>
                <c:pt idx="4">
                  <c:v>44984</c:v>
                </c:pt>
                <c:pt idx="5">
                  <c:v>44985</c:v>
                </c:pt>
                <c:pt idx="6">
                  <c:v>44986</c:v>
                </c:pt>
                <c:pt idx="7">
                  <c:v>44987</c:v>
                </c:pt>
                <c:pt idx="8">
                  <c:v>44988</c:v>
                </c:pt>
                <c:pt idx="9">
                  <c:v>44989</c:v>
                </c:pt>
                <c:pt idx="10">
                  <c:v>44990</c:v>
                </c:pt>
                <c:pt idx="11">
                  <c:v>44991</c:v>
                </c:pt>
                <c:pt idx="12">
                  <c:v>44992</c:v>
                </c:pt>
                <c:pt idx="13">
                  <c:v>44993</c:v>
                </c:pt>
                <c:pt idx="14">
                  <c:v>44994</c:v>
                </c:pt>
                <c:pt idx="15">
                  <c:v>44996</c:v>
                </c:pt>
                <c:pt idx="16">
                  <c:v>44998</c:v>
                </c:pt>
                <c:pt idx="17">
                  <c:v>45000</c:v>
                </c:pt>
                <c:pt idx="18">
                  <c:v>45002</c:v>
                </c:pt>
                <c:pt idx="19">
                  <c:v>45004</c:v>
                </c:pt>
              </c:numCache>
            </c:numRef>
          </c:cat>
          <c:val>
            <c:numRef>
              <c:f>'K81+093'!$Z$6:$Z$30</c:f>
              <c:numCache>
                <c:formatCode>0.00_ </c:formatCode>
                <c:ptCount val="25"/>
                <c:pt idx="0">
                  <c:v>0</c:v>
                </c:pt>
                <c:pt idx="1">
                  <c:v>-0.19999999999953399</c:v>
                </c:pt>
                <c:pt idx="2">
                  <c:v>-0.39999999999906799</c:v>
                </c:pt>
                <c:pt idx="3">
                  <c:v>-0.69999999999836904</c:v>
                </c:pt>
                <c:pt idx="4">
                  <c:v>-0.89999999999967895</c:v>
                </c:pt>
                <c:pt idx="5">
                  <c:v>-0.89999999999967895</c:v>
                </c:pt>
                <c:pt idx="6">
                  <c:v>-1.2999999999987499</c:v>
                </c:pt>
                <c:pt idx="7">
                  <c:v>-1.49999999999828</c:v>
                </c:pt>
                <c:pt idx="8">
                  <c:v>-1.39999999999851</c:v>
                </c:pt>
                <c:pt idx="9">
                  <c:v>-1.8999999999991199</c:v>
                </c:pt>
                <c:pt idx="10">
                  <c:v>-2.0999999999986598</c:v>
                </c:pt>
                <c:pt idx="11">
                  <c:v>-2.1999999999984299</c:v>
                </c:pt>
                <c:pt idx="12">
                  <c:v>-2.4999999999995</c:v>
                </c:pt>
                <c:pt idx="13">
                  <c:v>-2.6999999999990401</c:v>
                </c:pt>
                <c:pt idx="14">
                  <c:v>-2.8999999999985699</c:v>
                </c:pt>
                <c:pt idx="15">
                  <c:v>-2.6999999999990401</c:v>
                </c:pt>
                <c:pt idx="16">
                  <c:v>-3.2999999999994101</c:v>
                </c:pt>
                <c:pt idx="17">
                  <c:v>-3.4999999999989502</c:v>
                </c:pt>
                <c:pt idx="18">
                  <c:v>-3.3999999999991801</c:v>
                </c:pt>
                <c:pt idx="19">
                  <c:v>-3.8999999999997899</c:v>
                </c:pt>
                <c:pt idx="20">
                  <c:v>-2.2000000000002</c:v>
                </c:pt>
              </c:numCache>
            </c:numRef>
          </c:val>
        </c:ser>
        <c:ser>
          <c:idx val="2"/>
          <c:order val="2"/>
          <c:tx>
            <c:strRef>
              <c:f>'K81+093'!$AC$4:$AE$4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'K81+093'!$A$6:$A$29</c:f>
              <c:numCache>
                <c:formatCode>m"月"d"日";@</c:formatCode>
                <c:ptCount val="24"/>
                <c:pt idx="0">
                  <c:v>44980</c:v>
                </c:pt>
                <c:pt idx="1">
                  <c:v>44981</c:v>
                </c:pt>
                <c:pt idx="2">
                  <c:v>44982</c:v>
                </c:pt>
                <c:pt idx="3">
                  <c:v>44983</c:v>
                </c:pt>
                <c:pt idx="4">
                  <c:v>44984</c:v>
                </c:pt>
                <c:pt idx="5">
                  <c:v>44985</c:v>
                </c:pt>
                <c:pt idx="6">
                  <c:v>44986</c:v>
                </c:pt>
                <c:pt idx="7">
                  <c:v>44987</c:v>
                </c:pt>
                <c:pt idx="8">
                  <c:v>44988</c:v>
                </c:pt>
                <c:pt idx="9">
                  <c:v>44989</c:v>
                </c:pt>
                <c:pt idx="10">
                  <c:v>44990</c:v>
                </c:pt>
                <c:pt idx="11">
                  <c:v>44991</c:v>
                </c:pt>
                <c:pt idx="12">
                  <c:v>44992</c:v>
                </c:pt>
                <c:pt idx="13">
                  <c:v>44993</c:v>
                </c:pt>
                <c:pt idx="14">
                  <c:v>44994</c:v>
                </c:pt>
                <c:pt idx="15">
                  <c:v>44996</c:v>
                </c:pt>
                <c:pt idx="16">
                  <c:v>44998</c:v>
                </c:pt>
                <c:pt idx="17">
                  <c:v>45000</c:v>
                </c:pt>
                <c:pt idx="18">
                  <c:v>45002</c:v>
                </c:pt>
                <c:pt idx="19">
                  <c:v>45004</c:v>
                </c:pt>
              </c:numCache>
            </c:numRef>
          </c:cat>
          <c:val>
            <c:numRef>
              <c:f>'K81+093'!$AD$6:$AD$29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-0.10000000000154299</c:v>
                </c:pt>
                <c:pt idx="2">
                  <c:v>-0.30000000000107702</c:v>
                </c:pt>
                <c:pt idx="3">
                  <c:v>-0.80000000000168803</c:v>
                </c:pt>
                <c:pt idx="4">
                  <c:v>-0.90000000000145497</c:v>
                </c:pt>
                <c:pt idx="5">
                  <c:v>-0.80000000000168803</c:v>
                </c:pt>
                <c:pt idx="6">
                  <c:v>-1.10000000000099</c:v>
                </c:pt>
                <c:pt idx="7">
                  <c:v>-1.20000000000076</c:v>
                </c:pt>
                <c:pt idx="8">
                  <c:v>-1.0000000000012199</c:v>
                </c:pt>
                <c:pt idx="9">
                  <c:v>-1.4000000000002899</c:v>
                </c:pt>
                <c:pt idx="10">
                  <c:v>-1.50000000000006</c:v>
                </c:pt>
                <c:pt idx="11">
                  <c:v>-1.6000000000015999</c:v>
                </c:pt>
                <c:pt idx="12">
                  <c:v>-1.3000000000005201</c:v>
                </c:pt>
                <c:pt idx="13">
                  <c:v>-1.80000000000113</c:v>
                </c:pt>
                <c:pt idx="14">
                  <c:v>-1.9000000000009001</c:v>
                </c:pt>
                <c:pt idx="15">
                  <c:v>-2.0000000000006701</c:v>
                </c:pt>
                <c:pt idx="16">
                  <c:v>-2.10000000000043</c:v>
                </c:pt>
                <c:pt idx="17">
                  <c:v>-2.2000000000002</c:v>
                </c:pt>
                <c:pt idx="18">
                  <c:v>-2.2999999999999701</c:v>
                </c:pt>
                <c:pt idx="19">
                  <c:v>-2.2000000000002</c:v>
                </c:pt>
              </c:numCache>
            </c:numRef>
          </c:val>
        </c:ser>
        <c:dLbls/>
        <c:marker val="1"/>
        <c:axId val="335900672"/>
        <c:axId val="335902976"/>
      </c:lineChart>
      <c:lineChart>
        <c:grouping val="standard"/>
        <c:ser>
          <c:idx val="3"/>
          <c:order val="3"/>
          <c:tx>
            <c:strRef>
              <c:f>'K81+093'!$AG$3:$AG$5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'K81+093'!$A$6:$A$29</c:f>
              <c:numCache>
                <c:formatCode>m"月"d"日";@</c:formatCode>
                <c:ptCount val="24"/>
                <c:pt idx="0">
                  <c:v>44980</c:v>
                </c:pt>
                <c:pt idx="1">
                  <c:v>44981</c:v>
                </c:pt>
                <c:pt idx="2">
                  <c:v>44982</c:v>
                </c:pt>
                <c:pt idx="3">
                  <c:v>44983</c:v>
                </c:pt>
                <c:pt idx="4">
                  <c:v>44984</c:v>
                </c:pt>
                <c:pt idx="5">
                  <c:v>44985</c:v>
                </c:pt>
                <c:pt idx="6">
                  <c:v>44986</c:v>
                </c:pt>
                <c:pt idx="7">
                  <c:v>44987</c:v>
                </c:pt>
                <c:pt idx="8">
                  <c:v>44988</c:v>
                </c:pt>
                <c:pt idx="9">
                  <c:v>44989</c:v>
                </c:pt>
                <c:pt idx="10">
                  <c:v>44990</c:v>
                </c:pt>
                <c:pt idx="11">
                  <c:v>44991</c:v>
                </c:pt>
                <c:pt idx="12">
                  <c:v>44992</c:v>
                </c:pt>
                <c:pt idx="13">
                  <c:v>44993</c:v>
                </c:pt>
                <c:pt idx="14">
                  <c:v>44994</c:v>
                </c:pt>
                <c:pt idx="15">
                  <c:v>44996</c:v>
                </c:pt>
                <c:pt idx="16">
                  <c:v>44998</c:v>
                </c:pt>
                <c:pt idx="17">
                  <c:v>45000</c:v>
                </c:pt>
                <c:pt idx="18">
                  <c:v>45002</c:v>
                </c:pt>
                <c:pt idx="19">
                  <c:v>45004</c:v>
                </c:pt>
              </c:numCache>
            </c:numRef>
          </c:cat>
          <c:val>
            <c:numRef>
              <c:f>'K81+093'!$AG$6:$AG$29</c:f>
              <c:numCache>
                <c:formatCode>0.0_ </c:formatCode>
                <c:ptCount val="2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val>
        </c:ser>
        <c:dLbls/>
        <c:marker val="1"/>
        <c:axId val="335917440"/>
        <c:axId val="335918976"/>
      </c:lineChart>
      <c:dateAx>
        <c:axId val="33590067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5902976"/>
        <c:crossesAt val="-50"/>
        <c:auto val="1"/>
        <c:lblOffset val="100"/>
        <c:baseTimeUnit val="days"/>
      </c:dateAx>
      <c:valAx>
        <c:axId val="335902976"/>
        <c:scaling>
          <c:orientation val="minMax"/>
          <c:max val="1"/>
          <c:min val="-6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5900672"/>
        <c:crosses val="autoZero"/>
        <c:crossBetween val="midCat"/>
        <c:majorUnit val="1.4"/>
      </c:valAx>
      <c:dateAx>
        <c:axId val="335917440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5918976"/>
        <c:crosses val="autoZero"/>
        <c:auto val="1"/>
        <c:lblOffset val="100"/>
        <c:baseTimeUnit val="days"/>
      </c:dateAx>
      <c:valAx>
        <c:axId val="335918976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5917440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K81+093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2107609275918608"/>
          <c:y val="6.5359477124183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'K81+093'!$C$4:$G$4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'K81+093'!$A$6:$A$29</c:f>
              <c:numCache>
                <c:formatCode>m"月"d"日";@</c:formatCode>
                <c:ptCount val="24"/>
                <c:pt idx="0">
                  <c:v>44980</c:v>
                </c:pt>
                <c:pt idx="1">
                  <c:v>44981</c:v>
                </c:pt>
                <c:pt idx="2">
                  <c:v>44982</c:v>
                </c:pt>
                <c:pt idx="3">
                  <c:v>44983</c:v>
                </c:pt>
                <c:pt idx="4">
                  <c:v>44984</c:v>
                </c:pt>
                <c:pt idx="5">
                  <c:v>44985</c:v>
                </c:pt>
                <c:pt idx="6">
                  <c:v>44986</c:v>
                </c:pt>
                <c:pt idx="7">
                  <c:v>44987</c:v>
                </c:pt>
                <c:pt idx="8">
                  <c:v>44988</c:v>
                </c:pt>
                <c:pt idx="9">
                  <c:v>44989</c:v>
                </c:pt>
                <c:pt idx="10">
                  <c:v>44990</c:v>
                </c:pt>
                <c:pt idx="11">
                  <c:v>44991</c:v>
                </c:pt>
                <c:pt idx="12">
                  <c:v>44992</c:v>
                </c:pt>
                <c:pt idx="13">
                  <c:v>44993</c:v>
                </c:pt>
                <c:pt idx="14">
                  <c:v>44994</c:v>
                </c:pt>
                <c:pt idx="15">
                  <c:v>44996</c:v>
                </c:pt>
                <c:pt idx="16">
                  <c:v>44998</c:v>
                </c:pt>
                <c:pt idx="17">
                  <c:v>45000</c:v>
                </c:pt>
                <c:pt idx="18">
                  <c:v>45002</c:v>
                </c:pt>
                <c:pt idx="19">
                  <c:v>45004</c:v>
                </c:pt>
              </c:numCache>
            </c:numRef>
          </c:cat>
          <c:val>
            <c:numRef>
              <c:f>'K81+093'!$G$6:$G$29</c:f>
              <c:numCache>
                <c:formatCode>0.00_ </c:formatCode>
                <c:ptCount val="24"/>
                <c:pt idx="0">
                  <c:v>0</c:v>
                </c:pt>
                <c:pt idx="1">
                  <c:v>-0.10000000008858501</c:v>
                </c:pt>
                <c:pt idx="2">
                  <c:v>-0.199999999949796</c:v>
                </c:pt>
                <c:pt idx="3">
                  <c:v>-0.199999999949796</c:v>
                </c:pt>
                <c:pt idx="4">
                  <c:v>-0.10000000008858501</c:v>
                </c:pt>
                <c:pt idx="5">
                  <c:v>-0.29999999992469401</c:v>
                </c:pt>
                <c:pt idx="6">
                  <c:v>-0.20000000006348301</c:v>
                </c:pt>
                <c:pt idx="7">
                  <c:v>0.10000000008858501</c:v>
                </c:pt>
                <c:pt idx="8">
                  <c:v>-0.50000000010186296</c:v>
                </c:pt>
                <c:pt idx="9">
                  <c:v>-0.199999999949796</c:v>
                </c:pt>
                <c:pt idx="10">
                  <c:v>9.9999999974897905E-2</c:v>
                </c:pt>
                <c:pt idx="11">
                  <c:v>-0.49999999998817701</c:v>
                </c:pt>
                <c:pt idx="12">
                  <c:v>-0.199999999949796</c:v>
                </c:pt>
                <c:pt idx="13">
                  <c:v>0.199999999949796</c:v>
                </c:pt>
                <c:pt idx="14">
                  <c:v>-0.59999999996307496</c:v>
                </c:pt>
                <c:pt idx="15">
                  <c:v>-0.100000000031741</c:v>
                </c:pt>
                <c:pt idx="16">
                  <c:v>5.0000000044292399E-2</c:v>
                </c:pt>
                <c:pt idx="17">
                  <c:v>-0.24999999999408801</c:v>
                </c:pt>
                <c:pt idx="18">
                  <c:v>-0.100000000031741</c:v>
                </c:pt>
                <c:pt idx="19">
                  <c:v>0</c:v>
                </c:pt>
                <c:pt idx="20">
                  <c:v>-2.8000000000929499</c:v>
                </c:pt>
              </c:numCache>
            </c:numRef>
          </c:val>
        </c:ser>
        <c:ser>
          <c:idx val="1"/>
          <c:order val="1"/>
          <c:tx>
            <c:strRef>
              <c:f>'K81+093'!$H$4:$L$4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'K81+093'!$A$6:$A$29</c:f>
              <c:numCache>
                <c:formatCode>m"月"d"日";@</c:formatCode>
                <c:ptCount val="24"/>
                <c:pt idx="0">
                  <c:v>44980</c:v>
                </c:pt>
                <c:pt idx="1">
                  <c:v>44981</c:v>
                </c:pt>
                <c:pt idx="2">
                  <c:v>44982</c:v>
                </c:pt>
                <c:pt idx="3">
                  <c:v>44983</c:v>
                </c:pt>
                <c:pt idx="4">
                  <c:v>44984</c:v>
                </c:pt>
                <c:pt idx="5">
                  <c:v>44985</c:v>
                </c:pt>
                <c:pt idx="6">
                  <c:v>44986</c:v>
                </c:pt>
                <c:pt idx="7">
                  <c:v>44987</c:v>
                </c:pt>
                <c:pt idx="8">
                  <c:v>44988</c:v>
                </c:pt>
                <c:pt idx="9">
                  <c:v>44989</c:v>
                </c:pt>
                <c:pt idx="10">
                  <c:v>44990</c:v>
                </c:pt>
                <c:pt idx="11">
                  <c:v>44991</c:v>
                </c:pt>
                <c:pt idx="12">
                  <c:v>44992</c:v>
                </c:pt>
                <c:pt idx="13">
                  <c:v>44993</c:v>
                </c:pt>
                <c:pt idx="14">
                  <c:v>44994</c:v>
                </c:pt>
                <c:pt idx="15">
                  <c:v>44996</c:v>
                </c:pt>
                <c:pt idx="16">
                  <c:v>44998</c:v>
                </c:pt>
                <c:pt idx="17">
                  <c:v>45000</c:v>
                </c:pt>
                <c:pt idx="18">
                  <c:v>45002</c:v>
                </c:pt>
                <c:pt idx="19">
                  <c:v>45004</c:v>
                </c:pt>
              </c:numCache>
            </c:numRef>
          </c:cat>
          <c:val>
            <c:numRef>
              <c:f>'K81+093'!$L$6:$L$29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-0.199999999949796</c:v>
                </c:pt>
                <c:pt idx="3">
                  <c:v>9.9999999974897905E-2</c:v>
                </c:pt>
                <c:pt idx="4">
                  <c:v>-0.59999999996307496</c:v>
                </c:pt>
                <c:pt idx="5">
                  <c:v>-9.9999999974897905E-2</c:v>
                </c:pt>
                <c:pt idx="6">
                  <c:v>-0.20000000006348301</c:v>
                </c:pt>
                <c:pt idx="7">
                  <c:v>-0.199999999949796</c:v>
                </c:pt>
                <c:pt idx="8">
                  <c:v>9.9999999974897905E-2</c:v>
                </c:pt>
                <c:pt idx="9">
                  <c:v>-0.49999999998817701</c:v>
                </c:pt>
                <c:pt idx="10">
                  <c:v>-0.20000000006348301</c:v>
                </c:pt>
                <c:pt idx="11">
                  <c:v>-0.199999999949796</c:v>
                </c:pt>
                <c:pt idx="12">
                  <c:v>-9.9999999974897905E-2</c:v>
                </c:pt>
                <c:pt idx="13">
                  <c:v>-0.30000000003838101</c:v>
                </c:pt>
                <c:pt idx="14">
                  <c:v>-0.199999999949796</c:v>
                </c:pt>
                <c:pt idx="15">
                  <c:v>-0.100000000031741</c:v>
                </c:pt>
                <c:pt idx="16">
                  <c:v>4.9999999987449001E-2</c:v>
                </c:pt>
                <c:pt idx="17">
                  <c:v>-0.24999999999408801</c:v>
                </c:pt>
                <c:pt idx="18">
                  <c:v>-9.9999999974897905E-2</c:v>
                </c:pt>
                <c:pt idx="19">
                  <c:v>4.9999999987449001E-2</c:v>
                </c:pt>
              </c:numCache>
            </c:numRef>
          </c:val>
        </c:ser>
        <c:ser>
          <c:idx val="2"/>
          <c:order val="2"/>
          <c:tx>
            <c:strRef>
              <c:f>'K81+093'!$M$4:$Q$4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'K81+093'!$A$6:$A$29</c:f>
              <c:numCache>
                <c:formatCode>m"月"d"日";@</c:formatCode>
                <c:ptCount val="24"/>
                <c:pt idx="0">
                  <c:v>44980</c:v>
                </c:pt>
                <c:pt idx="1">
                  <c:v>44981</c:v>
                </c:pt>
                <c:pt idx="2">
                  <c:v>44982</c:v>
                </c:pt>
                <c:pt idx="3">
                  <c:v>44983</c:v>
                </c:pt>
                <c:pt idx="4">
                  <c:v>44984</c:v>
                </c:pt>
                <c:pt idx="5">
                  <c:v>44985</c:v>
                </c:pt>
                <c:pt idx="6">
                  <c:v>44986</c:v>
                </c:pt>
                <c:pt idx="7">
                  <c:v>44987</c:v>
                </c:pt>
                <c:pt idx="8">
                  <c:v>44988</c:v>
                </c:pt>
                <c:pt idx="9">
                  <c:v>44989</c:v>
                </c:pt>
                <c:pt idx="10">
                  <c:v>44990</c:v>
                </c:pt>
                <c:pt idx="11">
                  <c:v>44991</c:v>
                </c:pt>
                <c:pt idx="12">
                  <c:v>44992</c:v>
                </c:pt>
                <c:pt idx="13">
                  <c:v>44993</c:v>
                </c:pt>
                <c:pt idx="14">
                  <c:v>44994</c:v>
                </c:pt>
                <c:pt idx="15">
                  <c:v>44996</c:v>
                </c:pt>
                <c:pt idx="16">
                  <c:v>44998</c:v>
                </c:pt>
                <c:pt idx="17">
                  <c:v>45000</c:v>
                </c:pt>
                <c:pt idx="18">
                  <c:v>45002</c:v>
                </c:pt>
                <c:pt idx="19">
                  <c:v>45004</c:v>
                </c:pt>
              </c:numCache>
            </c:numRef>
          </c:cat>
          <c:val>
            <c:numRef>
              <c:f>'K81+093'!$Q$6:$Q$29</c:f>
              <c:numCache>
                <c:formatCode>0.00_ </c:formatCode>
                <c:ptCount val="24"/>
                <c:pt idx="0">
                  <c:v>0</c:v>
                </c:pt>
                <c:pt idx="1">
                  <c:v>-0.49999999998817701</c:v>
                </c:pt>
                <c:pt idx="2">
                  <c:v>-0.20000000006348301</c:v>
                </c:pt>
                <c:pt idx="3">
                  <c:v>0.49999999998817701</c:v>
                </c:pt>
                <c:pt idx="4">
                  <c:v>-0.199999999949796</c:v>
                </c:pt>
                <c:pt idx="5">
                  <c:v>-0.20000000006348301</c:v>
                </c:pt>
                <c:pt idx="6">
                  <c:v>-9.9999999974897905E-2</c:v>
                </c:pt>
                <c:pt idx="7">
                  <c:v>-0.30000000003838101</c:v>
                </c:pt>
                <c:pt idx="8">
                  <c:v>-0.199999999949796</c:v>
                </c:pt>
                <c:pt idx="9">
                  <c:v>-9.9999999974897905E-2</c:v>
                </c:pt>
                <c:pt idx="10">
                  <c:v>-0.30000000003838101</c:v>
                </c:pt>
                <c:pt idx="11">
                  <c:v>-0.199999999949796</c:v>
                </c:pt>
                <c:pt idx="12">
                  <c:v>0.29999999992469401</c:v>
                </c:pt>
                <c:pt idx="13">
                  <c:v>-0.69999999993797202</c:v>
                </c:pt>
                <c:pt idx="14">
                  <c:v>-0.20000000006348301</c:v>
                </c:pt>
                <c:pt idx="15">
                  <c:v>5.0000000044292399E-2</c:v>
                </c:pt>
                <c:pt idx="16">
                  <c:v>-0.24999999999408801</c:v>
                </c:pt>
                <c:pt idx="17">
                  <c:v>-0.100000000031741</c:v>
                </c:pt>
                <c:pt idx="18">
                  <c:v>4.9999999987449001E-2</c:v>
                </c:pt>
                <c:pt idx="19">
                  <c:v>4.9999999987449001E-2</c:v>
                </c:pt>
              </c:numCache>
            </c:numRef>
          </c:val>
        </c:ser>
        <c:dLbls/>
        <c:marker val="1"/>
        <c:axId val="335839232"/>
        <c:axId val="335841536"/>
      </c:lineChart>
      <c:dateAx>
        <c:axId val="33583923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5841536"/>
        <c:crossesAt val="-50"/>
        <c:auto val="1"/>
        <c:lblOffset val="100"/>
        <c:baseTimeUnit val="days"/>
      </c:dateAx>
      <c:valAx>
        <c:axId val="335841536"/>
        <c:scaling>
          <c:orientation val="minMax"/>
          <c:max val="0.5"/>
          <c:min val="-1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5839232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6.0053658581252514E-2"/>
          <c:y val="9.613358379222211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K81+093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78783198694230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'K81+093'!$U$4:$W$4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'K81+093'!$A$6:$A$29</c:f>
              <c:numCache>
                <c:formatCode>m"月"d"日";@</c:formatCode>
                <c:ptCount val="24"/>
                <c:pt idx="0">
                  <c:v>44980</c:v>
                </c:pt>
                <c:pt idx="1">
                  <c:v>44981</c:v>
                </c:pt>
                <c:pt idx="2">
                  <c:v>44982</c:v>
                </c:pt>
                <c:pt idx="3">
                  <c:v>44983</c:v>
                </c:pt>
                <c:pt idx="4">
                  <c:v>44984</c:v>
                </c:pt>
                <c:pt idx="5">
                  <c:v>44985</c:v>
                </c:pt>
                <c:pt idx="6">
                  <c:v>44986</c:v>
                </c:pt>
                <c:pt idx="7">
                  <c:v>44987</c:v>
                </c:pt>
                <c:pt idx="8">
                  <c:v>44988</c:v>
                </c:pt>
                <c:pt idx="9">
                  <c:v>44989</c:v>
                </c:pt>
                <c:pt idx="10">
                  <c:v>44990</c:v>
                </c:pt>
                <c:pt idx="11">
                  <c:v>44991</c:v>
                </c:pt>
                <c:pt idx="12">
                  <c:v>44992</c:v>
                </c:pt>
                <c:pt idx="13">
                  <c:v>44993</c:v>
                </c:pt>
                <c:pt idx="14">
                  <c:v>44994</c:v>
                </c:pt>
                <c:pt idx="15">
                  <c:v>44996</c:v>
                </c:pt>
                <c:pt idx="16">
                  <c:v>44998</c:v>
                </c:pt>
                <c:pt idx="17">
                  <c:v>45000</c:v>
                </c:pt>
                <c:pt idx="18">
                  <c:v>45002</c:v>
                </c:pt>
                <c:pt idx="19">
                  <c:v>45004</c:v>
                </c:pt>
              </c:numCache>
            </c:numRef>
          </c:cat>
          <c:val>
            <c:numRef>
              <c:f>'K81+093'!$W$6:$W$29</c:f>
              <c:numCache>
                <c:formatCode>0.00_ </c:formatCode>
                <c:ptCount val="24"/>
                <c:pt idx="0">
                  <c:v>0</c:v>
                </c:pt>
                <c:pt idx="1">
                  <c:v>-0.39999999999906799</c:v>
                </c:pt>
                <c:pt idx="2">
                  <c:v>-0.19999999999953399</c:v>
                </c:pt>
                <c:pt idx="3">
                  <c:v>-0.50000000000061096</c:v>
                </c:pt>
                <c:pt idx="4">
                  <c:v>-0.29999999999930099</c:v>
                </c:pt>
                <c:pt idx="5">
                  <c:v>-0.30000000000107702</c:v>
                </c:pt>
                <c:pt idx="6">
                  <c:v>-0.19999999999953399</c:v>
                </c:pt>
                <c:pt idx="7">
                  <c:v>-0.40000000000084401</c:v>
                </c:pt>
                <c:pt idx="8">
                  <c:v>-0.29999999999930099</c:v>
                </c:pt>
                <c:pt idx="9">
                  <c:v>9.99999999997669E-2</c:v>
                </c:pt>
                <c:pt idx="10">
                  <c:v>-0.70000000000014495</c:v>
                </c:pt>
                <c:pt idx="11">
                  <c:v>-0.29999999998864302</c:v>
                </c:pt>
                <c:pt idx="12">
                  <c:v>-0.30000000000107702</c:v>
                </c:pt>
                <c:pt idx="13">
                  <c:v>9.9999999990885199E-2</c:v>
                </c:pt>
                <c:pt idx="14">
                  <c:v>-0.69999999999126306</c:v>
                </c:pt>
                <c:pt idx="15">
                  <c:v>-0.14999999999965</c:v>
                </c:pt>
                <c:pt idx="16">
                  <c:v>4.99999999945544E-2</c:v>
                </c:pt>
                <c:pt idx="17">
                  <c:v>-0.34999999999474302</c:v>
                </c:pt>
                <c:pt idx="18">
                  <c:v>-0.14999999999965</c:v>
                </c:pt>
                <c:pt idx="19">
                  <c:v>9.9999999994437899E-2</c:v>
                </c:pt>
                <c:pt idx="20">
                  <c:v>-2.2000000000002</c:v>
                </c:pt>
              </c:numCache>
            </c:numRef>
          </c:val>
        </c:ser>
        <c:ser>
          <c:idx val="1"/>
          <c:order val="1"/>
          <c:tx>
            <c:strRef>
              <c:f>'K81+093'!$Y$4:$AA$4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'K81+093'!$A$6:$A$29</c:f>
              <c:numCache>
                <c:formatCode>m"月"d"日";@</c:formatCode>
                <c:ptCount val="24"/>
                <c:pt idx="0">
                  <c:v>44980</c:v>
                </c:pt>
                <c:pt idx="1">
                  <c:v>44981</c:v>
                </c:pt>
                <c:pt idx="2">
                  <c:v>44982</c:v>
                </c:pt>
                <c:pt idx="3">
                  <c:v>44983</c:v>
                </c:pt>
                <c:pt idx="4">
                  <c:v>44984</c:v>
                </c:pt>
                <c:pt idx="5">
                  <c:v>44985</c:v>
                </c:pt>
                <c:pt idx="6">
                  <c:v>44986</c:v>
                </c:pt>
                <c:pt idx="7">
                  <c:v>44987</c:v>
                </c:pt>
                <c:pt idx="8">
                  <c:v>44988</c:v>
                </c:pt>
                <c:pt idx="9">
                  <c:v>44989</c:v>
                </c:pt>
                <c:pt idx="10">
                  <c:v>44990</c:v>
                </c:pt>
                <c:pt idx="11">
                  <c:v>44991</c:v>
                </c:pt>
                <c:pt idx="12">
                  <c:v>44992</c:v>
                </c:pt>
                <c:pt idx="13">
                  <c:v>44993</c:v>
                </c:pt>
                <c:pt idx="14">
                  <c:v>44994</c:v>
                </c:pt>
                <c:pt idx="15">
                  <c:v>44996</c:v>
                </c:pt>
                <c:pt idx="16">
                  <c:v>44998</c:v>
                </c:pt>
                <c:pt idx="17">
                  <c:v>45000</c:v>
                </c:pt>
                <c:pt idx="18">
                  <c:v>45002</c:v>
                </c:pt>
                <c:pt idx="19">
                  <c:v>45004</c:v>
                </c:pt>
              </c:numCache>
            </c:numRef>
          </c:cat>
          <c:val>
            <c:numRef>
              <c:f>'K81+093'!$AA$6:$AA$29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-0.19999999999953399</c:v>
                </c:pt>
                <c:pt idx="3">
                  <c:v>-0.29999999999930099</c:v>
                </c:pt>
                <c:pt idx="4">
                  <c:v>-0.20000000000130999</c:v>
                </c:pt>
                <c:pt idx="5">
                  <c:v>0</c:v>
                </c:pt>
                <c:pt idx="6">
                  <c:v>-0.39999999999906799</c:v>
                </c:pt>
                <c:pt idx="7">
                  <c:v>-0.19999999999953399</c:v>
                </c:pt>
                <c:pt idx="8">
                  <c:v>9.99999999997669E-2</c:v>
                </c:pt>
                <c:pt idx="9">
                  <c:v>-0.50000000000061096</c:v>
                </c:pt>
                <c:pt idx="10">
                  <c:v>-0.19999999999953399</c:v>
                </c:pt>
                <c:pt idx="11">
                  <c:v>-9.99999999997669E-2</c:v>
                </c:pt>
                <c:pt idx="12">
                  <c:v>-0.30000000000107702</c:v>
                </c:pt>
                <c:pt idx="13">
                  <c:v>-0.19999999999953399</c:v>
                </c:pt>
                <c:pt idx="14">
                  <c:v>-0.19999999999953399</c:v>
                </c:pt>
                <c:pt idx="15">
                  <c:v>9.99999999997669E-2</c:v>
                </c:pt>
                <c:pt idx="16">
                  <c:v>-0.300000000000189</c:v>
                </c:pt>
                <c:pt idx="17">
                  <c:v>-9.99999999997669E-2</c:v>
                </c:pt>
                <c:pt idx="18">
                  <c:v>4.9999999999883499E-2</c:v>
                </c:pt>
                <c:pt idx="19">
                  <c:v>-0.25000000000030598</c:v>
                </c:pt>
                <c:pt idx="20">
                  <c:v>-0.215999999999994</c:v>
                </c:pt>
              </c:numCache>
            </c:numRef>
          </c:val>
        </c:ser>
        <c:ser>
          <c:idx val="2"/>
          <c:order val="2"/>
          <c:tx>
            <c:strRef>
              <c:f>'K81+093'!$AC$4:$AE$4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'K81+093'!$A$6:$A$29</c:f>
              <c:numCache>
                <c:formatCode>m"月"d"日";@</c:formatCode>
                <c:ptCount val="24"/>
                <c:pt idx="0">
                  <c:v>44980</c:v>
                </c:pt>
                <c:pt idx="1">
                  <c:v>44981</c:v>
                </c:pt>
                <c:pt idx="2">
                  <c:v>44982</c:v>
                </c:pt>
                <c:pt idx="3">
                  <c:v>44983</c:v>
                </c:pt>
                <c:pt idx="4">
                  <c:v>44984</c:v>
                </c:pt>
                <c:pt idx="5">
                  <c:v>44985</c:v>
                </c:pt>
                <c:pt idx="6">
                  <c:v>44986</c:v>
                </c:pt>
                <c:pt idx="7">
                  <c:v>44987</c:v>
                </c:pt>
                <c:pt idx="8">
                  <c:v>44988</c:v>
                </c:pt>
                <c:pt idx="9">
                  <c:v>44989</c:v>
                </c:pt>
                <c:pt idx="10">
                  <c:v>44990</c:v>
                </c:pt>
                <c:pt idx="11">
                  <c:v>44991</c:v>
                </c:pt>
                <c:pt idx="12">
                  <c:v>44992</c:v>
                </c:pt>
                <c:pt idx="13">
                  <c:v>44993</c:v>
                </c:pt>
                <c:pt idx="14">
                  <c:v>44994</c:v>
                </c:pt>
                <c:pt idx="15">
                  <c:v>44996</c:v>
                </c:pt>
                <c:pt idx="16">
                  <c:v>44998</c:v>
                </c:pt>
                <c:pt idx="17">
                  <c:v>45000</c:v>
                </c:pt>
                <c:pt idx="18">
                  <c:v>45002</c:v>
                </c:pt>
                <c:pt idx="19">
                  <c:v>45004</c:v>
                </c:pt>
              </c:numCache>
            </c:numRef>
          </c:cat>
          <c:val>
            <c:numRef>
              <c:f>'K81+093'!$AE$6:$AE$29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-0.10000000000154299</c:v>
                </c:pt>
                <c:pt idx="2">
                  <c:v>-0.19999999999953399</c:v>
                </c:pt>
                <c:pt idx="3">
                  <c:v>-0.50000000000061096</c:v>
                </c:pt>
                <c:pt idx="4">
                  <c:v>-9.99999999997669E-2</c:v>
                </c:pt>
                <c:pt idx="5">
                  <c:v>9.99999999997669E-2</c:v>
                </c:pt>
                <c:pt idx="6">
                  <c:v>-0.29999999999930099</c:v>
                </c:pt>
                <c:pt idx="7">
                  <c:v>-9.99999999997669E-2</c:v>
                </c:pt>
                <c:pt idx="8">
                  <c:v>0.19999999999953399</c:v>
                </c:pt>
                <c:pt idx="9">
                  <c:v>-0.39999999999906799</c:v>
                </c:pt>
                <c:pt idx="10">
                  <c:v>-9.99999999997669E-2</c:v>
                </c:pt>
                <c:pt idx="11">
                  <c:v>-0.10000000000154299</c:v>
                </c:pt>
                <c:pt idx="12">
                  <c:v>0.30000000000107702</c:v>
                </c:pt>
                <c:pt idx="13">
                  <c:v>-0.50000000000061096</c:v>
                </c:pt>
                <c:pt idx="14">
                  <c:v>-9.99999999997669E-2</c:v>
                </c:pt>
                <c:pt idx="15">
                  <c:v>-4.9999999999883499E-2</c:v>
                </c:pt>
                <c:pt idx="16">
                  <c:v>-4.9999999999883499E-2</c:v>
                </c:pt>
                <c:pt idx="17">
                  <c:v>-4.9999999999883499E-2</c:v>
                </c:pt>
                <c:pt idx="18">
                  <c:v>-4.9999999999883499E-2</c:v>
                </c:pt>
                <c:pt idx="19">
                  <c:v>4.9999999999883499E-2</c:v>
                </c:pt>
              </c:numCache>
            </c:numRef>
          </c:val>
        </c:ser>
        <c:dLbls/>
        <c:marker val="1"/>
        <c:axId val="336040704"/>
        <c:axId val="336043008"/>
      </c:lineChart>
      <c:dateAx>
        <c:axId val="33604070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6043008"/>
        <c:crossesAt val="-50"/>
        <c:auto val="1"/>
        <c:lblOffset val="100"/>
        <c:baseTimeUnit val="days"/>
      </c:dateAx>
      <c:valAx>
        <c:axId val="336043008"/>
        <c:scaling>
          <c:orientation val="minMax"/>
          <c:max val="1"/>
          <c:min val="-1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6040704"/>
        <c:crosses val="autoZero"/>
        <c:crossBetween val="midCat"/>
        <c:majorUnit val="0.5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K81+057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7.3209821859074398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834187793391102"/>
          <c:y val="0.19175717364396599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'K81+057'!$C$4:$G$4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linear"/>
          </c:trendline>
          <c:cat>
            <c:numRef>
              <c:f>'K81+057'!$A$6:$A$29</c:f>
              <c:numCache>
                <c:formatCode>m"月"d"日";@</c:formatCode>
                <c:ptCount val="24"/>
                <c:pt idx="0">
                  <c:v>44988</c:v>
                </c:pt>
                <c:pt idx="1">
                  <c:v>44989</c:v>
                </c:pt>
                <c:pt idx="2">
                  <c:v>44990</c:v>
                </c:pt>
                <c:pt idx="3">
                  <c:v>44991</c:v>
                </c:pt>
                <c:pt idx="4">
                  <c:v>44992</c:v>
                </c:pt>
                <c:pt idx="5">
                  <c:v>44993</c:v>
                </c:pt>
                <c:pt idx="6">
                  <c:v>44994</c:v>
                </c:pt>
                <c:pt idx="7">
                  <c:v>44995</c:v>
                </c:pt>
                <c:pt idx="8">
                  <c:v>44996</c:v>
                </c:pt>
                <c:pt idx="9">
                  <c:v>44997</c:v>
                </c:pt>
                <c:pt idx="10">
                  <c:v>44998</c:v>
                </c:pt>
                <c:pt idx="11">
                  <c:v>44999</c:v>
                </c:pt>
                <c:pt idx="12">
                  <c:v>45000</c:v>
                </c:pt>
                <c:pt idx="13">
                  <c:v>45001</c:v>
                </c:pt>
                <c:pt idx="14">
                  <c:v>45002</c:v>
                </c:pt>
                <c:pt idx="15">
                  <c:v>45004</c:v>
                </c:pt>
                <c:pt idx="16">
                  <c:v>45006</c:v>
                </c:pt>
                <c:pt idx="17">
                  <c:v>45008</c:v>
                </c:pt>
              </c:numCache>
            </c:numRef>
          </c:cat>
          <c:val>
            <c:numRef>
              <c:f>'K81+057'!$F$6:$F$29</c:f>
              <c:numCache>
                <c:formatCode>0.00_ </c:formatCode>
                <c:ptCount val="24"/>
                <c:pt idx="0">
                  <c:v>0</c:v>
                </c:pt>
                <c:pt idx="1">
                  <c:v>9.9999999974897905E-2</c:v>
                </c:pt>
                <c:pt idx="2">
                  <c:v>-9.9999999974897905E-2</c:v>
                </c:pt>
                <c:pt idx="3">
                  <c:v>-0.30000000003838101</c:v>
                </c:pt>
                <c:pt idx="4">
                  <c:v>-0.199999999949796</c:v>
                </c:pt>
                <c:pt idx="5">
                  <c:v>-0.69999999993797202</c:v>
                </c:pt>
                <c:pt idx="6">
                  <c:v>-0.90000000000145497</c:v>
                </c:pt>
                <c:pt idx="7">
                  <c:v>-1.09999999995125</c:v>
                </c:pt>
                <c:pt idx="8">
                  <c:v>-1.30000000001473</c:v>
                </c:pt>
                <c:pt idx="9">
                  <c:v>-1.2000000000398401</c:v>
                </c:pt>
                <c:pt idx="10">
                  <c:v>-1.70000000002801</c:v>
                </c:pt>
                <c:pt idx="11">
                  <c:v>-1.8999999999778101</c:v>
                </c:pt>
                <c:pt idx="12">
                  <c:v>-2.1000000000412902</c:v>
                </c:pt>
                <c:pt idx="13">
                  <c:v>-2.2999999999910901</c:v>
                </c:pt>
                <c:pt idx="14">
                  <c:v>-2.39999999996598</c:v>
                </c:pt>
                <c:pt idx="15">
                  <c:v>-2.70000000000437</c:v>
                </c:pt>
                <c:pt idx="16">
                  <c:v>-3.0000000000427498</c:v>
                </c:pt>
                <c:pt idx="17">
                  <c:v>-3.1999999999925399</c:v>
                </c:pt>
                <c:pt idx="18">
                  <c:v>-0.20000000006348301</c:v>
                </c:pt>
              </c:numCache>
            </c:numRef>
          </c:val>
        </c:ser>
        <c:ser>
          <c:idx val="1"/>
          <c:order val="1"/>
          <c:tx>
            <c:strRef>
              <c:f>'K81+057'!$H$4:$L$4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'K81+057'!$A$6:$A$29</c:f>
              <c:numCache>
                <c:formatCode>m"月"d"日";@</c:formatCode>
                <c:ptCount val="24"/>
                <c:pt idx="0">
                  <c:v>44988</c:v>
                </c:pt>
                <c:pt idx="1">
                  <c:v>44989</c:v>
                </c:pt>
                <c:pt idx="2">
                  <c:v>44990</c:v>
                </c:pt>
                <c:pt idx="3">
                  <c:v>44991</c:v>
                </c:pt>
                <c:pt idx="4">
                  <c:v>44992</c:v>
                </c:pt>
                <c:pt idx="5">
                  <c:v>44993</c:v>
                </c:pt>
                <c:pt idx="6">
                  <c:v>44994</c:v>
                </c:pt>
                <c:pt idx="7">
                  <c:v>44995</c:v>
                </c:pt>
                <c:pt idx="8">
                  <c:v>44996</c:v>
                </c:pt>
                <c:pt idx="9">
                  <c:v>44997</c:v>
                </c:pt>
                <c:pt idx="10">
                  <c:v>44998</c:v>
                </c:pt>
                <c:pt idx="11">
                  <c:v>44999</c:v>
                </c:pt>
                <c:pt idx="12">
                  <c:v>45000</c:v>
                </c:pt>
                <c:pt idx="13">
                  <c:v>45001</c:v>
                </c:pt>
                <c:pt idx="14">
                  <c:v>45002</c:v>
                </c:pt>
                <c:pt idx="15">
                  <c:v>45004</c:v>
                </c:pt>
                <c:pt idx="16">
                  <c:v>45006</c:v>
                </c:pt>
                <c:pt idx="17">
                  <c:v>45008</c:v>
                </c:pt>
              </c:numCache>
            </c:numRef>
          </c:cat>
          <c:val>
            <c:numRef>
              <c:f>'K81+057'!$K$6:$K$29</c:f>
              <c:numCache>
                <c:formatCode>0.00_ </c:formatCode>
                <c:ptCount val="24"/>
                <c:pt idx="0">
                  <c:v>0</c:v>
                </c:pt>
                <c:pt idx="1">
                  <c:v>0.10000000008858501</c:v>
                </c:pt>
                <c:pt idx="2">
                  <c:v>-9.9999999974897905E-2</c:v>
                </c:pt>
                <c:pt idx="3">
                  <c:v>-0.29999999992469401</c:v>
                </c:pt>
                <c:pt idx="4">
                  <c:v>-0.59999999996307496</c:v>
                </c:pt>
                <c:pt idx="5">
                  <c:v>-0.69999999993797202</c:v>
                </c:pt>
                <c:pt idx="6">
                  <c:v>-0.90000000000145497</c:v>
                </c:pt>
                <c:pt idx="7">
                  <c:v>-1.09999999995125</c:v>
                </c:pt>
                <c:pt idx="8">
                  <c:v>-1.30000000001473</c:v>
                </c:pt>
                <c:pt idx="9">
                  <c:v>-1.4999999999645299</c:v>
                </c:pt>
                <c:pt idx="10">
                  <c:v>-1.5999999999394301</c:v>
                </c:pt>
                <c:pt idx="11">
                  <c:v>-1.8999999999778101</c:v>
                </c:pt>
                <c:pt idx="12">
                  <c:v>-2.0999999999275998</c:v>
                </c:pt>
                <c:pt idx="13">
                  <c:v>-1.9999999999527101</c:v>
                </c:pt>
                <c:pt idx="14">
                  <c:v>-2.4999999999408802</c:v>
                </c:pt>
                <c:pt idx="15">
                  <c:v>-2.5999999999157799</c:v>
                </c:pt>
                <c:pt idx="16">
                  <c:v>-2.70000000000437</c:v>
                </c:pt>
                <c:pt idx="17">
                  <c:v>-2.79999999997926</c:v>
                </c:pt>
                <c:pt idx="18">
                  <c:v>-0.166666666662726</c:v>
                </c:pt>
              </c:numCache>
            </c:numRef>
          </c:val>
        </c:ser>
        <c:ser>
          <c:idx val="2"/>
          <c:order val="2"/>
          <c:tx>
            <c:strRef>
              <c:f>'K81+057'!$M$4:$Q$4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'K81+057'!$A$6:$A$32</c:f>
              <c:numCache>
                <c:formatCode>m"月"d"日";@</c:formatCode>
                <c:ptCount val="27"/>
                <c:pt idx="0">
                  <c:v>44988</c:v>
                </c:pt>
                <c:pt idx="1">
                  <c:v>44989</c:v>
                </c:pt>
                <c:pt idx="2">
                  <c:v>44990</c:v>
                </c:pt>
                <c:pt idx="3">
                  <c:v>44991</c:v>
                </c:pt>
                <c:pt idx="4">
                  <c:v>44992</c:v>
                </c:pt>
                <c:pt idx="5">
                  <c:v>44993</c:v>
                </c:pt>
                <c:pt idx="6">
                  <c:v>44994</c:v>
                </c:pt>
                <c:pt idx="7">
                  <c:v>44995</c:v>
                </c:pt>
                <c:pt idx="8">
                  <c:v>44996</c:v>
                </c:pt>
                <c:pt idx="9">
                  <c:v>44997</c:v>
                </c:pt>
                <c:pt idx="10">
                  <c:v>44998</c:v>
                </c:pt>
                <c:pt idx="11">
                  <c:v>44999</c:v>
                </c:pt>
                <c:pt idx="12">
                  <c:v>45000</c:v>
                </c:pt>
                <c:pt idx="13">
                  <c:v>45001</c:v>
                </c:pt>
                <c:pt idx="14">
                  <c:v>45002</c:v>
                </c:pt>
                <c:pt idx="15">
                  <c:v>45004</c:v>
                </c:pt>
                <c:pt idx="16">
                  <c:v>45006</c:v>
                </c:pt>
                <c:pt idx="17">
                  <c:v>45008</c:v>
                </c:pt>
              </c:numCache>
            </c:numRef>
          </c:cat>
          <c:val>
            <c:numRef>
              <c:f>'K81+057'!$P$6:$P$32</c:f>
              <c:numCache>
                <c:formatCode>0.00_ </c:formatCode>
                <c:ptCount val="27"/>
                <c:pt idx="0">
                  <c:v>0</c:v>
                </c:pt>
                <c:pt idx="1">
                  <c:v>-0.199999999949796</c:v>
                </c:pt>
                <c:pt idx="2">
                  <c:v>-0.49999999998817701</c:v>
                </c:pt>
                <c:pt idx="3">
                  <c:v>-0.29999999992469401</c:v>
                </c:pt>
                <c:pt idx="4">
                  <c:v>-0.49999999998817701</c:v>
                </c:pt>
                <c:pt idx="5">
                  <c:v>-0.69999999993797202</c:v>
                </c:pt>
                <c:pt idx="6">
                  <c:v>-0.99999999997635303</c:v>
                </c:pt>
                <c:pt idx="7">
                  <c:v>-1.09999999995125</c:v>
                </c:pt>
                <c:pt idx="8">
                  <c:v>-1.2999999999010501</c:v>
                </c:pt>
                <c:pt idx="9">
                  <c:v>-1.39999999998963</c:v>
                </c:pt>
                <c:pt idx="10">
                  <c:v>-1.69999999991433</c:v>
                </c:pt>
                <c:pt idx="11">
                  <c:v>-1.8999999999778101</c:v>
                </c:pt>
                <c:pt idx="12">
                  <c:v>-2.0999999999275998</c:v>
                </c:pt>
                <c:pt idx="13">
                  <c:v>-1.9999999999527101</c:v>
                </c:pt>
                <c:pt idx="14">
                  <c:v>-2.4999999999408802</c:v>
                </c:pt>
                <c:pt idx="15">
                  <c:v>-2.6999999998906801</c:v>
                </c:pt>
                <c:pt idx="16">
                  <c:v>-2.8999999999541601</c:v>
                </c:pt>
                <c:pt idx="17">
                  <c:v>-3.09999999990396</c:v>
                </c:pt>
              </c:numCache>
            </c:numRef>
          </c:val>
        </c:ser>
        <c:dLbls/>
        <c:marker val="1"/>
        <c:axId val="336279424"/>
        <c:axId val="336294272"/>
      </c:lineChart>
      <c:lineChart>
        <c:grouping val="standard"/>
        <c:ser>
          <c:idx val="3"/>
          <c:order val="3"/>
          <c:tx>
            <c:strRef>
              <c:f>'K81+057'!$AG$3:$AG$5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'K81+057'!$A$6:$A$29</c:f>
              <c:numCache>
                <c:formatCode>m"月"d"日";@</c:formatCode>
                <c:ptCount val="24"/>
                <c:pt idx="0">
                  <c:v>44988</c:v>
                </c:pt>
                <c:pt idx="1">
                  <c:v>44989</c:v>
                </c:pt>
                <c:pt idx="2">
                  <c:v>44990</c:v>
                </c:pt>
                <c:pt idx="3">
                  <c:v>44991</c:v>
                </c:pt>
                <c:pt idx="4">
                  <c:v>44992</c:v>
                </c:pt>
                <c:pt idx="5">
                  <c:v>44993</c:v>
                </c:pt>
                <c:pt idx="6">
                  <c:v>44994</c:v>
                </c:pt>
                <c:pt idx="7">
                  <c:v>44995</c:v>
                </c:pt>
                <c:pt idx="8">
                  <c:v>44996</c:v>
                </c:pt>
                <c:pt idx="9">
                  <c:v>44997</c:v>
                </c:pt>
                <c:pt idx="10">
                  <c:v>44998</c:v>
                </c:pt>
                <c:pt idx="11">
                  <c:v>44999</c:v>
                </c:pt>
                <c:pt idx="12">
                  <c:v>45000</c:v>
                </c:pt>
                <c:pt idx="13">
                  <c:v>45001</c:v>
                </c:pt>
                <c:pt idx="14">
                  <c:v>45002</c:v>
                </c:pt>
                <c:pt idx="15">
                  <c:v>45004</c:v>
                </c:pt>
                <c:pt idx="16">
                  <c:v>45006</c:v>
                </c:pt>
                <c:pt idx="17">
                  <c:v>45008</c:v>
                </c:pt>
              </c:numCache>
            </c:numRef>
          </c:cat>
          <c:val>
            <c:numRef>
              <c:f>'K81+057'!$AG$6:$AG$29</c:f>
              <c:numCache>
                <c:formatCode>0.0_ </c:formatCode>
                <c:ptCount val="24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43</c:v>
                </c:pt>
                <c:pt idx="13">
                  <c:v>46</c:v>
                </c:pt>
                <c:pt idx="14">
                  <c:v>49</c:v>
                </c:pt>
                <c:pt idx="15">
                  <c:v>52</c:v>
                </c:pt>
                <c:pt idx="16">
                  <c:v>55</c:v>
                </c:pt>
                <c:pt idx="17">
                  <c:v>58</c:v>
                </c:pt>
              </c:numCache>
            </c:numRef>
          </c:val>
        </c:ser>
        <c:dLbls/>
        <c:marker val="1"/>
        <c:axId val="336296192"/>
        <c:axId val="336306176"/>
      </c:lineChart>
      <c:dateAx>
        <c:axId val="33627942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6294272"/>
        <c:crossesAt val="-50"/>
        <c:auto val="1"/>
        <c:lblOffset val="100"/>
        <c:baseTimeUnit val="days"/>
        <c:majorUnit val="3"/>
        <c:majorTimeUnit val="days"/>
      </c:dateAx>
      <c:valAx>
        <c:axId val="336294272"/>
        <c:scaling>
          <c:orientation val="minMax"/>
          <c:max val="1"/>
          <c:min val="-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6279424"/>
        <c:crosses val="autoZero"/>
        <c:crossBetween val="midCat"/>
        <c:majorUnit val="1"/>
      </c:valAx>
      <c:dateAx>
        <c:axId val="336296192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6306176"/>
        <c:crosses val="autoZero"/>
        <c:auto val="1"/>
        <c:lblOffset val="100"/>
        <c:baseTimeUnit val="days"/>
      </c:dateAx>
      <c:valAx>
        <c:axId val="336306176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6296192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7318309909497183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K81+057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'K81+057'!$U$4:$W$4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'K81+057'!$A$6:$A$29</c:f>
              <c:numCache>
                <c:formatCode>m"月"d"日";@</c:formatCode>
                <c:ptCount val="24"/>
                <c:pt idx="0">
                  <c:v>44988</c:v>
                </c:pt>
                <c:pt idx="1">
                  <c:v>44989</c:v>
                </c:pt>
                <c:pt idx="2">
                  <c:v>44990</c:v>
                </c:pt>
                <c:pt idx="3">
                  <c:v>44991</c:v>
                </c:pt>
                <c:pt idx="4">
                  <c:v>44992</c:v>
                </c:pt>
                <c:pt idx="5">
                  <c:v>44993</c:v>
                </c:pt>
                <c:pt idx="6">
                  <c:v>44994</c:v>
                </c:pt>
                <c:pt idx="7">
                  <c:v>44995</c:v>
                </c:pt>
                <c:pt idx="8">
                  <c:v>44996</c:v>
                </c:pt>
                <c:pt idx="9">
                  <c:v>44997</c:v>
                </c:pt>
                <c:pt idx="10">
                  <c:v>44998</c:v>
                </c:pt>
                <c:pt idx="11">
                  <c:v>44999</c:v>
                </c:pt>
                <c:pt idx="12">
                  <c:v>45000</c:v>
                </c:pt>
                <c:pt idx="13">
                  <c:v>45001</c:v>
                </c:pt>
                <c:pt idx="14">
                  <c:v>45002</c:v>
                </c:pt>
                <c:pt idx="15">
                  <c:v>45004</c:v>
                </c:pt>
                <c:pt idx="16">
                  <c:v>45006</c:v>
                </c:pt>
                <c:pt idx="17">
                  <c:v>45008</c:v>
                </c:pt>
              </c:numCache>
            </c:numRef>
          </c:cat>
          <c:val>
            <c:numRef>
              <c:f>'K81+057'!$V$6:$V$31</c:f>
              <c:numCache>
                <c:formatCode>0.00_ </c:formatCode>
                <c:ptCount val="26"/>
                <c:pt idx="0">
                  <c:v>0</c:v>
                </c:pt>
                <c:pt idx="1">
                  <c:v>9.99999999997669E-2</c:v>
                </c:pt>
                <c:pt idx="2">
                  <c:v>-9.99999999997669E-2</c:v>
                </c:pt>
                <c:pt idx="3">
                  <c:v>-0.40000000000084401</c:v>
                </c:pt>
                <c:pt idx="4">
                  <c:v>-0.50000000000061096</c:v>
                </c:pt>
                <c:pt idx="5">
                  <c:v>-0.30000000000107702</c:v>
                </c:pt>
                <c:pt idx="6">
                  <c:v>-0.89999999999967895</c:v>
                </c:pt>
                <c:pt idx="7">
                  <c:v>-1.10000000000099</c:v>
                </c:pt>
                <c:pt idx="8">
                  <c:v>-1.3000000000005201</c:v>
                </c:pt>
                <c:pt idx="9">
                  <c:v>-1.4000000000002899</c:v>
                </c:pt>
                <c:pt idx="10">
                  <c:v>-1.70000000000137</c:v>
                </c:pt>
                <c:pt idx="11">
                  <c:v>-1.9000000000009001</c:v>
                </c:pt>
                <c:pt idx="12">
                  <c:v>-2.0000000000006701</c:v>
                </c:pt>
                <c:pt idx="13">
                  <c:v>-2.2999999999910901</c:v>
                </c:pt>
                <c:pt idx="14">
                  <c:v>-2.4999999999906199</c:v>
                </c:pt>
                <c:pt idx="15">
                  <c:v>-2.3999999999997401</c:v>
                </c:pt>
                <c:pt idx="16">
                  <c:v>-2.30000000001063</c:v>
                </c:pt>
                <c:pt idx="17">
                  <c:v>-2.2000000000197399</c:v>
                </c:pt>
                <c:pt idx="18">
                  <c:v>-0.50000000000061096</c:v>
                </c:pt>
              </c:numCache>
            </c:numRef>
          </c:val>
        </c:ser>
        <c:ser>
          <c:idx val="1"/>
          <c:order val="1"/>
          <c:tx>
            <c:strRef>
              <c:f>'K81+057'!$Y$4:$AA$4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'K81+057'!$A$6:$A$29</c:f>
              <c:numCache>
                <c:formatCode>m"月"d"日";@</c:formatCode>
                <c:ptCount val="24"/>
                <c:pt idx="0">
                  <c:v>44988</c:v>
                </c:pt>
                <c:pt idx="1">
                  <c:v>44989</c:v>
                </c:pt>
                <c:pt idx="2">
                  <c:v>44990</c:v>
                </c:pt>
                <c:pt idx="3">
                  <c:v>44991</c:v>
                </c:pt>
                <c:pt idx="4">
                  <c:v>44992</c:v>
                </c:pt>
                <c:pt idx="5">
                  <c:v>44993</c:v>
                </c:pt>
                <c:pt idx="6">
                  <c:v>44994</c:v>
                </c:pt>
                <c:pt idx="7">
                  <c:v>44995</c:v>
                </c:pt>
                <c:pt idx="8">
                  <c:v>44996</c:v>
                </c:pt>
                <c:pt idx="9">
                  <c:v>44997</c:v>
                </c:pt>
                <c:pt idx="10">
                  <c:v>44998</c:v>
                </c:pt>
                <c:pt idx="11">
                  <c:v>44999</c:v>
                </c:pt>
                <c:pt idx="12">
                  <c:v>45000</c:v>
                </c:pt>
                <c:pt idx="13">
                  <c:v>45001</c:v>
                </c:pt>
                <c:pt idx="14">
                  <c:v>45002</c:v>
                </c:pt>
                <c:pt idx="15">
                  <c:v>45004</c:v>
                </c:pt>
                <c:pt idx="16">
                  <c:v>45006</c:v>
                </c:pt>
                <c:pt idx="17">
                  <c:v>45008</c:v>
                </c:pt>
              </c:numCache>
            </c:numRef>
          </c:cat>
          <c:val>
            <c:numRef>
              <c:f>'K81+057'!$Z$6:$Z$30</c:f>
              <c:numCache>
                <c:formatCode>0.00_ </c:formatCode>
                <c:ptCount val="25"/>
                <c:pt idx="0">
                  <c:v>0</c:v>
                </c:pt>
                <c:pt idx="1">
                  <c:v>-0.19999999999953399</c:v>
                </c:pt>
                <c:pt idx="2">
                  <c:v>-0.29999999999930099</c:v>
                </c:pt>
                <c:pt idx="3">
                  <c:v>-0.49999999999883499</c:v>
                </c:pt>
                <c:pt idx="4">
                  <c:v>-0.70000000000014495</c:v>
                </c:pt>
                <c:pt idx="5">
                  <c:v>-0.799999999999912</c:v>
                </c:pt>
                <c:pt idx="6">
                  <c:v>-1.0999999999992101</c:v>
                </c:pt>
                <c:pt idx="7">
                  <c:v>-1.2999999999987499</c:v>
                </c:pt>
                <c:pt idx="8">
                  <c:v>-1.1999999999989801</c:v>
                </c:pt>
                <c:pt idx="9">
                  <c:v>-1.6999999999995901</c:v>
                </c:pt>
                <c:pt idx="10">
                  <c:v>-1.8999999999991199</c:v>
                </c:pt>
                <c:pt idx="11">
                  <c:v>-1.99999999999889</c:v>
                </c:pt>
                <c:pt idx="12">
                  <c:v>-2.2999999999999701</c:v>
                </c:pt>
                <c:pt idx="13">
                  <c:v>-2.4999999999995</c:v>
                </c:pt>
                <c:pt idx="14">
                  <c:v>-2.3999999999997401</c:v>
                </c:pt>
                <c:pt idx="15">
                  <c:v>-2.6999999999990401</c:v>
                </c:pt>
                <c:pt idx="16">
                  <c:v>-3.0000000000001101</c:v>
                </c:pt>
                <c:pt idx="17">
                  <c:v>-3.1999999999996498</c:v>
                </c:pt>
                <c:pt idx="18">
                  <c:v>-2.2000000000197399</c:v>
                </c:pt>
              </c:numCache>
            </c:numRef>
          </c:val>
        </c:ser>
        <c:ser>
          <c:idx val="2"/>
          <c:order val="2"/>
          <c:tx>
            <c:strRef>
              <c:f>'K81+057'!$AC$4:$AE$4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'K81+057'!$A$6:$A$29</c:f>
              <c:numCache>
                <c:formatCode>m"月"d"日";@</c:formatCode>
                <c:ptCount val="24"/>
                <c:pt idx="0">
                  <c:v>44988</c:v>
                </c:pt>
                <c:pt idx="1">
                  <c:v>44989</c:v>
                </c:pt>
                <c:pt idx="2">
                  <c:v>44990</c:v>
                </c:pt>
                <c:pt idx="3">
                  <c:v>44991</c:v>
                </c:pt>
                <c:pt idx="4">
                  <c:v>44992</c:v>
                </c:pt>
                <c:pt idx="5">
                  <c:v>44993</c:v>
                </c:pt>
                <c:pt idx="6">
                  <c:v>44994</c:v>
                </c:pt>
                <c:pt idx="7">
                  <c:v>44995</c:v>
                </c:pt>
                <c:pt idx="8">
                  <c:v>44996</c:v>
                </c:pt>
                <c:pt idx="9">
                  <c:v>44997</c:v>
                </c:pt>
                <c:pt idx="10">
                  <c:v>44998</c:v>
                </c:pt>
                <c:pt idx="11">
                  <c:v>44999</c:v>
                </c:pt>
                <c:pt idx="12">
                  <c:v>45000</c:v>
                </c:pt>
                <c:pt idx="13">
                  <c:v>45001</c:v>
                </c:pt>
                <c:pt idx="14">
                  <c:v>45002</c:v>
                </c:pt>
                <c:pt idx="15">
                  <c:v>45004</c:v>
                </c:pt>
                <c:pt idx="16">
                  <c:v>45006</c:v>
                </c:pt>
                <c:pt idx="17">
                  <c:v>45008</c:v>
                </c:pt>
              </c:numCache>
            </c:numRef>
          </c:cat>
          <c:val>
            <c:numRef>
              <c:f>'K81+057'!$AD$6:$AD$29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-9.99999999997669E-2</c:v>
                </c:pt>
                <c:pt idx="3">
                  <c:v>-0.29999999999930099</c:v>
                </c:pt>
                <c:pt idx="4">
                  <c:v>-0.49999999999883499</c:v>
                </c:pt>
                <c:pt idx="5">
                  <c:v>-0.60000000000037801</c:v>
                </c:pt>
                <c:pt idx="6">
                  <c:v>-0.89999999999967895</c:v>
                </c:pt>
                <c:pt idx="7">
                  <c:v>-1.0999999999992101</c:v>
                </c:pt>
                <c:pt idx="8">
                  <c:v>-0.999999999999446</c:v>
                </c:pt>
                <c:pt idx="9">
                  <c:v>-1.50000000000006</c:v>
                </c:pt>
                <c:pt idx="10">
                  <c:v>-1.6999999999995901</c:v>
                </c:pt>
                <c:pt idx="11">
                  <c:v>-1.8999999999991199</c:v>
                </c:pt>
                <c:pt idx="12">
                  <c:v>-1.99999999999889</c:v>
                </c:pt>
                <c:pt idx="13">
                  <c:v>-2.2999999999893102</c:v>
                </c:pt>
                <c:pt idx="14">
                  <c:v>-2.49999999998884</c:v>
                </c:pt>
                <c:pt idx="15">
                  <c:v>-2.3999999999997401</c:v>
                </c:pt>
                <c:pt idx="16">
                  <c:v>-2.3000000000088501</c:v>
                </c:pt>
                <c:pt idx="17">
                  <c:v>-2.2000000000197399</c:v>
                </c:pt>
              </c:numCache>
            </c:numRef>
          </c:val>
        </c:ser>
        <c:dLbls/>
        <c:marker val="1"/>
        <c:axId val="336372096"/>
        <c:axId val="336374400"/>
      </c:lineChart>
      <c:lineChart>
        <c:grouping val="standard"/>
        <c:ser>
          <c:idx val="3"/>
          <c:order val="3"/>
          <c:tx>
            <c:strRef>
              <c:f>'K81+057'!$AG$3:$AG$5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'K81+057'!$A$6:$A$29</c:f>
              <c:numCache>
                <c:formatCode>m"月"d"日";@</c:formatCode>
                <c:ptCount val="24"/>
                <c:pt idx="0">
                  <c:v>44988</c:v>
                </c:pt>
                <c:pt idx="1">
                  <c:v>44989</c:v>
                </c:pt>
                <c:pt idx="2">
                  <c:v>44990</c:v>
                </c:pt>
                <c:pt idx="3">
                  <c:v>44991</c:v>
                </c:pt>
                <c:pt idx="4">
                  <c:v>44992</c:v>
                </c:pt>
                <c:pt idx="5">
                  <c:v>44993</c:v>
                </c:pt>
                <c:pt idx="6">
                  <c:v>44994</c:v>
                </c:pt>
                <c:pt idx="7">
                  <c:v>44995</c:v>
                </c:pt>
                <c:pt idx="8">
                  <c:v>44996</c:v>
                </c:pt>
                <c:pt idx="9">
                  <c:v>44997</c:v>
                </c:pt>
                <c:pt idx="10">
                  <c:v>44998</c:v>
                </c:pt>
                <c:pt idx="11">
                  <c:v>44999</c:v>
                </c:pt>
                <c:pt idx="12">
                  <c:v>45000</c:v>
                </c:pt>
                <c:pt idx="13">
                  <c:v>45001</c:v>
                </c:pt>
                <c:pt idx="14">
                  <c:v>45002</c:v>
                </c:pt>
                <c:pt idx="15">
                  <c:v>45004</c:v>
                </c:pt>
                <c:pt idx="16">
                  <c:v>45006</c:v>
                </c:pt>
                <c:pt idx="17">
                  <c:v>45008</c:v>
                </c:pt>
              </c:numCache>
            </c:numRef>
          </c:cat>
          <c:val>
            <c:numRef>
              <c:f>'K81+057'!$AG$6:$AG$29</c:f>
              <c:numCache>
                <c:formatCode>0.0_ </c:formatCode>
                <c:ptCount val="24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43</c:v>
                </c:pt>
                <c:pt idx="13">
                  <c:v>46</c:v>
                </c:pt>
                <c:pt idx="14">
                  <c:v>49</c:v>
                </c:pt>
                <c:pt idx="15">
                  <c:v>52</c:v>
                </c:pt>
                <c:pt idx="16">
                  <c:v>55</c:v>
                </c:pt>
                <c:pt idx="17">
                  <c:v>58</c:v>
                </c:pt>
              </c:numCache>
            </c:numRef>
          </c:val>
        </c:ser>
        <c:dLbls/>
        <c:marker val="1"/>
        <c:axId val="336151296"/>
        <c:axId val="336152832"/>
      </c:lineChart>
      <c:dateAx>
        <c:axId val="33637209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6374400"/>
        <c:crossesAt val="-50"/>
        <c:auto val="1"/>
        <c:lblOffset val="100"/>
        <c:baseTimeUnit val="days"/>
      </c:dateAx>
      <c:valAx>
        <c:axId val="336374400"/>
        <c:scaling>
          <c:orientation val="minMax"/>
          <c:max val="1"/>
          <c:min val="-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6372096"/>
        <c:crosses val="autoZero"/>
        <c:crossBetween val="midCat"/>
        <c:majorUnit val="1"/>
      </c:valAx>
      <c:dateAx>
        <c:axId val="336151296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6152832"/>
        <c:crosses val="autoZero"/>
        <c:auto val="1"/>
        <c:lblOffset val="100"/>
        <c:baseTimeUnit val="days"/>
      </c:dateAx>
      <c:valAx>
        <c:axId val="336152832"/>
        <c:scaling>
          <c:orientation val="minMax"/>
          <c:max val="6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6151296"/>
        <c:crosses val="max"/>
        <c:crossBetween val="midCat"/>
        <c:majorUnit val="12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K81+057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2107609275918608"/>
          <c:y val="6.5359477124183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'K81+057'!$C$4:$G$4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'K81+057'!$A$6:$A$29</c:f>
              <c:numCache>
                <c:formatCode>m"月"d"日";@</c:formatCode>
                <c:ptCount val="24"/>
                <c:pt idx="0">
                  <c:v>44988</c:v>
                </c:pt>
                <c:pt idx="1">
                  <c:v>44989</c:v>
                </c:pt>
                <c:pt idx="2">
                  <c:v>44990</c:v>
                </c:pt>
                <c:pt idx="3">
                  <c:v>44991</c:v>
                </c:pt>
                <c:pt idx="4">
                  <c:v>44992</c:v>
                </c:pt>
                <c:pt idx="5">
                  <c:v>44993</c:v>
                </c:pt>
                <c:pt idx="6">
                  <c:v>44994</c:v>
                </c:pt>
                <c:pt idx="7">
                  <c:v>44995</c:v>
                </c:pt>
                <c:pt idx="8">
                  <c:v>44996</c:v>
                </c:pt>
                <c:pt idx="9">
                  <c:v>44997</c:v>
                </c:pt>
                <c:pt idx="10">
                  <c:v>44998</c:v>
                </c:pt>
                <c:pt idx="11">
                  <c:v>44999</c:v>
                </c:pt>
                <c:pt idx="12">
                  <c:v>45000</c:v>
                </c:pt>
                <c:pt idx="13">
                  <c:v>45001</c:v>
                </c:pt>
                <c:pt idx="14">
                  <c:v>45002</c:v>
                </c:pt>
                <c:pt idx="15">
                  <c:v>45004</c:v>
                </c:pt>
                <c:pt idx="16">
                  <c:v>45006</c:v>
                </c:pt>
                <c:pt idx="17">
                  <c:v>45008</c:v>
                </c:pt>
              </c:numCache>
            </c:numRef>
          </c:cat>
          <c:val>
            <c:numRef>
              <c:f>'K81+057'!$G$6:$G$29</c:f>
              <c:numCache>
                <c:formatCode>0.00_ </c:formatCode>
                <c:ptCount val="24"/>
                <c:pt idx="0">
                  <c:v>0</c:v>
                </c:pt>
                <c:pt idx="1">
                  <c:v>9.9999999974897905E-2</c:v>
                </c:pt>
                <c:pt idx="2">
                  <c:v>-0.199999999949796</c:v>
                </c:pt>
                <c:pt idx="3">
                  <c:v>-0.20000000006348301</c:v>
                </c:pt>
                <c:pt idx="4">
                  <c:v>0.10000000008858501</c:v>
                </c:pt>
                <c:pt idx="5">
                  <c:v>-0.49999999998817701</c:v>
                </c:pt>
                <c:pt idx="6">
                  <c:v>-0.20000000006348301</c:v>
                </c:pt>
                <c:pt idx="7">
                  <c:v>-0.199999999949796</c:v>
                </c:pt>
                <c:pt idx="8">
                  <c:v>-0.20000000006348301</c:v>
                </c:pt>
                <c:pt idx="9">
                  <c:v>9.9999999974897905E-2</c:v>
                </c:pt>
                <c:pt idx="10">
                  <c:v>-0.49999999998817701</c:v>
                </c:pt>
                <c:pt idx="11">
                  <c:v>-0.199999999949796</c:v>
                </c:pt>
                <c:pt idx="12">
                  <c:v>-0.20000000006348301</c:v>
                </c:pt>
                <c:pt idx="13">
                  <c:v>-0.199999999949796</c:v>
                </c:pt>
                <c:pt idx="14">
                  <c:v>-9.9999999974897905E-2</c:v>
                </c:pt>
                <c:pt idx="15">
                  <c:v>-0.15000000001919001</c:v>
                </c:pt>
                <c:pt idx="16">
                  <c:v>-0.15000000001919001</c:v>
                </c:pt>
                <c:pt idx="17">
                  <c:v>-9.9999999974897905E-2</c:v>
                </c:pt>
                <c:pt idx="18">
                  <c:v>-0.40000000001327901</c:v>
                </c:pt>
              </c:numCache>
            </c:numRef>
          </c:val>
        </c:ser>
        <c:ser>
          <c:idx val="1"/>
          <c:order val="1"/>
          <c:tx>
            <c:strRef>
              <c:f>'K81+057'!$H$4:$L$4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'K81+057'!$A$6:$A$29</c:f>
              <c:numCache>
                <c:formatCode>m"月"d"日";@</c:formatCode>
                <c:ptCount val="24"/>
                <c:pt idx="0">
                  <c:v>44988</c:v>
                </c:pt>
                <c:pt idx="1">
                  <c:v>44989</c:v>
                </c:pt>
                <c:pt idx="2">
                  <c:v>44990</c:v>
                </c:pt>
                <c:pt idx="3">
                  <c:v>44991</c:v>
                </c:pt>
                <c:pt idx="4">
                  <c:v>44992</c:v>
                </c:pt>
                <c:pt idx="5">
                  <c:v>44993</c:v>
                </c:pt>
                <c:pt idx="6">
                  <c:v>44994</c:v>
                </c:pt>
                <c:pt idx="7">
                  <c:v>44995</c:v>
                </c:pt>
                <c:pt idx="8">
                  <c:v>44996</c:v>
                </c:pt>
                <c:pt idx="9">
                  <c:v>44997</c:v>
                </c:pt>
                <c:pt idx="10">
                  <c:v>44998</c:v>
                </c:pt>
                <c:pt idx="11">
                  <c:v>44999</c:v>
                </c:pt>
                <c:pt idx="12">
                  <c:v>45000</c:v>
                </c:pt>
                <c:pt idx="13">
                  <c:v>45001</c:v>
                </c:pt>
                <c:pt idx="14">
                  <c:v>45002</c:v>
                </c:pt>
                <c:pt idx="15">
                  <c:v>45004</c:v>
                </c:pt>
                <c:pt idx="16">
                  <c:v>45006</c:v>
                </c:pt>
                <c:pt idx="17">
                  <c:v>45008</c:v>
                </c:pt>
              </c:numCache>
            </c:numRef>
          </c:cat>
          <c:val>
            <c:numRef>
              <c:f>'K81+057'!$L$6:$L$29</c:f>
              <c:numCache>
                <c:formatCode>0.00_ </c:formatCode>
                <c:ptCount val="24"/>
                <c:pt idx="0">
                  <c:v>0</c:v>
                </c:pt>
                <c:pt idx="1">
                  <c:v>0.10000000008858501</c:v>
                </c:pt>
                <c:pt idx="2">
                  <c:v>-0.20000000006348301</c:v>
                </c:pt>
                <c:pt idx="3">
                  <c:v>-0.199999999949796</c:v>
                </c:pt>
                <c:pt idx="4">
                  <c:v>-0.30000000003838101</c:v>
                </c:pt>
                <c:pt idx="5">
                  <c:v>-9.9999999974897905E-2</c:v>
                </c:pt>
                <c:pt idx="6">
                  <c:v>-0.20000000006348301</c:v>
                </c:pt>
                <c:pt idx="7">
                  <c:v>-0.199999999949796</c:v>
                </c:pt>
                <c:pt idx="8">
                  <c:v>-0.20000000006348301</c:v>
                </c:pt>
                <c:pt idx="9">
                  <c:v>-0.199999999949796</c:v>
                </c:pt>
                <c:pt idx="10">
                  <c:v>-9.9999999974897905E-2</c:v>
                </c:pt>
                <c:pt idx="11">
                  <c:v>-0.30000000003838101</c:v>
                </c:pt>
                <c:pt idx="12">
                  <c:v>-0.199999999949796</c:v>
                </c:pt>
                <c:pt idx="13">
                  <c:v>9.9999999974897905E-2</c:v>
                </c:pt>
                <c:pt idx="14">
                  <c:v>-0.49999999998817701</c:v>
                </c:pt>
                <c:pt idx="15">
                  <c:v>-4.9999999987449001E-2</c:v>
                </c:pt>
                <c:pt idx="16">
                  <c:v>-5.0000000044292399E-2</c:v>
                </c:pt>
                <c:pt idx="17">
                  <c:v>-4.9999999987449001E-2</c:v>
                </c:pt>
              </c:numCache>
            </c:numRef>
          </c:val>
        </c:ser>
        <c:ser>
          <c:idx val="2"/>
          <c:order val="2"/>
          <c:tx>
            <c:strRef>
              <c:f>'K81+057'!$M$4:$Q$4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'K81+057'!$A$6:$A$29</c:f>
              <c:numCache>
                <c:formatCode>m"月"d"日";@</c:formatCode>
                <c:ptCount val="24"/>
                <c:pt idx="0">
                  <c:v>44988</c:v>
                </c:pt>
                <c:pt idx="1">
                  <c:v>44989</c:v>
                </c:pt>
                <c:pt idx="2">
                  <c:v>44990</c:v>
                </c:pt>
                <c:pt idx="3">
                  <c:v>44991</c:v>
                </c:pt>
                <c:pt idx="4">
                  <c:v>44992</c:v>
                </c:pt>
                <c:pt idx="5">
                  <c:v>44993</c:v>
                </c:pt>
                <c:pt idx="6">
                  <c:v>44994</c:v>
                </c:pt>
                <c:pt idx="7">
                  <c:v>44995</c:v>
                </c:pt>
                <c:pt idx="8">
                  <c:v>44996</c:v>
                </c:pt>
                <c:pt idx="9">
                  <c:v>44997</c:v>
                </c:pt>
                <c:pt idx="10">
                  <c:v>44998</c:v>
                </c:pt>
                <c:pt idx="11">
                  <c:v>44999</c:v>
                </c:pt>
                <c:pt idx="12">
                  <c:v>45000</c:v>
                </c:pt>
                <c:pt idx="13">
                  <c:v>45001</c:v>
                </c:pt>
                <c:pt idx="14">
                  <c:v>45002</c:v>
                </c:pt>
                <c:pt idx="15">
                  <c:v>45004</c:v>
                </c:pt>
                <c:pt idx="16">
                  <c:v>45006</c:v>
                </c:pt>
                <c:pt idx="17">
                  <c:v>45008</c:v>
                </c:pt>
              </c:numCache>
            </c:numRef>
          </c:cat>
          <c:val>
            <c:numRef>
              <c:f>'K81+057'!$Q$6:$Q$29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-0.30000000003838101</c:v>
                </c:pt>
                <c:pt idx="3">
                  <c:v>0.20000000006348301</c:v>
                </c:pt>
                <c:pt idx="4">
                  <c:v>-0.20000000006348301</c:v>
                </c:pt>
                <c:pt idx="5">
                  <c:v>-0.199999999949796</c:v>
                </c:pt>
                <c:pt idx="6">
                  <c:v>-0.30000000003838101</c:v>
                </c:pt>
                <c:pt idx="7">
                  <c:v>-9.9999999974897905E-2</c:v>
                </c:pt>
                <c:pt idx="8">
                  <c:v>-0.199999999949796</c:v>
                </c:pt>
                <c:pt idx="9">
                  <c:v>-0.10000000008858501</c:v>
                </c:pt>
                <c:pt idx="10">
                  <c:v>-0.29999999992469401</c:v>
                </c:pt>
                <c:pt idx="11">
                  <c:v>-0.20000000006348301</c:v>
                </c:pt>
                <c:pt idx="12">
                  <c:v>-0.199999999949796</c:v>
                </c:pt>
                <c:pt idx="13">
                  <c:v>9.9999999974897905E-2</c:v>
                </c:pt>
                <c:pt idx="14">
                  <c:v>-0.49999999998817701</c:v>
                </c:pt>
                <c:pt idx="15">
                  <c:v>-9.9999999974897905E-2</c:v>
                </c:pt>
                <c:pt idx="16">
                  <c:v>-0.100000000031741</c:v>
                </c:pt>
                <c:pt idx="17">
                  <c:v>-9.9999999974897905E-2</c:v>
                </c:pt>
              </c:numCache>
            </c:numRef>
          </c:val>
        </c:ser>
        <c:dLbls/>
        <c:marker val="1"/>
        <c:axId val="336195968"/>
        <c:axId val="336198272"/>
      </c:lineChart>
      <c:dateAx>
        <c:axId val="33619596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6198272"/>
        <c:crossesAt val="-50"/>
        <c:auto val="1"/>
        <c:lblOffset val="100"/>
        <c:baseTimeUnit val="days"/>
      </c:dateAx>
      <c:valAx>
        <c:axId val="336198272"/>
        <c:scaling>
          <c:orientation val="minMax"/>
          <c:max val="0.5"/>
          <c:min val="-1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6195968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6.0053658581252514E-2"/>
          <c:y val="9.613358379222211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K81+057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78783198694230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'K81+057'!$U$4:$W$4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'K81+057'!$A$6:$A$29</c:f>
              <c:numCache>
                <c:formatCode>m"月"d"日";@</c:formatCode>
                <c:ptCount val="24"/>
                <c:pt idx="0">
                  <c:v>44988</c:v>
                </c:pt>
                <c:pt idx="1">
                  <c:v>44989</c:v>
                </c:pt>
                <c:pt idx="2">
                  <c:v>44990</c:v>
                </c:pt>
                <c:pt idx="3">
                  <c:v>44991</c:v>
                </c:pt>
                <c:pt idx="4">
                  <c:v>44992</c:v>
                </c:pt>
                <c:pt idx="5">
                  <c:v>44993</c:v>
                </c:pt>
                <c:pt idx="6">
                  <c:v>44994</c:v>
                </c:pt>
                <c:pt idx="7">
                  <c:v>44995</c:v>
                </c:pt>
                <c:pt idx="8">
                  <c:v>44996</c:v>
                </c:pt>
                <c:pt idx="9">
                  <c:v>44997</c:v>
                </c:pt>
                <c:pt idx="10">
                  <c:v>44998</c:v>
                </c:pt>
                <c:pt idx="11">
                  <c:v>44999</c:v>
                </c:pt>
                <c:pt idx="12">
                  <c:v>45000</c:v>
                </c:pt>
                <c:pt idx="13">
                  <c:v>45001</c:v>
                </c:pt>
                <c:pt idx="14">
                  <c:v>45002</c:v>
                </c:pt>
                <c:pt idx="15">
                  <c:v>45004</c:v>
                </c:pt>
                <c:pt idx="16">
                  <c:v>45006</c:v>
                </c:pt>
                <c:pt idx="17">
                  <c:v>45008</c:v>
                </c:pt>
              </c:numCache>
            </c:numRef>
          </c:cat>
          <c:val>
            <c:numRef>
              <c:f>'K81+057'!$W$6:$W$29</c:f>
              <c:numCache>
                <c:formatCode>0.00_ </c:formatCode>
                <c:ptCount val="24"/>
                <c:pt idx="0">
                  <c:v>0</c:v>
                </c:pt>
                <c:pt idx="1">
                  <c:v>9.99999999997669E-2</c:v>
                </c:pt>
                <c:pt idx="2">
                  <c:v>-0.19999999999953399</c:v>
                </c:pt>
                <c:pt idx="3">
                  <c:v>-0.30000000000107702</c:v>
                </c:pt>
                <c:pt idx="4">
                  <c:v>-9.99999999997669E-2</c:v>
                </c:pt>
                <c:pt idx="5">
                  <c:v>0.19999999999953399</c:v>
                </c:pt>
                <c:pt idx="6">
                  <c:v>-0.59999999999860198</c:v>
                </c:pt>
                <c:pt idx="7">
                  <c:v>-0.20000000000130999</c:v>
                </c:pt>
                <c:pt idx="8">
                  <c:v>-0.19999999999953399</c:v>
                </c:pt>
                <c:pt idx="9">
                  <c:v>-9.99999999997669E-2</c:v>
                </c:pt>
                <c:pt idx="10">
                  <c:v>-0.30000000000107702</c:v>
                </c:pt>
                <c:pt idx="11">
                  <c:v>-0.19999999999953399</c:v>
                </c:pt>
                <c:pt idx="12">
                  <c:v>-9.99999999997669E-2</c:v>
                </c:pt>
                <c:pt idx="13">
                  <c:v>-0.29999999999041899</c:v>
                </c:pt>
                <c:pt idx="14">
                  <c:v>-0.19999999999953399</c:v>
                </c:pt>
                <c:pt idx="15">
                  <c:v>4.99999999954426E-2</c:v>
                </c:pt>
                <c:pt idx="16">
                  <c:v>4.99999999945544E-2</c:v>
                </c:pt>
                <c:pt idx="17">
                  <c:v>4.99999999954426E-2</c:v>
                </c:pt>
                <c:pt idx="18">
                  <c:v>0.19999999997999399</c:v>
                </c:pt>
              </c:numCache>
            </c:numRef>
          </c:val>
        </c:ser>
        <c:ser>
          <c:idx val="1"/>
          <c:order val="1"/>
          <c:tx>
            <c:strRef>
              <c:f>'K81+057'!$Y$4:$AA$4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'K81+057'!$A$6:$A$29</c:f>
              <c:numCache>
                <c:formatCode>m"月"d"日";@</c:formatCode>
                <c:ptCount val="24"/>
                <c:pt idx="0">
                  <c:v>44988</c:v>
                </c:pt>
                <c:pt idx="1">
                  <c:v>44989</c:v>
                </c:pt>
                <c:pt idx="2">
                  <c:v>44990</c:v>
                </c:pt>
                <c:pt idx="3">
                  <c:v>44991</c:v>
                </c:pt>
                <c:pt idx="4">
                  <c:v>44992</c:v>
                </c:pt>
                <c:pt idx="5">
                  <c:v>44993</c:v>
                </c:pt>
                <c:pt idx="6">
                  <c:v>44994</c:v>
                </c:pt>
                <c:pt idx="7">
                  <c:v>44995</c:v>
                </c:pt>
                <c:pt idx="8">
                  <c:v>44996</c:v>
                </c:pt>
                <c:pt idx="9">
                  <c:v>44997</c:v>
                </c:pt>
                <c:pt idx="10">
                  <c:v>44998</c:v>
                </c:pt>
                <c:pt idx="11">
                  <c:v>44999</c:v>
                </c:pt>
                <c:pt idx="12">
                  <c:v>45000</c:v>
                </c:pt>
                <c:pt idx="13">
                  <c:v>45001</c:v>
                </c:pt>
                <c:pt idx="14">
                  <c:v>45002</c:v>
                </c:pt>
                <c:pt idx="15">
                  <c:v>45004</c:v>
                </c:pt>
                <c:pt idx="16">
                  <c:v>45006</c:v>
                </c:pt>
                <c:pt idx="17">
                  <c:v>45008</c:v>
                </c:pt>
              </c:numCache>
            </c:numRef>
          </c:cat>
          <c:val>
            <c:numRef>
              <c:f>'K81+057'!$AA$6:$AA$29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-9.99999999997669E-2</c:v>
                </c:pt>
                <c:pt idx="3">
                  <c:v>-0.19999999999953399</c:v>
                </c:pt>
                <c:pt idx="4">
                  <c:v>-0.20000000000130999</c:v>
                </c:pt>
                <c:pt idx="5">
                  <c:v>-9.99999999997669E-2</c:v>
                </c:pt>
                <c:pt idx="6">
                  <c:v>-0.29999999999930099</c:v>
                </c:pt>
                <c:pt idx="7">
                  <c:v>-0.19999999999953399</c:v>
                </c:pt>
                <c:pt idx="8">
                  <c:v>9.99999999997669E-2</c:v>
                </c:pt>
                <c:pt idx="9">
                  <c:v>-0.50000000000061096</c:v>
                </c:pt>
                <c:pt idx="10">
                  <c:v>-0.19999999999953399</c:v>
                </c:pt>
                <c:pt idx="11">
                  <c:v>-9.99999999997669E-2</c:v>
                </c:pt>
                <c:pt idx="12">
                  <c:v>-0.30000000000107702</c:v>
                </c:pt>
                <c:pt idx="13">
                  <c:v>-0.19999999999953399</c:v>
                </c:pt>
                <c:pt idx="14">
                  <c:v>9.99999999997669E-2</c:v>
                </c:pt>
                <c:pt idx="15">
                  <c:v>-0.14999999999965</c:v>
                </c:pt>
                <c:pt idx="16">
                  <c:v>-0.15000000000053901</c:v>
                </c:pt>
                <c:pt idx="17">
                  <c:v>-9.99999999997669E-2</c:v>
                </c:pt>
                <c:pt idx="18">
                  <c:v>-0.16666666666686999</c:v>
                </c:pt>
              </c:numCache>
            </c:numRef>
          </c:val>
        </c:ser>
        <c:ser>
          <c:idx val="2"/>
          <c:order val="2"/>
          <c:tx>
            <c:strRef>
              <c:f>'K81+057'!$AC$4:$AE$4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'K81+057'!$A$6:$A$29</c:f>
              <c:numCache>
                <c:formatCode>m"月"d"日";@</c:formatCode>
                <c:ptCount val="24"/>
                <c:pt idx="0">
                  <c:v>44988</c:v>
                </c:pt>
                <c:pt idx="1">
                  <c:v>44989</c:v>
                </c:pt>
                <c:pt idx="2">
                  <c:v>44990</c:v>
                </c:pt>
                <c:pt idx="3">
                  <c:v>44991</c:v>
                </c:pt>
                <c:pt idx="4">
                  <c:v>44992</c:v>
                </c:pt>
                <c:pt idx="5">
                  <c:v>44993</c:v>
                </c:pt>
                <c:pt idx="6">
                  <c:v>44994</c:v>
                </c:pt>
                <c:pt idx="7">
                  <c:v>44995</c:v>
                </c:pt>
                <c:pt idx="8">
                  <c:v>44996</c:v>
                </c:pt>
                <c:pt idx="9">
                  <c:v>44997</c:v>
                </c:pt>
                <c:pt idx="10">
                  <c:v>44998</c:v>
                </c:pt>
                <c:pt idx="11">
                  <c:v>44999</c:v>
                </c:pt>
                <c:pt idx="12">
                  <c:v>45000</c:v>
                </c:pt>
                <c:pt idx="13">
                  <c:v>45001</c:v>
                </c:pt>
                <c:pt idx="14">
                  <c:v>45002</c:v>
                </c:pt>
                <c:pt idx="15">
                  <c:v>45004</c:v>
                </c:pt>
                <c:pt idx="16">
                  <c:v>45006</c:v>
                </c:pt>
                <c:pt idx="17">
                  <c:v>45008</c:v>
                </c:pt>
              </c:numCache>
            </c:numRef>
          </c:cat>
          <c:val>
            <c:numRef>
              <c:f>'K81+057'!$AE$6:$AE$29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9.99999999997669E-2</c:v>
                </c:pt>
                <c:pt idx="3">
                  <c:v>-0.19999999999953399</c:v>
                </c:pt>
                <c:pt idx="4">
                  <c:v>-0.19999999999953399</c:v>
                </c:pt>
                <c:pt idx="5">
                  <c:v>-0.10000000000154299</c:v>
                </c:pt>
                <c:pt idx="6">
                  <c:v>-0.29999999999930099</c:v>
                </c:pt>
                <c:pt idx="7">
                  <c:v>-0.19999999999953399</c:v>
                </c:pt>
                <c:pt idx="8">
                  <c:v>9.99999999997669E-2</c:v>
                </c:pt>
                <c:pt idx="9">
                  <c:v>-0.50000000000061096</c:v>
                </c:pt>
                <c:pt idx="10">
                  <c:v>-0.19999999999953399</c:v>
                </c:pt>
                <c:pt idx="11">
                  <c:v>-0.19999999999953399</c:v>
                </c:pt>
                <c:pt idx="12">
                  <c:v>-9.99999999997669E-2</c:v>
                </c:pt>
                <c:pt idx="13">
                  <c:v>-0.29999999999041899</c:v>
                </c:pt>
                <c:pt idx="14">
                  <c:v>-0.19999999999953399</c:v>
                </c:pt>
                <c:pt idx="15">
                  <c:v>4.99999999945544E-2</c:v>
                </c:pt>
                <c:pt idx="16">
                  <c:v>4.99999999954426E-2</c:v>
                </c:pt>
                <c:pt idx="17">
                  <c:v>4.99999999945544E-2</c:v>
                </c:pt>
              </c:numCache>
            </c:numRef>
          </c:val>
        </c:ser>
        <c:dLbls/>
        <c:marker val="1"/>
        <c:axId val="336450688"/>
        <c:axId val="336452992"/>
      </c:lineChart>
      <c:dateAx>
        <c:axId val="33645068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6452992"/>
        <c:crossesAt val="-50"/>
        <c:auto val="1"/>
        <c:lblOffset val="100"/>
        <c:baseTimeUnit val="days"/>
      </c:dateAx>
      <c:valAx>
        <c:axId val="336452992"/>
        <c:scaling>
          <c:orientation val="minMax"/>
          <c:max val="1"/>
          <c:min val="-1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6450688"/>
        <c:crosses val="autoZero"/>
        <c:crossBetween val="midCat"/>
        <c:majorUnit val="0.5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K81+027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7.3209821859074398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834187793391102"/>
          <c:y val="0.19175717364396599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'K81+027'!$C$4:$G$4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linear"/>
          </c:trendline>
          <c:cat>
            <c:numRef>
              <c:f>'K81+027'!$A$6:$A$29</c:f>
              <c:numCache>
                <c:formatCode>m"月"d"日";@</c:formatCode>
                <c:ptCount val="24"/>
                <c:pt idx="0">
                  <c:v>44997</c:v>
                </c:pt>
                <c:pt idx="1">
                  <c:v>44998</c:v>
                </c:pt>
                <c:pt idx="2">
                  <c:v>44999</c:v>
                </c:pt>
                <c:pt idx="3">
                  <c:v>45000</c:v>
                </c:pt>
                <c:pt idx="4">
                  <c:v>45001</c:v>
                </c:pt>
                <c:pt idx="5">
                  <c:v>45002</c:v>
                </c:pt>
                <c:pt idx="6">
                  <c:v>45003</c:v>
                </c:pt>
                <c:pt idx="7">
                  <c:v>45004</c:v>
                </c:pt>
                <c:pt idx="8">
                  <c:v>45005</c:v>
                </c:pt>
                <c:pt idx="9">
                  <c:v>45006</c:v>
                </c:pt>
                <c:pt idx="10">
                  <c:v>45007</c:v>
                </c:pt>
                <c:pt idx="11">
                  <c:v>45008</c:v>
                </c:pt>
                <c:pt idx="12">
                  <c:v>45009</c:v>
                </c:pt>
                <c:pt idx="13">
                  <c:v>45010</c:v>
                </c:pt>
                <c:pt idx="14">
                  <c:v>45011</c:v>
                </c:pt>
                <c:pt idx="15">
                  <c:v>45013</c:v>
                </c:pt>
                <c:pt idx="16">
                  <c:v>45015</c:v>
                </c:pt>
                <c:pt idx="17">
                  <c:v>45018</c:v>
                </c:pt>
                <c:pt idx="18">
                  <c:v>45020</c:v>
                </c:pt>
              </c:numCache>
            </c:numRef>
          </c:cat>
          <c:val>
            <c:numRef>
              <c:f>'K81+027'!$F$6:$F$29</c:f>
              <c:numCache>
                <c:formatCode>0.00_ </c:formatCode>
                <c:ptCount val="24"/>
                <c:pt idx="0">
                  <c:v>0</c:v>
                </c:pt>
                <c:pt idx="1">
                  <c:v>-9.9999999974897905E-2</c:v>
                </c:pt>
                <c:pt idx="2">
                  <c:v>-0.30000000003838101</c:v>
                </c:pt>
                <c:pt idx="3">
                  <c:v>-0.90000000000145497</c:v>
                </c:pt>
                <c:pt idx="4">
                  <c:v>-0.69999999993797202</c:v>
                </c:pt>
                <c:pt idx="5">
                  <c:v>-0.90000000000145497</c:v>
                </c:pt>
                <c:pt idx="6">
                  <c:v>-0.80000000002655702</c:v>
                </c:pt>
                <c:pt idx="7">
                  <c:v>-1.30000000001473</c:v>
                </c:pt>
                <c:pt idx="8">
                  <c:v>-1.4999999999645299</c:v>
                </c:pt>
                <c:pt idx="9">
                  <c:v>-1.70000000002801</c:v>
                </c:pt>
                <c:pt idx="10">
                  <c:v>-1.5999999999394301</c:v>
                </c:pt>
                <c:pt idx="11">
                  <c:v>-2.1000000000412902</c:v>
                </c:pt>
                <c:pt idx="12">
                  <c:v>-2.2999999999910901</c:v>
                </c:pt>
                <c:pt idx="13">
                  <c:v>-2.39999999996598</c:v>
                </c:pt>
                <c:pt idx="14">
                  <c:v>-2.70000000000437</c:v>
                </c:pt>
                <c:pt idx="15">
                  <c:v>-2.79999999997926</c:v>
                </c:pt>
                <c:pt idx="16">
                  <c:v>-3.1000000000176402</c:v>
                </c:pt>
                <c:pt idx="17">
                  <c:v>-3.2999999999674401</c:v>
                </c:pt>
                <c:pt idx="18">
                  <c:v>-3.1999999999925399</c:v>
                </c:pt>
                <c:pt idx="19">
                  <c:v>-0.69999999993798001</c:v>
                </c:pt>
              </c:numCache>
            </c:numRef>
          </c:val>
        </c:ser>
        <c:ser>
          <c:idx val="1"/>
          <c:order val="1"/>
          <c:tx>
            <c:strRef>
              <c:f>'K81+027'!$H$4:$L$4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'K81+027'!$A$6:$A$29</c:f>
              <c:numCache>
                <c:formatCode>m"月"d"日";@</c:formatCode>
                <c:ptCount val="24"/>
                <c:pt idx="0">
                  <c:v>44997</c:v>
                </c:pt>
                <c:pt idx="1">
                  <c:v>44998</c:v>
                </c:pt>
                <c:pt idx="2">
                  <c:v>44999</c:v>
                </c:pt>
                <c:pt idx="3">
                  <c:v>45000</c:v>
                </c:pt>
                <c:pt idx="4">
                  <c:v>45001</c:v>
                </c:pt>
                <c:pt idx="5">
                  <c:v>45002</c:v>
                </c:pt>
                <c:pt idx="6">
                  <c:v>45003</c:v>
                </c:pt>
                <c:pt idx="7">
                  <c:v>45004</c:v>
                </c:pt>
                <c:pt idx="8">
                  <c:v>45005</c:v>
                </c:pt>
                <c:pt idx="9">
                  <c:v>45006</c:v>
                </c:pt>
                <c:pt idx="10">
                  <c:v>45007</c:v>
                </c:pt>
                <c:pt idx="11">
                  <c:v>45008</c:v>
                </c:pt>
                <c:pt idx="12">
                  <c:v>45009</c:v>
                </c:pt>
                <c:pt idx="13">
                  <c:v>45010</c:v>
                </c:pt>
                <c:pt idx="14">
                  <c:v>45011</c:v>
                </c:pt>
                <c:pt idx="15">
                  <c:v>45013</c:v>
                </c:pt>
                <c:pt idx="16">
                  <c:v>45015</c:v>
                </c:pt>
                <c:pt idx="17">
                  <c:v>45018</c:v>
                </c:pt>
                <c:pt idx="18">
                  <c:v>45020</c:v>
                </c:pt>
              </c:numCache>
            </c:numRef>
          </c:cat>
          <c:val>
            <c:numRef>
              <c:f>'K81+027'!$K$6:$K$29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-0.29999999992469401</c:v>
                </c:pt>
                <c:pt idx="3">
                  <c:v>-0.49999999998817701</c:v>
                </c:pt>
                <c:pt idx="4">
                  <c:v>-0.40000000001327901</c:v>
                </c:pt>
                <c:pt idx="5">
                  <c:v>-0.69999999993797202</c:v>
                </c:pt>
                <c:pt idx="6">
                  <c:v>-0.90000000000145497</c:v>
                </c:pt>
                <c:pt idx="7">
                  <c:v>-1.1999999999261499</c:v>
                </c:pt>
                <c:pt idx="8">
                  <c:v>-1.30000000001473</c:v>
                </c:pt>
                <c:pt idx="9">
                  <c:v>-1.39999999998963</c:v>
                </c:pt>
                <c:pt idx="10">
                  <c:v>-1.30000000001473</c:v>
                </c:pt>
                <c:pt idx="11">
                  <c:v>-1.5999999999394301</c:v>
                </c:pt>
                <c:pt idx="12">
                  <c:v>-1.69999999991433</c:v>
                </c:pt>
                <c:pt idx="13">
                  <c:v>-1.69999999991433</c:v>
                </c:pt>
                <c:pt idx="14">
                  <c:v>-1.8999999999778101</c:v>
                </c:pt>
                <c:pt idx="15">
                  <c:v>-1.9999999999527101</c:v>
                </c:pt>
                <c:pt idx="16">
                  <c:v>-2.0999999999275998</c:v>
                </c:pt>
                <c:pt idx="17">
                  <c:v>-2.2000000000161899</c:v>
                </c:pt>
                <c:pt idx="18">
                  <c:v>-1.9999999999527101</c:v>
                </c:pt>
                <c:pt idx="19">
                  <c:v>-0.13333333333775901</c:v>
                </c:pt>
              </c:numCache>
            </c:numRef>
          </c:val>
        </c:ser>
        <c:ser>
          <c:idx val="2"/>
          <c:order val="2"/>
          <c:tx>
            <c:strRef>
              <c:f>'K81+027'!$M$4:$Q$4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'K81+027'!$A$6:$A$32</c:f>
              <c:numCache>
                <c:formatCode>m"月"d"日";@</c:formatCode>
                <c:ptCount val="27"/>
                <c:pt idx="0">
                  <c:v>44997</c:v>
                </c:pt>
                <c:pt idx="1">
                  <c:v>44998</c:v>
                </c:pt>
                <c:pt idx="2">
                  <c:v>44999</c:v>
                </c:pt>
                <c:pt idx="3">
                  <c:v>45000</c:v>
                </c:pt>
                <c:pt idx="4">
                  <c:v>45001</c:v>
                </c:pt>
                <c:pt idx="5">
                  <c:v>45002</c:v>
                </c:pt>
                <c:pt idx="6">
                  <c:v>45003</c:v>
                </c:pt>
                <c:pt idx="7">
                  <c:v>45004</c:v>
                </c:pt>
                <c:pt idx="8">
                  <c:v>45005</c:v>
                </c:pt>
                <c:pt idx="9">
                  <c:v>45006</c:v>
                </c:pt>
                <c:pt idx="10">
                  <c:v>45007</c:v>
                </c:pt>
                <c:pt idx="11">
                  <c:v>45008</c:v>
                </c:pt>
                <c:pt idx="12">
                  <c:v>45009</c:v>
                </c:pt>
                <c:pt idx="13">
                  <c:v>45010</c:v>
                </c:pt>
                <c:pt idx="14">
                  <c:v>45011</c:v>
                </c:pt>
                <c:pt idx="15">
                  <c:v>45013</c:v>
                </c:pt>
                <c:pt idx="16">
                  <c:v>45015</c:v>
                </c:pt>
                <c:pt idx="17">
                  <c:v>45018</c:v>
                </c:pt>
                <c:pt idx="18">
                  <c:v>45020</c:v>
                </c:pt>
              </c:numCache>
            </c:numRef>
          </c:cat>
          <c:val>
            <c:numRef>
              <c:f>'K81+027'!$P$6:$P$32</c:f>
              <c:numCache>
                <c:formatCode>0.00_ </c:formatCode>
                <c:ptCount val="27"/>
                <c:pt idx="0">
                  <c:v>0</c:v>
                </c:pt>
                <c:pt idx="1">
                  <c:v>-0.199999999949796</c:v>
                </c:pt>
                <c:pt idx="2">
                  <c:v>-0.29999999992469401</c:v>
                </c:pt>
                <c:pt idx="3">
                  <c:v>-0.59999999996307496</c:v>
                </c:pt>
                <c:pt idx="4">
                  <c:v>-0.79999999991286996</c:v>
                </c:pt>
                <c:pt idx="5">
                  <c:v>-0.99999999997635303</c:v>
                </c:pt>
                <c:pt idx="6">
                  <c:v>-1.30000000001473</c:v>
                </c:pt>
                <c:pt idx="7">
                  <c:v>-1.39999999998963</c:v>
                </c:pt>
                <c:pt idx="8">
                  <c:v>-1.5999999999394301</c:v>
                </c:pt>
                <c:pt idx="9">
                  <c:v>-1.8999999999778101</c:v>
                </c:pt>
                <c:pt idx="10">
                  <c:v>-1.9999999999527101</c:v>
                </c:pt>
                <c:pt idx="11">
                  <c:v>-2.2000000000161899</c:v>
                </c:pt>
                <c:pt idx="12">
                  <c:v>-2.0999999999275998</c:v>
                </c:pt>
                <c:pt idx="13">
                  <c:v>-2.5999999999157799</c:v>
                </c:pt>
                <c:pt idx="14">
                  <c:v>-2.79999999997926</c:v>
                </c:pt>
                <c:pt idx="15">
                  <c:v>-2.8999999999541601</c:v>
                </c:pt>
                <c:pt idx="16">
                  <c:v>-3.1999999999925399</c:v>
                </c:pt>
                <c:pt idx="17">
                  <c:v>-3.2999999999674401</c:v>
                </c:pt>
                <c:pt idx="18">
                  <c:v>-3.6000000000058199</c:v>
                </c:pt>
              </c:numCache>
            </c:numRef>
          </c:val>
        </c:ser>
        <c:dLbls/>
        <c:marker val="1"/>
        <c:axId val="336537856"/>
        <c:axId val="336544512"/>
      </c:lineChart>
      <c:lineChart>
        <c:grouping val="standard"/>
        <c:ser>
          <c:idx val="3"/>
          <c:order val="3"/>
          <c:tx>
            <c:strRef>
              <c:f>'K81+027'!$AG$3:$AG$5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'K81+027'!$A$6:$A$29</c:f>
              <c:numCache>
                <c:formatCode>m"月"d"日";@</c:formatCode>
                <c:ptCount val="24"/>
                <c:pt idx="0">
                  <c:v>44997</c:v>
                </c:pt>
                <c:pt idx="1">
                  <c:v>44998</c:v>
                </c:pt>
                <c:pt idx="2">
                  <c:v>44999</c:v>
                </c:pt>
                <c:pt idx="3">
                  <c:v>45000</c:v>
                </c:pt>
                <c:pt idx="4">
                  <c:v>45001</c:v>
                </c:pt>
                <c:pt idx="5">
                  <c:v>45002</c:v>
                </c:pt>
                <c:pt idx="6">
                  <c:v>45003</c:v>
                </c:pt>
                <c:pt idx="7">
                  <c:v>45004</c:v>
                </c:pt>
                <c:pt idx="8">
                  <c:v>45005</c:v>
                </c:pt>
                <c:pt idx="9">
                  <c:v>45006</c:v>
                </c:pt>
                <c:pt idx="10">
                  <c:v>45007</c:v>
                </c:pt>
                <c:pt idx="11">
                  <c:v>45008</c:v>
                </c:pt>
                <c:pt idx="12">
                  <c:v>45009</c:v>
                </c:pt>
                <c:pt idx="13">
                  <c:v>45010</c:v>
                </c:pt>
                <c:pt idx="14">
                  <c:v>45011</c:v>
                </c:pt>
                <c:pt idx="15">
                  <c:v>45013</c:v>
                </c:pt>
                <c:pt idx="16">
                  <c:v>45015</c:v>
                </c:pt>
                <c:pt idx="17">
                  <c:v>45018</c:v>
                </c:pt>
                <c:pt idx="18">
                  <c:v>45020</c:v>
                </c:pt>
              </c:numCache>
            </c:numRef>
          </c:cat>
          <c:val>
            <c:numRef>
              <c:f>'K81+027'!$AG$6:$AG$29</c:f>
              <c:numCache>
                <c:formatCode>0.0_ </c:formatCode>
                <c:ptCount val="24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  <c:pt idx="18">
                  <c:v>59</c:v>
                </c:pt>
              </c:numCache>
            </c:numRef>
          </c:val>
        </c:ser>
        <c:dLbls/>
        <c:marker val="1"/>
        <c:axId val="336546432"/>
        <c:axId val="336576896"/>
      </c:lineChart>
      <c:dateAx>
        <c:axId val="33653785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6544512"/>
        <c:crossesAt val="-50"/>
        <c:auto val="1"/>
        <c:lblOffset val="100"/>
        <c:baseTimeUnit val="days"/>
      </c:dateAx>
      <c:valAx>
        <c:axId val="336544512"/>
        <c:scaling>
          <c:orientation val="minMax"/>
          <c:max val="1"/>
          <c:min val="-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6537856"/>
        <c:crosses val="autoZero"/>
        <c:crossBetween val="midCat"/>
        <c:majorUnit val="1"/>
      </c:valAx>
      <c:dateAx>
        <c:axId val="336546432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6576896"/>
        <c:crosses val="autoZero"/>
        <c:auto val="1"/>
        <c:lblOffset val="100"/>
        <c:baseTimeUnit val="days"/>
      </c:dateAx>
      <c:valAx>
        <c:axId val="336576896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6546432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7318309909497183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K81+027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'K81+027'!$U$4:$W$4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'K81+027'!$A$6:$A$29</c:f>
              <c:numCache>
                <c:formatCode>m"月"d"日";@</c:formatCode>
                <c:ptCount val="24"/>
                <c:pt idx="0">
                  <c:v>44997</c:v>
                </c:pt>
                <c:pt idx="1">
                  <c:v>44998</c:v>
                </c:pt>
                <c:pt idx="2">
                  <c:v>44999</c:v>
                </c:pt>
                <c:pt idx="3">
                  <c:v>45000</c:v>
                </c:pt>
                <c:pt idx="4">
                  <c:v>45001</c:v>
                </c:pt>
                <c:pt idx="5">
                  <c:v>45002</c:v>
                </c:pt>
                <c:pt idx="6">
                  <c:v>45003</c:v>
                </c:pt>
                <c:pt idx="7">
                  <c:v>45004</c:v>
                </c:pt>
                <c:pt idx="8">
                  <c:v>45005</c:v>
                </c:pt>
                <c:pt idx="9">
                  <c:v>45006</c:v>
                </c:pt>
                <c:pt idx="10">
                  <c:v>45007</c:v>
                </c:pt>
                <c:pt idx="11">
                  <c:v>45008</c:v>
                </c:pt>
                <c:pt idx="12">
                  <c:v>45009</c:v>
                </c:pt>
                <c:pt idx="13">
                  <c:v>45010</c:v>
                </c:pt>
                <c:pt idx="14">
                  <c:v>45011</c:v>
                </c:pt>
                <c:pt idx="15">
                  <c:v>45013</c:v>
                </c:pt>
                <c:pt idx="16">
                  <c:v>45015</c:v>
                </c:pt>
                <c:pt idx="17">
                  <c:v>45018</c:v>
                </c:pt>
                <c:pt idx="18">
                  <c:v>45020</c:v>
                </c:pt>
              </c:numCache>
            </c:numRef>
          </c:cat>
          <c:val>
            <c:numRef>
              <c:f>'K81+027'!$V$6:$V$31</c:f>
              <c:numCache>
                <c:formatCode>0.00_ </c:formatCode>
                <c:ptCount val="26"/>
                <c:pt idx="0">
                  <c:v>0</c:v>
                </c:pt>
                <c:pt idx="1">
                  <c:v>-0.19999999999953399</c:v>
                </c:pt>
                <c:pt idx="2">
                  <c:v>-0.29999999999930099</c:v>
                </c:pt>
                <c:pt idx="3">
                  <c:v>-0.59999999999860198</c:v>
                </c:pt>
                <c:pt idx="4">
                  <c:v>-0.799999999999912</c:v>
                </c:pt>
                <c:pt idx="5">
                  <c:v>-0.70000000000014495</c:v>
                </c:pt>
                <c:pt idx="6">
                  <c:v>-1.1999999999989801</c:v>
                </c:pt>
                <c:pt idx="7">
                  <c:v>-1.4000000000002899</c:v>
                </c:pt>
                <c:pt idx="8">
                  <c:v>-1.2999999999987499</c:v>
                </c:pt>
                <c:pt idx="9">
                  <c:v>-1.50000000000006</c:v>
                </c:pt>
                <c:pt idx="10">
                  <c:v>-1.70000000000137</c:v>
                </c:pt>
                <c:pt idx="11">
                  <c:v>-1.90000000000268</c:v>
                </c:pt>
                <c:pt idx="12">
                  <c:v>-1.7999999999993599</c:v>
                </c:pt>
                <c:pt idx="13">
                  <c:v>-2.3000000000053</c:v>
                </c:pt>
                <c:pt idx="14">
                  <c:v>-2.5000000000066098</c:v>
                </c:pt>
                <c:pt idx="15">
                  <c:v>-2.59999999999927</c:v>
                </c:pt>
                <c:pt idx="16">
                  <c:v>-2.9000000000092299</c:v>
                </c:pt>
                <c:pt idx="17">
                  <c:v>-3.1000000000105401</c:v>
                </c:pt>
                <c:pt idx="18">
                  <c:v>-3.2999999999994101</c:v>
                </c:pt>
                <c:pt idx="19">
                  <c:v>-1.1999999999989801</c:v>
                </c:pt>
              </c:numCache>
            </c:numRef>
          </c:val>
        </c:ser>
        <c:ser>
          <c:idx val="1"/>
          <c:order val="1"/>
          <c:tx>
            <c:strRef>
              <c:f>'K81+027'!$Y$4:$AA$4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'K81+027'!$A$6:$A$29</c:f>
              <c:numCache>
                <c:formatCode>m"月"d"日";@</c:formatCode>
                <c:ptCount val="24"/>
                <c:pt idx="0">
                  <c:v>44997</c:v>
                </c:pt>
                <c:pt idx="1">
                  <c:v>44998</c:v>
                </c:pt>
                <c:pt idx="2">
                  <c:v>44999</c:v>
                </c:pt>
                <c:pt idx="3">
                  <c:v>45000</c:v>
                </c:pt>
                <c:pt idx="4">
                  <c:v>45001</c:v>
                </c:pt>
                <c:pt idx="5">
                  <c:v>45002</c:v>
                </c:pt>
                <c:pt idx="6">
                  <c:v>45003</c:v>
                </c:pt>
                <c:pt idx="7">
                  <c:v>45004</c:v>
                </c:pt>
                <c:pt idx="8">
                  <c:v>45005</c:v>
                </c:pt>
                <c:pt idx="9">
                  <c:v>45006</c:v>
                </c:pt>
                <c:pt idx="10">
                  <c:v>45007</c:v>
                </c:pt>
                <c:pt idx="11">
                  <c:v>45008</c:v>
                </c:pt>
                <c:pt idx="12">
                  <c:v>45009</c:v>
                </c:pt>
                <c:pt idx="13">
                  <c:v>45010</c:v>
                </c:pt>
                <c:pt idx="14">
                  <c:v>45011</c:v>
                </c:pt>
                <c:pt idx="15">
                  <c:v>45013</c:v>
                </c:pt>
                <c:pt idx="16">
                  <c:v>45015</c:v>
                </c:pt>
                <c:pt idx="17">
                  <c:v>45018</c:v>
                </c:pt>
                <c:pt idx="18">
                  <c:v>45020</c:v>
                </c:pt>
              </c:numCache>
            </c:numRef>
          </c:cat>
          <c:val>
            <c:numRef>
              <c:f>'K81+027'!$Z$6:$Z$30</c:f>
              <c:numCache>
                <c:formatCode>0.00_ </c:formatCode>
                <c:ptCount val="25"/>
                <c:pt idx="0">
                  <c:v>0</c:v>
                </c:pt>
                <c:pt idx="1">
                  <c:v>-0.29999999999930099</c:v>
                </c:pt>
                <c:pt idx="2">
                  <c:v>-0.49999999999883499</c:v>
                </c:pt>
                <c:pt idx="3">
                  <c:v>-0.69999999999836904</c:v>
                </c:pt>
                <c:pt idx="4">
                  <c:v>-0.799999999999912</c:v>
                </c:pt>
                <c:pt idx="5">
                  <c:v>-1.0999999999992101</c:v>
                </c:pt>
                <c:pt idx="6">
                  <c:v>-1.2999999999987499</c:v>
                </c:pt>
                <c:pt idx="7">
                  <c:v>-1.39999999999851</c:v>
                </c:pt>
                <c:pt idx="8">
                  <c:v>-1.6999999999995901</c:v>
                </c:pt>
                <c:pt idx="9">
                  <c:v>-2.0000000000006701</c:v>
                </c:pt>
                <c:pt idx="10">
                  <c:v>-2.0999999999986598</c:v>
                </c:pt>
                <c:pt idx="11">
                  <c:v>-2.19999999999665</c:v>
                </c:pt>
                <c:pt idx="12">
                  <c:v>-2.4999999999995</c:v>
                </c:pt>
                <c:pt idx="13">
                  <c:v>-2.3999999999926298</c:v>
                </c:pt>
                <c:pt idx="14">
                  <c:v>-2.4999999999906199</c:v>
                </c:pt>
                <c:pt idx="15">
                  <c:v>-2.3999999999997401</c:v>
                </c:pt>
                <c:pt idx="16">
                  <c:v>-2.6999999999865998</c:v>
                </c:pt>
                <c:pt idx="17">
                  <c:v>-2.7999999999845899</c:v>
                </c:pt>
                <c:pt idx="18">
                  <c:v>-2.8999999999985699</c:v>
                </c:pt>
                <c:pt idx="19">
                  <c:v>-3.0000000000001101</c:v>
                </c:pt>
              </c:numCache>
            </c:numRef>
          </c:val>
        </c:ser>
        <c:ser>
          <c:idx val="2"/>
          <c:order val="2"/>
          <c:tx>
            <c:strRef>
              <c:f>'K81+027'!$AC$4:$AE$4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'K81+027'!$A$6:$A$29</c:f>
              <c:numCache>
                <c:formatCode>m"月"d"日";@</c:formatCode>
                <c:ptCount val="24"/>
                <c:pt idx="0">
                  <c:v>44997</c:v>
                </c:pt>
                <c:pt idx="1">
                  <c:v>44998</c:v>
                </c:pt>
                <c:pt idx="2">
                  <c:v>44999</c:v>
                </c:pt>
                <c:pt idx="3">
                  <c:v>45000</c:v>
                </c:pt>
                <c:pt idx="4">
                  <c:v>45001</c:v>
                </c:pt>
                <c:pt idx="5">
                  <c:v>45002</c:v>
                </c:pt>
                <c:pt idx="6">
                  <c:v>45003</c:v>
                </c:pt>
                <c:pt idx="7">
                  <c:v>45004</c:v>
                </c:pt>
                <c:pt idx="8">
                  <c:v>45005</c:v>
                </c:pt>
                <c:pt idx="9">
                  <c:v>45006</c:v>
                </c:pt>
                <c:pt idx="10">
                  <c:v>45007</c:v>
                </c:pt>
                <c:pt idx="11">
                  <c:v>45008</c:v>
                </c:pt>
                <c:pt idx="12">
                  <c:v>45009</c:v>
                </c:pt>
                <c:pt idx="13">
                  <c:v>45010</c:v>
                </c:pt>
                <c:pt idx="14">
                  <c:v>45011</c:v>
                </c:pt>
                <c:pt idx="15">
                  <c:v>45013</c:v>
                </c:pt>
                <c:pt idx="16">
                  <c:v>45015</c:v>
                </c:pt>
                <c:pt idx="17">
                  <c:v>45018</c:v>
                </c:pt>
                <c:pt idx="18">
                  <c:v>45020</c:v>
                </c:pt>
              </c:numCache>
            </c:numRef>
          </c:cat>
          <c:val>
            <c:numRef>
              <c:f>'K81+027'!$AD$6:$AD$29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-0.39999999999906799</c:v>
                </c:pt>
                <c:pt idx="3">
                  <c:v>-0.59999999999860198</c:v>
                </c:pt>
                <c:pt idx="4">
                  <c:v>-0.49999999999883499</c:v>
                </c:pt>
                <c:pt idx="5">
                  <c:v>-0.999999999999446</c:v>
                </c:pt>
                <c:pt idx="6">
                  <c:v>-0.999999999999446</c:v>
                </c:pt>
                <c:pt idx="7">
                  <c:v>-1.4000000000002899</c:v>
                </c:pt>
                <c:pt idx="8">
                  <c:v>-1.2999999999987499</c:v>
                </c:pt>
                <c:pt idx="9">
                  <c:v>-1.50000000000006</c:v>
                </c:pt>
                <c:pt idx="10">
                  <c:v>-1.59999999999982</c:v>
                </c:pt>
                <c:pt idx="11">
                  <c:v>-1.90000000000268</c:v>
                </c:pt>
                <c:pt idx="12">
                  <c:v>-1.99999999999889</c:v>
                </c:pt>
                <c:pt idx="13">
                  <c:v>-2.3000000000053</c:v>
                </c:pt>
                <c:pt idx="14">
                  <c:v>-2.5000000000066098</c:v>
                </c:pt>
                <c:pt idx="15">
                  <c:v>-2.3999999999997401</c:v>
                </c:pt>
                <c:pt idx="16">
                  <c:v>-2.9000000000092299</c:v>
                </c:pt>
                <c:pt idx="17">
                  <c:v>-3.1000000000105401</c:v>
                </c:pt>
                <c:pt idx="18">
                  <c:v>-3.0000000000001101</c:v>
                </c:pt>
              </c:numCache>
            </c:numRef>
          </c:val>
        </c:ser>
        <c:dLbls/>
        <c:marker val="1"/>
        <c:axId val="336777984"/>
        <c:axId val="336780288"/>
      </c:lineChart>
      <c:lineChart>
        <c:grouping val="standard"/>
        <c:ser>
          <c:idx val="3"/>
          <c:order val="3"/>
          <c:tx>
            <c:strRef>
              <c:f>'K81+027'!$AG$3:$AG$5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'K81+027'!$A$6:$A$29</c:f>
              <c:numCache>
                <c:formatCode>m"月"d"日";@</c:formatCode>
                <c:ptCount val="24"/>
                <c:pt idx="0">
                  <c:v>44997</c:v>
                </c:pt>
                <c:pt idx="1">
                  <c:v>44998</c:v>
                </c:pt>
                <c:pt idx="2">
                  <c:v>44999</c:v>
                </c:pt>
                <c:pt idx="3">
                  <c:v>45000</c:v>
                </c:pt>
                <c:pt idx="4">
                  <c:v>45001</c:v>
                </c:pt>
                <c:pt idx="5">
                  <c:v>45002</c:v>
                </c:pt>
                <c:pt idx="6">
                  <c:v>45003</c:v>
                </c:pt>
                <c:pt idx="7">
                  <c:v>45004</c:v>
                </c:pt>
                <c:pt idx="8">
                  <c:v>45005</c:v>
                </c:pt>
                <c:pt idx="9">
                  <c:v>45006</c:v>
                </c:pt>
                <c:pt idx="10">
                  <c:v>45007</c:v>
                </c:pt>
                <c:pt idx="11">
                  <c:v>45008</c:v>
                </c:pt>
                <c:pt idx="12">
                  <c:v>45009</c:v>
                </c:pt>
                <c:pt idx="13">
                  <c:v>45010</c:v>
                </c:pt>
                <c:pt idx="14">
                  <c:v>45011</c:v>
                </c:pt>
                <c:pt idx="15">
                  <c:v>45013</c:v>
                </c:pt>
                <c:pt idx="16">
                  <c:v>45015</c:v>
                </c:pt>
                <c:pt idx="17">
                  <c:v>45018</c:v>
                </c:pt>
                <c:pt idx="18">
                  <c:v>45020</c:v>
                </c:pt>
              </c:numCache>
            </c:numRef>
          </c:cat>
          <c:val>
            <c:numRef>
              <c:f>'K81+027'!$AG$6:$AG$29</c:f>
              <c:numCache>
                <c:formatCode>0.0_ </c:formatCode>
                <c:ptCount val="24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  <c:pt idx="18">
                  <c:v>59</c:v>
                </c:pt>
              </c:numCache>
            </c:numRef>
          </c:val>
        </c:ser>
        <c:dLbls/>
        <c:marker val="1"/>
        <c:axId val="336659584"/>
        <c:axId val="336661120"/>
      </c:lineChart>
      <c:dateAx>
        <c:axId val="33677798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6780288"/>
        <c:crossesAt val="-50"/>
        <c:auto val="1"/>
        <c:lblOffset val="100"/>
        <c:baseTimeUnit val="days"/>
      </c:dateAx>
      <c:valAx>
        <c:axId val="336780288"/>
        <c:scaling>
          <c:orientation val="minMax"/>
          <c:max val="1"/>
          <c:min val="-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6777984"/>
        <c:crosses val="autoZero"/>
        <c:crossBetween val="midCat"/>
        <c:majorUnit val="1"/>
      </c:valAx>
      <c:dateAx>
        <c:axId val="336659584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6661120"/>
        <c:crosses val="autoZero"/>
        <c:auto val="1"/>
        <c:lblOffset val="100"/>
        <c:baseTimeUnit val="days"/>
      </c:dateAx>
      <c:valAx>
        <c:axId val="336661120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6659584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K81+027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2107609275918608"/>
          <c:y val="6.5359477124183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'K81+027'!$C$4:$G$4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'K81+027'!$A$6:$A$29</c:f>
              <c:numCache>
                <c:formatCode>m"月"d"日";@</c:formatCode>
                <c:ptCount val="24"/>
                <c:pt idx="0">
                  <c:v>44997</c:v>
                </c:pt>
                <c:pt idx="1">
                  <c:v>44998</c:v>
                </c:pt>
                <c:pt idx="2">
                  <c:v>44999</c:v>
                </c:pt>
                <c:pt idx="3">
                  <c:v>45000</c:v>
                </c:pt>
                <c:pt idx="4">
                  <c:v>45001</c:v>
                </c:pt>
                <c:pt idx="5">
                  <c:v>45002</c:v>
                </c:pt>
                <c:pt idx="6">
                  <c:v>45003</c:v>
                </c:pt>
                <c:pt idx="7">
                  <c:v>45004</c:v>
                </c:pt>
                <c:pt idx="8">
                  <c:v>45005</c:v>
                </c:pt>
                <c:pt idx="9">
                  <c:v>45006</c:v>
                </c:pt>
                <c:pt idx="10">
                  <c:v>45007</c:v>
                </c:pt>
                <c:pt idx="11">
                  <c:v>45008</c:v>
                </c:pt>
                <c:pt idx="12">
                  <c:v>45009</c:v>
                </c:pt>
                <c:pt idx="13">
                  <c:v>45010</c:v>
                </c:pt>
                <c:pt idx="14">
                  <c:v>45011</c:v>
                </c:pt>
                <c:pt idx="15">
                  <c:v>45013</c:v>
                </c:pt>
                <c:pt idx="16">
                  <c:v>45015</c:v>
                </c:pt>
                <c:pt idx="17">
                  <c:v>45018</c:v>
                </c:pt>
                <c:pt idx="18">
                  <c:v>45020</c:v>
                </c:pt>
              </c:numCache>
            </c:numRef>
          </c:cat>
          <c:val>
            <c:numRef>
              <c:f>'K81+027'!$G$6:$G$29</c:f>
              <c:numCache>
                <c:formatCode>0.00_ </c:formatCode>
                <c:ptCount val="24"/>
                <c:pt idx="0">
                  <c:v>0</c:v>
                </c:pt>
                <c:pt idx="1">
                  <c:v>-9.9999999974897905E-2</c:v>
                </c:pt>
                <c:pt idx="2">
                  <c:v>-0.20000000006348301</c:v>
                </c:pt>
                <c:pt idx="3">
                  <c:v>-0.59999999996307496</c:v>
                </c:pt>
                <c:pt idx="4">
                  <c:v>0.20000000006348301</c:v>
                </c:pt>
                <c:pt idx="5">
                  <c:v>-0.20000000006348301</c:v>
                </c:pt>
                <c:pt idx="6">
                  <c:v>9.9999999974897905E-2</c:v>
                </c:pt>
                <c:pt idx="7">
                  <c:v>-0.49999999998817701</c:v>
                </c:pt>
                <c:pt idx="8">
                  <c:v>-0.199999999949796</c:v>
                </c:pt>
                <c:pt idx="9">
                  <c:v>-0.20000000006348301</c:v>
                </c:pt>
                <c:pt idx="10">
                  <c:v>0.10000000008858501</c:v>
                </c:pt>
                <c:pt idx="11">
                  <c:v>-0.50000000010186296</c:v>
                </c:pt>
                <c:pt idx="12">
                  <c:v>-0.199999999949796</c:v>
                </c:pt>
                <c:pt idx="13">
                  <c:v>-9.9999999974897905E-2</c:v>
                </c:pt>
                <c:pt idx="14">
                  <c:v>-0.30000000003838101</c:v>
                </c:pt>
                <c:pt idx="15">
                  <c:v>-4.9999999987449001E-2</c:v>
                </c:pt>
                <c:pt idx="16">
                  <c:v>-0.15000000001919001</c:v>
                </c:pt>
                <c:pt idx="17">
                  <c:v>-6.6666666649931997E-2</c:v>
                </c:pt>
                <c:pt idx="18">
                  <c:v>4.9999999987449001E-2</c:v>
                </c:pt>
                <c:pt idx="19">
                  <c:v>-2.00000000006639</c:v>
                </c:pt>
              </c:numCache>
            </c:numRef>
          </c:val>
        </c:ser>
        <c:ser>
          <c:idx val="1"/>
          <c:order val="1"/>
          <c:tx>
            <c:strRef>
              <c:f>'K81+027'!$H$4:$L$4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'K81+027'!$A$6:$A$29</c:f>
              <c:numCache>
                <c:formatCode>m"月"d"日";@</c:formatCode>
                <c:ptCount val="24"/>
                <c:pt idx="0">
                  <c:v>44997</c:v>
                </c:pt>
                <c:pt idx="1">
                  <c:v>44998</c:v>
                </c:pt>
                <c:pt idx="2">
                  <c:v>44999</c:v>
                </c:pt>
                <c:pt idx="3">
                  <c:v>45000</c:v>
                </c:pt>
                <c:pt idx="4">
                  <c:v>45001</c:v>
                </c:pt>
                <c:pt idx="5">
                  <c:v>45002</c:v>
                </c:pt>
                <c:pt idx="6">
                  <c:v>45003</c:v>
                </c:pt>
                <c:pt idx="7">
                  <c:v>45004</c:v>
                </c:pt>
                <c:pt idx="8">
                  <c:v>45005</c:v>
                </c:pt>
                <c:pt idx="9">
                  <c:v>45006</c:v>
                </c:pt>
                <c:pt idx="10">
                  <c:v>45007</c:v>
                </c:pt>
                <c:pt idx="11">
                  <c:v>45008</c:v>
                </c:pt>
                <c:pt idx="12">
                  <c:v>45009</c:v>
                </c:pt>
                <c:pt idx="13">
                  <c:v>45010</c:v>
                </c:pt>
                <c:pt idx="14">
                  <c:v>45011</c:v>
                </c:pt>
                <c:pt idx="15">
                  <c:v>45013</c:v>
                </c:pt>
                <c:pt idx="16">
                  <c:v>45015</c:v>
                </c:pt>
                <c:pt idx="17">
                  <c:v>45018</c:v>
                </c:pt>
                <c:pt idx="18">
                  <c:v>45020</c:v>
                </c:pt>
              </c:numCache>
            </c:numRef>
          </c:cat>
          <c:val>
            <c:numRef>
              <c:f>'K81+027'!$L$6:$L$29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-9.9999999974897905E-2</c:v>
                </c:pt>
                <c:pt idx="3">
                  <c:v>-0.20000000006348301</c:v>
                </c:pt>
                <c:pt idx="4">
                  <c:v>9.9999999974897905E-2</c:v>
                </c:pt>
                <c:pt idx="5">
                  <c:v>-0.29999999992469401</c:v>
                </c:pt>
                <c:pt idx="6">
                  <c:v>-0.20000000006348301</c:v>
                </c:pt>
                <c:pt idx="7">
                  <c:v>-0.29999999992469401</c:v>
                </c:pt>
                <c:pt idx="8">
                  <c:v>-0.10000000008858501</c:v>
                </c:pt>
                <c:pt idx="9">
                  <c:v>-9.9999999974897905E-2</c:v>
                </c:pt>
                <c:pt idx="10">
                  <c:v>9.9999999974897905E-2</c:v>
                </c:pt>
                <c:pt idx="11">
                  <c:v>-0.29999999992469401</c:v>
                </c:pt>
                <c:pt idx="12">
                  <c:v>-9.9999999974897905E-2</c:v>
                </c:pt>
                <c:pt idx="13">
                  <c:v>0</c:v>
                </c:pt>
                <c:pt idx="14">
                  <c:v>-0.20000000006348301</c:v>
                </c:pt>
                <c:pt idx="15">
                  <c:v>-4.9999999987449001E-2</c:v>
                </c:pt>
                <c:pt idx="16">
                  <c:v>-4.9999999987449001E-2</c:v>
                </c:pt>
                <c:pt idx="17">
                  <c:v>-3.3333333362861602E-2</c:v>
                </c:pt>
                <c:pt idx="18">
                  <c:v>0.100000000031741</c:v>
                </c:pt>
              </c:numCache>
            </c:numRef>
          </c:val>
        </c:ser>
        <c:ser>
          <c:idx val="2"/>
          <c:order val="2"/>
          <c:tx>
            <c:strRef>
              <c:f>'K81+027'!$M$4:$Q$4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'K81+027'!$A$6:$A$29</c:f>
              <c:numCache>
                <c:formatCode>m"月"d"日";@</c:formatCode>
                <c:ptCount val="24"/>
                <c:pt idx="0">
                  <c:v>44997</c:v>
                </c:pt>
                <c:pt idx="1">
                  <c:v>44998</c:v>
                </c:pt>
                <c:pt idx="2">
                  <c:v>44999</c:v>
                </c:pt>
                <c:pt idx="3">
                  <c:v>45000</c:v>
                </c:pt>
                <c:pt idx="4">
                  <c:v>45001</c:v>
                </c:pt>
                <c:pt idx="5">
                  <c:v>45002</c:v>
                </c:pt>
                <c:pt idx="6">
                  <c:v>45003</c:v>
                </c:pt>
                <c:pt idx="7">
                  <c:v>45004</c:v>
                </c:pt>
                <c:pt idx="8">
                  <c:v>45005</c:v>
                </c:pt>
                <c:pt idx="9">
                  <c:v>45006</c:v>
                </c:pt>
                <c:pt idx="10">
                  <c:v>45007</c:v>
                </c:pt>
                <c:pt idx="11">
                  <c:v>45008</c:v>
                </c:pt>
                <c:pt idx="12">
                  <c:v>45009</c:v>
                </c:pt>
                <c:pt idx="13">
                  <c:v>45010</c:v>
                </c:pt>
                <c:pt idx="14">
                  <c:v>45011</c:v>
                </c:pt>
                <c:pt idx="15">
                  <c:v>45013</c:v>
                </c:pt>
                <c:pt idx="16">
                  <c:v>45015</c:v>
                </c:pt>
                <c:pt idx="17">
                  <c:v>45018</c:v>
                </c:pt>
                <c:pt idx="18">
                  <c:v>45020</c:v>
                </c:pt>
              </c:numCache>
            </c:numRef>
          </c:cat>
          <c:val>
            <c:numRef>
              <c:f>'K81+027'!$Q$6:$Q$29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-9.9999999974897905E-2</c:v>
                </c:pt>
                <c:pt idx="3">
                  <c:v>-0.30000000003838101</c:v>
                </c:pt>
                <c:pt idx="4">
                  <c:v>-0.199999999949796</c:v>
                </c:pt>
                <c:pt idx="5">
                  <c:v>-0.20000000006348301</c:v>
                </c:pt>
                <c:pt idx="6">
                  <c:v>-0.30000000003838101</c:v>
                </c:pt>
                <c:pt idx="7">
                  <c:v>-9.9999999974897905E-2</c:v>
                </c:pt>
                <c:pt idx="8">
                  <c:v>-0.199999999949796</c:v>
                </c:pt>
                <c:pt idx="9">
                  <c:v>-0.30000000003838101</c:v>
                </c:pt>
                <c:pt idx="10">
                  <c:v>-9.9999999974897905E-2</c:v>
                </c:pt>
                <c:pt idx="11">
                  <c:v>-0.20000000006348301</c:v>
                </c:pt>
                <c:pt idx="12">
                  <c:v>0.10000000008858501</c:v>
                </c:pt>
                <c:pt idx="13">
                  <c:v>-0.49999999998817701</c:v>
                </c:pt>
                <c:pt idx="14">
                  <c:v>-0.20000000006348301</c:v>
                </c:pt>
                <c:pt idx="15">
                  <c:v>-4.9999999987449001E-2</c:v>
                </c:pt>
                <c:pt idx="16">
                  <c:v>-0.15000000001919001</c:v>
                </c:pt>
                <c:pt idx="17">
                  <c:v>-3.3333333324965998E-2</c:v>
                </c:pt>
                <c:pt idx="18">
                  <c:v>-0.15000000001919001</c:v>
                </c:pt>
              </c:numCache>
            </c:numRef>
          </c:val>
        </c:ser>
        <c:dLbls/>
        <c:marker val="1"/>
        <c:axId val="336790272"/>
        <c:axId val="336792576"/>
      </c:lineChart>
      <c:dateAx>
        <c:axId val="33679027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6792576"/>
        <c:crossesAt val="-50"/>
        <c:auto val="1"/>
        <c:lblOffset val="100"/>
        <c:baseTimeUnit val="days"/>
      </c:dateAx>
      <c:valAx>
        <c:axId val="336792576"/>
        <c:scaling>
          <c:orientation val="minMax"/>
          <c:max val="0.5"/>
          <c:min val="-1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6790272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6.0053658581252514E-2"/>
          <c:y val="9.613358379222211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K82+762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4284095750556203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5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'K82+762'!$U$4:$W$4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'K82+762'!$A$6:$A$55</c:f>
              <c:numCache>
                <c:formatCode>m"月"d"日";@</c:formatCode>
                <c:ptCount val="50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44571</c:v>
                </c:pt>
                <c:pt idx="19">
                  <c:v>44573</c:v>
                </c:pt>
                <c:pt idx="20">
                  <c:v>44575</c:v>
                </c:pt>
                <c:pt idx="21">
                  <c:v>44577</c:v>
                </c:pt>
                <c:pt idx="22">
                  <c:v>44581</c:v>
                </c:pt>
                <c:pt idx="23">
                  <c:v>44589</c:v>
                </c:pt>
                <c:pt idx="24">
                  <c:v>44597</c:v>
                </c:pt>
                <c:pt idx="25">
                  <c:v>44602</c:v>
                </c:pt>
              </c:numCache>
            </c:numRef>
          </c:cat>
          <c:val>
            <c:numRef>
              <c:f>'K82+762'!$W$6:$W$48</c:f>
              <c:numCache>
                <c:formatCode>0.00_ </c:formatCode>
                <c:ptCount val="43"/>
                <c:pt idx="0">
                  <c:v>0</c:v>
                </c:pt>
                <c:pt idx="1">
                  <c:v>-0.70000000000014495</c:v>
                </c:pt>
                <c:pt idx="2">
                  <c:v>0.29999999999930099</c:v>
                </c:pt>
                <c:pt idx="3">
                  <c:v>-0.59999999999949005</c:v>
                </c:pt>
                <c:pt idx="4">
                  <c:v>-0.300000000000189</c:v>
                </c:pt>
                <c:pt idx="5">
                  <c:v>-0.59999999999949005</c:v>
                </c:pt>
                <c:pt idx="6">
                  <c:v>0.399999999999956</c:v>
                </c:pt>
                <c:pt idx="7">
                  <c:v>-0.20000000000042201</c:v>
                </c:pt>
                <c:pt idx="8">
                  <c:v>-0.300000000000189</c:v>
                </c:pt>
                <c:pt idx="9">
                  <c:v>-0.19999999999953399</c:v>
                </c:pt>
                <c:pt idx="10">
                  <c:v>9.99999999997669E-2</c:v>
                </c:pt>
                <c:pt idx="11">
                  <c:v>0.20000000000042201</c:v>
                </c:pt>
                <c:pt idx="12">
                  <c:v>0.29999999999930099</c:v>
                </c:pt>
                <c:pt idx="13">
                  <c:v>-0.19999999999953399</c:v>
                </c:pt>
                <c:pt idx="14">
                  <c:v>-0.399999999999956</c:v>
                </c:pt>
                <c:pt idx="15">
                  <c:v>0.19999999999953399</c:v>
                </c:pt>
                <c:pt idx="16">
                  <c:v>-0.499999999999723</c:v>
                </c:pt>
                <c:pt idx="17">
                  <c:v>0.300000000000189</c:v>
                </c:pt>
                <c:pt idx="18">
                  <c:v>0.150000000000095</c:v>
                </c:pt>
                <c:pt idx="19">
                  <c:v>9.99999999997669E-2</c:v>
                </c:pt>
                <c:pt idx="20">
                  <c:v>-9.99999999997669E-2</c:v>
                </c:pt>
                <c:pt idx="21">
                  <c:v>-0.100000000000211</c:v>
                </c:pt>
                <c:pt idx="22">
                  <c:v>-7.5000000000047307E-2</c:v>
                </c:pt>
                <c:pt idx="23">
                  <c:v>-1.2499999999970901E-2</c:v>
                </c:pt>
                <c:pt idx="24">
                  <c:v>-6.2499999999965403E-2</c:v>
                </c:pt>
                <c:pt idx="25">
                  <c:v>-6.0000000000037801E-2</c:v>
                </c:pt>
                <c:pt idx="26">
                  <c:v>-0.399999999999956</c:v>
                </c:pt>
              </c:numCache>
            </c:numRef>
          </c:val>
        </c:ser>
        <c:ser>
          <c:idx val="1"/>
          <c:order val="1"/>
          <c:tx>
            <c:strRef>
              <c:f>'K82+762'!$Y$4:$AA$4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'K82+762'!$A$6:$A$55</c:f>
              <c:numCache>
                <c:formatCode>m"月"d"日";@</c:formatCode>
                <c:ptCount val="50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44571</c:v>
                </c:pt>
                <c:pt idx="19">
                  <c:v>44573</c:v>
                </c:pt>
                <c:pt idx="20">
                  <c:v>44575</c:v>
                </c:pt>
                <c:pt idx="21">
                  <c:v>44577</c:v>
                </c:pt>
                <c:pt idx="22">
                  <c:v>44581</c:v>
                </c:pt>
                <c:pt idx="23">
                  <c:v>44589</c:v>
                </c:pt>
                <c:pt idx="24">
                  <c:v>44597</c:v>
                </c:pt>
                <c:pt idx="25">
                  <c:v>44602</c:v>
                </c:pt>
              </c:numCache>
            </c:numRef>
          </c:cat>
          <c:val>
            <c:numRef>
              <c:f>'K82+762'!$AA$6:$AA$48</c:f>
              <c:numCache>
                <c:formatCode>0.00_ </c:formatCode>
                <c:ptCount val="43"/>
                <c:pt idx="0">
                  <c:v>0</c:v>
                </c:pt>
                <c:pt idx="1">
                  <c:v>-0.60000000000037801</c:v>
                </c:pt>
                <c:pt idx="2">
                  <c:v>-0.29999999999930099</c:v>
                </c:pt>
                <c:pt idx="3">
                  <c:v>9.99999999997669E-2</c:v>
                </c:pt>
                <c:pt idx="4">
                  <c:v>-0.19999999999953399</c:v>
                </c:pt>
                <c:pt idx="5">
                  <c:v>-9.99999999997669E-2</c:v>
                </c:pt>
                <c:pt idx="6">
                  <c:v>-0.20000000000130999</c:v>
                </c:pt>
                <c:pt idx="7">
                  <c:v>-0.19999999999953399</c:v>
                </c:pt>
                <c:pt idx="8">
                  <c:v>-0.29999999999930099</c:v>
                </c:pt>
                <c:pt idx="9">
                  <c:v>-0.30000000000107702</c:v>
                </c:pt>
                <c:pt idx="10">
                  <c:v>0.40000000000084401</c:v>
                </c:pt>
                <c:pt idx="11">
                  <c:v>-0.19999999999953399</c:v>
                </c:pt>
                <c:pt idx="12">
                  <c:v>0.49999999999883499</c:v>
                </c:pt>
                <c:pt idx="13">
                  <c:v>-0.59999999999860198</c:v>
                </c:pt>
                <c:pt idx="14">
                  <c:v>-0.10000000000154299</c:v>
                </c:pt>
                <c:pt idx="15">
                  <c:v>-0.19999999999953399</c:v>
                </c:pt>
                <c:pt idx="16">
                  <c:v>-0.29999999999930099</c:v>
                </c:pt>
                <c:pt idx="17">
                  <c:v>0.19999999999953399</c:v>
                </c:pt>
                <c:pt idx="18">
                  <c:v>9.99999999997669E-2</c:v>
                </c:pt>
                <c:pt idx="19">
                  <c:v>-0.300000000000189</c:v>
                </c:pt>
                <c:pt idx="20">
                  <c:v>0.100000000000655</c:v>
                </c:pt>
                <c:pt idx="21">
                  <c:v>-0.25000000000030598</c:v>
                </c:pt>
                <c:pt idx="22">
                  <c:v>2.4999999999941701E-2</c:v>
                </c:pt>
                <c:pt idx="23">
                  <c:v>2.4999999999941701E-2</c:v>
                </c:pt>
                <c:pt idx="24">
                  <c:v>0</c:v>
                </c:pt>
                <c:pt idx="25">
                  <c:v>2.0000000000308701E-2</c:v>
                </c:pt>
                <c:pt idx="26">
                  <c:v>4.2857142857127599E-2</c:v>
                </c:pt>
              </c:numCache>
            </c:numRef>
          </c:val>
        </c:ser>
        <c:ser>
          <c:idx val="2"/>
          <c:order val="2"/>
          <c:tx>
            <c:strRef>
              <c:f>'K82+762'!$AC$4:$AE$4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'K82+762'!$A$6:$A$55</c:f>
              <c:numCache>
                <c:formatCode>m"月"d"日";@</c:formatCode>
                <c:ptCount val="50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44571</c:v>
                </c:pt>
                <c:pt idx="19">
                  <c:v>44573</c:v>
                </c:pt>
                <c:pt idx="20">
                  <c:v>44575</c:v>
                </c:pt>
                <c:pt idx="21">
                  <c:v>44577</c:v>
                </c:pt>
                <c:pt idx="22">
                  <c:v>44581</c:v>
                </c:pt>
                <c:pt idx="23">
                  <c:v>44589</c:v>
                </c:pt>
                <c:pt idx="24">
                  <c:v>44597</c:v>
                </c:pt>
                <c:pt idx="25">
                  <c:v>44602</c:v>
                </c:pt>
              </c:numCache>
            </c:numRef>
          </c:cat>
          <c:val>
            <c:numRef>
              <c:f>'K82+762'!$AE$6:$AE$51</c:f>
              <c:numCache>
                <c:formatCode>0.00_ </c:formatCode>
                <c:ptCount val="46"/>
                <c:pt idx="0">
                  <c:v>0</c:v>
                </c:pt>
                <c:pt idx="1">
                  <c:v>-0.399999999999956</c:v>
                </c:pt>
                <c:pt idx="2">
                  <c:v>-0.20000000000042201</c:v>
                </c:pt>
                <c:pt idx="3">
                  <c:v>-9.99999999997669E-2</c:v>
                </c:pt>
                <c:pt idx="4">
                  <c:v>0.300000000000189</c:v>
                </c:pt>
                <c:pt idx="5">
                  <c:v>-0.20000000000042201</c:v>
                </c:pt>
                <c:pt idx="6">
                  <c:v>-0.29999999999930099</c:v>
                </c:pt>
                <c:pt idx="7">
                  <c:v>-0.100000000000655</c:v>
                </c:pt>
                <c:pt idx="8">
                  <c:v>-9.99999999997669E-2</c:v>
                </c:pt>
                <c:pt idx="9">
                  <c:v>-0.300000000000189</c:v>
                </c:pt>
                <c:pt idx="10">
                  <c:v>0.100000000000655</c:v>
                </c:pt>
                <c:pt idx="11">
                  <c:v>9.99999999997669E-2</c:v>
                </c:pt>
                <c:pt idx="12">
                  <c:v>-0.399999999999956</c:v>
                </c:pt>
                <c:pt idx="13">
                  <c:v>9.99999999997669E-2</c:v>
                </c:pt>
                <c:pt idx="14">
                  <c:v>9.99999999997669E-2</c:v>
                </c:pt>
                <c:pt idx="15">
                  <c:v>-0.499999999999723</c:v>
                </c:pt>
                <c:pt idx="16">
                  <c:v>-0.300000000000189</c:v>
                </c:pt>
                <c:pt idx="17">
                  <c:v>9.99999999997669E-2</c:v>
                </c:pt>
                <c:pt idx="18">
                  <c:v>5.0000000000327602E-2</c:v>
                </c:pt>
                <c:pt idx="19">
                  <c:v>4.9999999999883499E-2</c:v>
                </c:pt>
                <c:pt idx="20">
                  <c:v>-0.100000000000211</c:v>
                </c:pt>
                <c:pt idx="21">
                  <c:v>-4.9999999999883499E-2</c:v>
                </c:pt>
                <c:pt idx="22">
                  <c:v>5.0000000000105502E-2</c:v>
                </c:pt>
                <c:pt idx="23">
                  <c:v>-8.7500000000018105E-2</c:v>
                </c:pt>
                <c:pt idx="24">
                  <c:v>1.2499999999970901E-2</c:v>
                </c:pt>
                <c:pt idx="25">
                  <c:v>4.0000000000084399E-2</c:v>
                </c:pt>
              </c:numCache>
            </c:numRef>
          </c:val>
        </c:ser>
        <c:dLbls/>
        <c:marker val="1"/>
        <c:axId val="318335232"/>
        <c:axId val="318440576"/>
      </c:lineChart>
      <c:dateAx>
        <c:axId val="31833523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8440576"/>
        <c:crossesAt val="-50"/>
        <c:auto val="1"/>
        <c:lblOffset val="100"/>
        <c:baseTimeUnit val="days"/>
        <c:majorUnit val="5"/>
        <c:majorTimeUnit val="days"/>
      </c:dateAx>
      <c:valAx>
        <c:axId val="318440576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223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8335232"/>
        <c:crosses val="autoZero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K81+027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78783198694230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'K81+027'!$U$4:$W$4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'K81+027'!$A$6:$A$29</c:f>
              <c:numCache>
                <c:formatCode>m"月"d"日";@</c:formatCode>
                <c:ptCount val="24"/>
                <c:pt idx="0">
                  <c:v>44997</c:v>
                </c:pt>
                <c:pt idx="1">
                  <c:v>44998</c:v>
                </c:pt>
                <c:pt idx="2">
                  <c:v>44999</c:v>
                </c:pt>
                <c:pt idx="3">
                  <c:v>45000</c:v>
                </c:pt>
                <c:pt idx="4">
                  <c:v>45001</c:v>
                </c:pt>
                <c:pt idx="5">
                  <c:v>45002</c:v>
                </c:pt>
                <c:pt idx="6">
                  <c:v>45003</c:v>
                </c:pt>
                <c:pt idx="7">
                  <c:v>45004</c:v>
                </c:pt>
                <c:pt idx="8">
                  <c:v>45005</c:v>
                </c:pt>
                <c:pt idx="9">
                  <c:v>45006</c:v>
                </c:pt>
                <c:pt idx="10">
                  <c:v>45007</c:v>
                </c:pt>
                <c:pt idx="11">
                  <c:v>45008</c:v>
                </c:pt>
                <c:pt idx="12">
                  <c:v>45009</c:v>
                </c:pt>
                <c:pt idx="13">
                  <c:v>45010</c:v>
                </c:pt>
                <c:pt idx="14">
                  <c:v>45011</c:v>
                </c:pt>
                <c:pt idx="15">
                  <c:v>45013</c:v>
                </c:pt>
                <c:pt idx="16">
                  <c:v>45015</c:v>
                </c:pt>
                <c:pt idx="17">
                  <c:v>45018</c:v>
                </c:pt>
                <c:pt idx="18">
                  <c:v>45020</c:v>
                </c:pt>
              </c:numCache>
            </c:numRef>
          </c:cat>
          <c:val>
            <c:numRef>
              <c:f>'K81+027'!$W$6:$W$29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-9.99999999997669E-2</c:v>
                </c:pt>
                <c:pt idx="3">
                  <c:v>-0.29999999999930099</c:v>
                </c:pt>
                <c:pt idx="4">
                  <c:v>-0.20000000000130999</c:v>
                </c:pt>
                <c:pt idx="5">
                  <c:v>9.99999999997669E-2</c:v>
                </c:pt>
                <c:pt idx="6">
                  <c:v>-0.49999999999883499</c:v>
                </c:pt>
                <c:pt idx="7">
                  <c:v>-0.20000000000130999</c:v>
                </c:pt>
                <c:pt idx="8">
                  <c:v>0.10000000000154299</c:v>
                </c:pt>
                <c:pt idx="9">
                  <c:v>-0.20000000000130999</c:v>
                </c:pt>
                <c:pt idx="10">
                  <c:v>-0.20000000000130999</c:v>
                </c:pt>
                <c:pt idx="11">
                  <c:v>-0.20000000000130999</c:v>
                </c:pt>
                <c:pt idx="12">
                  <c:v>0.10000000000332</c:v>
                </c:pt>
                <c:pt idx="13">
                  <c:v>-0.50000000000594003</c:v>
                </c:pt>
                <c:pt idx="14">
                  <c:v>-0.20000000000130999</c:v>
                </c:pt>
                <c:pt idx="15">
                  <c:v>-4.9999999996330799E-2</c:v>
                </c:pt>
                <c:pt idx="16">
                  <c:v>-0.15000000000497901</c:v>
                </c:pt>
                <c:pt idx="17">
                  <c:v>-6.66666666671034E-2</c:v>
                </c:pt>
                <c:pt idx="18">
                  <c:v>-9.9999999994437899E-2</c:v>
                </c:pt>
                <c:pt idx="19">
                  <c:v>-1.70000000000136</c:v>
                </c:pt>
              </c:numCache>
            </c:numRef>
          </c:val>
        </c:ser>
        <c:ser>
          <c:idx val="1"/>
          <c:order val="1"/>
          <c:tx>
            <c:strRef>
              <c:f>'K81+027'!$Y$4:$AA$4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'K81+027'!$A$6:$A$29</c:f>
              <c:numCache>
                <c:formatCode>m"月"d"日";@</c:formatCode>
                <c:ptCount val="24"/>
                <c:pt idx="0">
                  <c:v>44997</c:v>
                </c:pt>
                <c:pt idx="1">
                  <c:v>44998</c:v>
                </c:pt>
                <c:pt idx="2">
                  <c:v>44999</c:v>
                </c:pt>
                <c:pt idx="3">
                  <c:v>45000</c:v>
                </c:pt>
                <c:pt idx="4">
                  <c:v>45001</c:v>
                </c:pt>
                <c:pt idx="5">
                  <c:v>45002</c:v>
                </c:pt>
                <c:pt idx="6">
                  <c:v>45003</c:v>
                </c:pt>
                <c:pt idx="7">
                  <c:v>45004</c:v>
                </c:pt>
                <c:pt idx="8">
                  <c:v>45005</c:v>
                </c:pt>
                <c:pt idx="9">
                  <c:v>45006</c:v>
                </c:pt>
                <c:pt idx="10">
                  <c:v>45007</c:v>
                </c:pt>
                <c:pt idx="11">
                  <c:v>45008</c:v>
                </c:pt>
                <c:pt idx="12">
                  <c:v>45009</c:v>
                </c:pt>
                <c:pt idx="13">
                  <c:v>45010</c:v>
                </c:pt>
                <c:pt idx="14">
                  <c:v>45011</c:v>
                </c:pt>
                <c:pt idx="15">
                  <c:v>45013</c:v>
                </c:pt>
                <c:pt idx="16">
                  <c:v>45015</c:v>
                </c:pt>
                <c:pt idx="17">
                  <c:v>45018</c:v>
                </c:pt>
                <c:pt idx="18">
                  <c:v>45020</c:v>
                </c:pt>
              </c:numCache>
            </c:numRef>
          </c:cat>
          <c:val>
            <c:numRef>
              <c:f>'K81+027'!$AA$6:$AA$29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-0.29999999999930099</c:v>
                </c:pt>
                <c:pt idx="2">
                  <c:v>-0.19999999999953399</c:v>
                </c:pt>
                <c:pt idx="3">
                  <c:v>-0.19999999999953399</c:v>
                </c:pt>
                <c:pt idx="4">
                  <c:v>-0.10000000000154299</c:v>
                </c:pt>
                <c:pt idx="5">
                  <c:v>-0.29999999999930099</c:v>
                </c:pt>
                <c:pt idx="6">
                  <c:v>-0.19999999999953399</c:v>
                </c:pt>
                <c:pt idx="7">
                  <c:v>-9.99999999997669E-2</c:v>
                </c:pt>
                <c:pt idx="8">
                  <c:v>-0.30000000000107702</c:v>
                </c:pt>
                <c:pt idx="9">
                  <c:v>-0.30000000000107702</c:v>
                </c:pt>
                <c:pt idx="10">
                  <c:v>-9.9999999997990599E-2</c:v>
                </c:pt>
                <c:pt idx="11">
                  <c:v>-9.9999999997990599E-2</c:v>
                </c:pt>
                <c:pt idx="12">
                  <c:v>-0.30000000000285398</c:v>
                </c:pt>
                <c:pt idx="13">
                  <c:v>0.10000000000687199</c:v>
                </c:pt>
                <c:pt idx="14">
                  <c:v>-9.9999999997990599E-2</c:v>
                </c:pt>
                <c:pt idx="15">
                  <c:v>4.99999999954426E-2</c:v>
                </c:pt>
                <c:pt idx="16">
                  <c:v>-0.149999999993433</c:v>
                </c:pt>
                <c:pt idx="17">
                  <c:v>-3.3333333332663501E-2</c:v>
                </c:pt>
                <c:pt idx="18">
                  <c:v>-5.0000000006988898E-2</c:v>
                </c:pt>
                <c:pt idx="19">
                  <c:v>-0.13333333333337699</c:v>
                </c:pt>
              </c:numCache>
            </c:numRef>
          </c:val>
        </c:ser>
        <c:ser>
          <c:idx val="2"/>
          <c:order val="2"/>
          <c:tx>
            <c:strRef>
              <c:f>'K81+027'!$AC$4:$AE$4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'K81+027'!$A$6:$A$29</c:f>
              <c:numCache>
                <c:formatCode>m"月"d"日";@</c:formatCode>
                <c:ptCount val="24"/>
                <c:pt idx="0">
                  <c:v>44997</c:v>
                </c:pt>
                <c:pt idx="1">
                  <c:v>44998</c:v>
                </c:pt>
                <c:pt idx="2">
                  <c:v>44999</c:v>
                </c:pt>
                <c:pt idx="3">
                  <c:v>45000</c:v>
                </c:pt>
                <c:pt idx="4">
                  <c:v>45001</c:v>
                </c:pt>
                <c:pt idx="5">
                  <c:v>45002</c:v>
                </c:pt>
                <c:pt idx="6">
                  <c:v>45003</c:v>
                </c:pt>
                <c:pt idx="7">
                  <c:v>45004</c:v>
                </c:pt>
                <c:pt idx="8">
                  <c:v>45005</c:v>
                </c:pt>
                <c:pt idx="9">
                  <c:v>45006</c:v>
                </c:pt>
                <c:pt idx="10">
                  <c:v>45007</c:v>
                </c:pt>
                <c:pt idx="11">
                  <c:v>45008</c:v>
                </c:pt>
                <c:pt idx="12">
                  <c:v>45009</c:v>
                </c:pt>
                <c:pt idx="13">
                  <c:v>45010</c:v>
                </c:pt>
                <c:pt idx="14">
                  <c:v>45011</c:v>
                </c:pt>
                <c:pt idx="15">
                  <c:v>45013</c:v>
                </c:pt>
                <c:pt idx="16">
                  <c:v>45015</c:v>
                </c:pt>
                <c:pt idx="17">
                  <c:v>45018</c:v>
                </c:pt>
                <c:pt idx="18">
                  <c:v>45020</c:v>
                </c:pt>
              </c:numCache>
            </c:numRef>
          </c:cat>
          <c:val>
            <c:numRef>
              <c:f>'K81+027'!$AE$6:$AE$29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-0.19999999999953399</c:v>
                </c:pt>
                <c:pt idx="3">
                  <c:v>-0.19999999999953399</c:v>
                </c:pt>
                <c:pt idx="4">
                  <c:v>9.99999999997669E-2</c:v>
                </c:pt>
                <c:pt idx="5">
                  <c:v>-0.50000000000061096</c:v>
                </c:pt>
                <c:pt idx="6">
                  <c:v>0</c:v>
                </c:pt>
                <c:pt idx="7">
                  <c:v>-0.40000000000084401</c:v>
                </c:pt>
                <c:pt idx="8">
                  <c:v>0.10000000000154299</c:v>
                </c:pt>
                <c:pt idx="9">
                  <c:v>-0.20000000000130999</c:v>
                </c:pt>
                <c:pt idx="10">
                  <c:v>-9.99999999997669E-2</c:v>
                </c:pt>
                <c:pt idx="11">
                  <c:v>-0.30000000000285398</c:v>
                </c:pt>
                <c:pt idx="12">
                  <c:v>-9.9999999996214201E-2</c:v>
                </c:pt>
                <c:pt idx="13">
                  <c:v>-0.30000000000640598</c:v>
                </c:pt>
                <c:pt idx="14">
                  <c:v>-0.20000000000130999</c:v>
                </c:pt>
                <c:pt idx="15">
                  <c:v>5.0000000003436199E-2</c:v>
                </c:pt>
                <c:pt idx="16">
                  <c:v>-0.25000000000474598</c:v>
                </c:pt>
                <c:pt idx="17">
                  <c:v>-6.66666666671034E-2</c:v>
                </c:pt>
                <c:pt idx="18">
                  <c:v>5.00000000052125E-2</c:v>
                </c:pt>
              </c:numCache>
            </c:numRef>
          </c:val>
        </c:ser>
        <c:dLbls/>
        <c:marker val="1"/>
        <c:axId val="336840192"/>
        <c:axId val="336850944"/>
      </c:lineChart>
      <c:dateAx>
        <c:axId val="33684019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6850944"/>
        <c:crossesAt val="-50"/>
        <c:auto val="1"/>
        <c:lblOffset val="100"/>
        <c:baseTimeUnit val="days"/>
      </c:dateAx>
      <c:valAx>
        <c:axId val="336850944"/>
        <c:scaling>
          <c:orientation val="minMax"/>
          <c:max val="1"/>
          <c:min val="-1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6840192"/>
        <c:crosses val="autoZero"/>
        <c:crossBetween val="midCat"/>
        <c:majorUnit val="0.5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K80+998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7.3209821859074398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834187793391102"/>
          <c:y val="0.19175717364396599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'K80+998'!$C$4:$G$4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linear"/>
          </c:trendline>
          <c:cat>
            <c:numRef>
              <c:f>'K80+998'!$A$6:$A$29</c:f>
              <c:numCache>
                <c:formatCode>m"月"d"日";@</c:formatCode>
                <c:ptCount val="24"/>
                <c:pt idx="0">
                  <c:v>45006</c:v>
                </c:pt>
                <c:pt idx="1">
                  <c:v>45007</c:v>
                </c:pt>
                <c:pt idx="2">
                  <c:v>45008</c:v>
                </c:pt>
                <c:pt idx="3">
                  <c:v>45009</c:v>
                </c:pt>
                <c:pt idx="4">
                  <c:v>45010</c:v>
                </c:pt>
                <c:pt idx="5">
                  <c:v>45011</c:v>
                </c:pt>
                <c:pt idx="6">
                  <c:v>45012</c:v>
                </c:pt>
                <c:pt idx="7">
                  <c:v>45013</c:v>
                </c:pt>
                <c:pt idx="8">
                  <c:v>45014</c:v>
                </c:pt>
                <c:pt idx="9">
                  <c:v>45015</c:v>
                </c:pt>
                <c:pt idx="10">
                  <c:v>45016</c:v>
                </c:pt>
                <c:pt idx="11">
                  <c:v>45017</c:v>
                </c:pt>
                <c:pt idx="12">
                  <c:v>45018</c:v>
                </c:pt>
                <c:pt idx="13">
                  <c:v>45019</c:v>
                </c:pt>
                <c:pt idx="14">
                  <c:v>45020</c:v>
                </c:pt>
                <c:pt idx="15">
                  <c:v>45022</c:v>
                </c:pt>
                <c:pt idx="16">
                  <c:v>45024</c:v>
                </c:pt>
                <c:pt idx="17">
                  <c:v>45026</c:v>
                </c:pt>
                <c:pt idx="18">
                  <c:v>45028</c:v>
                </c:pt>
              </c:numCache>
            </c:numRef>
          </c:cat>
          <c:val>
            <c:numRef>
              <c:f>'K80+998'!$F$6:$F$29</c:f>
              <c:numCache>
                <c:formatCode>0.00_ </c:formatCode>
                <c:ptCount val="24"/>
                <c:pt idx="0">
                  <c:v>0</c:v>
                </c:pt>
                <c:pt idx="1">
                  <c:v>-9.9999999974897905E-2</c:v>
                </c:pt>
                <c:pt idx="2">
                  <c:v>-0.20000000006348301</c:v>
                </c:pt>
                <c:pt idx="3">
                  <c:v>-0.40000000001327901</c:v>
                </c:pt>
                <c:pt idx="4">
                  <c:v>-0.60000000007676102</c:v>
                </c:pt>
                <c:pt idx="5">
                  <c:v>-0.70000000005165897</c:v>
                </c:pt>
                <c:pt idx="6">
                  <c:v>-0.99999999997635303</c:v>
                </c:pt>
                <c:pt idx="7">
                  <c:v>-1.1000000000649399</c:v>
                </c:pt>
                <c:pt idx="8">
                  <c:v>-1.39999999998963</c:v>
                </c:pt>
                <c:pt idx="9">
                  <c:v>-1.60000000005311</c:v>
                </c:pt>
                <c:pt idx="10">
                  <c:v>-1.70000000002801</c:v>
                </c:pt>
                <c:pt idx="11">
                  <c:v>-2.00000000006639</c:v>
                </c:pt>
                <c:pt idx="12">
                  <c:v>-2.2000000000161899</c:v>
                </c:pt>
                <c:pt idx="13">
                  <c:v>-2.1000000000412902</c:v>
                </c:pt>
                <c:pt idx="14">
                  <c:v>-2.6000000000294698</c:v>
                </c:pt>
                <c:pt idx="15">
                  <c:v>-2.79999999997926</c:v>
                </c:pt>
                <c:pt idx="16">
                  <c:v>-2.9000000000678501</c:v>
                </c:pt>
                <c:pt idx="17">
                  <c:v>-3.1999999999925399</c:v>
                </c:pt>
                <c:pt idx="18">
                  <c:v>-3.40000000005602</c:v>
                </c:pt>
                <c:pt idx="19">
                  <c:v>-3.6000000000058199</c:v>
                </c:pt>
              </c:numCache>
            </c:numRef>
          </c:val>
        </c:ser>
        <c:ser>
          <c:idx val="1"/>
          <c:order val="1"/>
          <c:tx>
            <c:strRef>
              <c:f>'K80+998'!$H$4:$L$4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'K80+998'!$A$6:$A$29</c:f>
              <c:numCache>
                <c:formatCode>m"月"d"日";@</c:formatCode>
                <c:ptCount val="24"/>
                <c:pt idx="0">
                  <c:v>45006</c:v>
                </c:pt>
                <c:pt idx="1">
                  <c:v>45007</c:v>
                </c:pt>
                <c:pt idx="2">
                  <c:v>45008</c:v>
                </c:pt>
                <c:pt idx="3">
                  <c:v>45009</c:v>
                </c:pt>
                <c:pt idx="4">
                  <c:v>45010</c:v>
                </c:pt>
                <c:pt idx="5">
                  <c:v>45011</c:v>
                </c:pt>
                <c:pt idx="6">
                  <c:v>45012</c:v>
                </c:pt>
                <c:pt idx="7">
                  <c:v>45013</c:v>
                </c:pt>
                <c:pt idx="8">
                  <c:v>45014</c:v>
                </c:pt>
                <c:pt idx="9">
                  <c:v>45015</c:v>
                </c:pt>
                <c:pt idx="10">
                  <c:v>45016</c:v>
                </c:pt>
                <c:pt idx="11">
                  <c:v>45017</c:v>
                </c:pt>
                <c:pt idx="12">
                  <c:v>45018</c:v>
                </c:pt>
                <c:pt idx="13">
                  <c:v>45019</c:v>
                </c:pt>
                <c:pt idx="14">
                  <c:v>45020</c:v>
                </c:pt>
                <c:pt idx="15">
                  <c:v>45022</c:v>
                </c:pt>
                <c:pt idx="16">
                  <c:v>45024</c:v>
                </c:pt>
                <c:pt idx="17">
                  <c:v>45026</c:v>
                </c:pt>
                <c:pt idx="18">
                  <c:v>45028</c:v>
                </c:pt>
              </c:numCache>
            </c:numRef>
          </c:cat>
          <c:val>
            <c:numRef>
              <c:f>'K80+998'!$K$6:$K$29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-0.69999999993797202</c:v>
                </c:pt>
                <c:pt idx="3">
                  <c:v>-0.90000000000145497</c:v>
                </c:pt>
                <c:pt idx="4">
                  <c:v>-1.09999999995125</c:v>
                </c:pt>
                <c:pt idx="5">
                  <c:v>-0.99999999997635303</c:v>
                </c:pt>
                <c:pt idx="6">
                  <c:v>-1.4999999999645299</c:v>
                </c:pt>
                <c:pt idx="7">
                  <c:v>-1.69999999991433</c:v>
                </c:pt>
                <c:pt idx="8">
                  <c:v>-1.8999999999778101</c:v>
                </c:pt>
                <c:pt idx="9">
                  <c:v>-2.0999999999275998</c:v>
                </c:pt>
                <c:pt idx="10">
                  <c:v>-1.9999999999527101</c:v>
                </c:pt>
                <c:pt idx="11">
                  <c:v>-2.4999999999408802</c:v>
                </c:pt>
                <c:pt idx="12">
                  <c:v>-2.70000000000437</c:v>
                </c:pt>
                <c:pt idx="13">
                  <c:v>-2.70000000000437</c:v>
                </c:pt>
                <c:pt idx="14">
                  <c:v>-3.1000000000176402</c:v>
                </c:pt>
                <c:pt idx="15">
                  <c:v>-3.2999999999674401</c:v>
                </c:pt>
                <c:pt idx="16">
                  <c:v>-3.1999999999925399</c:v>
                </c:pt>
                <c:pt idx="17">
                  <c:v>-3.69999999998072</c:v>
                </c:pt>
                <c:pt idx="18">
                  <c:v>-3.6000000000058199</c:v>
                </c:pt>
                <c:pt idx="19">
                  <c:v>-0.15652173913068801</c:v>
                </c:pt>
              </c:numCache>
            </c:numRef>
          </c:val>
        </c:ser>
        <c:ser>
          <c:idx val="2"/>
          <c:order val="2"/>
          <c:tx>
            <c:strRef>
              <c:f>'K80+998'!$M$4:$Q$4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'K80+998'!$A$6:$A$32</c:f>
              <c:numCache>
                <c:formatCode>m"月"d"日";@</c:formatCode>
                <c:ptCount val="27"/>
                <c:pt idx="0">
                  <c:v>45006</c:v>
                </c:pt>
                <c:pt idx="1">
                  <c:v>45007</c:v>
                </c:pt>
                <c:pt idx="2">
                  <c:v>45008</c:v>
                </c:pt>
                <c:pt idx="3">
                  <c:v>45009</c:v>
                </c:pt>
                <c:pt idx="4">
                  <c:v>45010</c:v>
                </c:pt>
                <c:pt idx="5">
                  <c:v>45011</c:v>
                </c:pt>
                <c:pt idx="6">
                  <c:v>45012</c:v>
                </c:pt>
                <c:pt idx="7">
                  <c:v>45013</c:v>
                </c:pt>
                <c:pt idx="8">
                  <c:v>45014</c:v>
                </c:pt>
                <c:pt idx="9">
                  <c:v>45015</c:v>
                </c:pt>
                <c:pt idx="10">
                  <c:v>45016</c:v>
                </c:pt>
                <c:pt idx="11">
                  <c:v>45017</c:v>
                </c:pt>
                <c:pt idx="12">
                  <c:v>45018</c:v>
                </c:pt>
                <c:pt idx="13">
                  <c:v>45019</c:v>
                </c:pt>
                <c:pt idx="14">
                  <c:v>45020</c:v>
                </c:pt>
                <c:pt idx="15">
                  <c:v>45022</c:v>
                </c:pt>
                <c:pt idx="16">
                  <c:v>45024</c:v>
                </c:pt>
                <c:pt idx="17">
                  <c:v>45026</c:v>
                </c:pt>
                <c:pt idx="18">
                  <c:v>45028</c:v>
                </c:pt>
              </c:numCache>
            </c:numRef>
          </c:cat>
          <c:val>
            <c:numRef>
              <c:f>'K80+998'!$P$6:$P$32</c:f>
              <c:numCache>
                <c:formatCode>0.00_ </c:formatCode>
                <c:ptCount val="27"/>
                <c:pt idx="0">
                  <c:v>0</c:v>
                </c:pt>
                <c:pt idx="1">
                  <c:v>-0.29999999992469401</c:v>
                </c:pt>
                <c:pt idx="2">
                  <c:v>-0.39999999989959201</c:v>
                </c:pt>
                <c:pt idx="3">
                  <c:v>-0.59999999996307496</c:v>
                </c:pt>
                <c:pt idx="4">
                  <c:v>-0.79999999991286996</c:v>
                </c:pt>
                <c:pt idx="5">
                  <c:v>-0.90000000000145497</c:v>
                </c:pt>
                <c:pt idx="6">
                  <c:v>-1.1999999999261499</c:v>
                </c:pt>
                <c:pt idx="7">
                  <c:v>-1.2999999999010501</c:v>
                </c:pt>
                <c:pt idx="8">
                  <c:v>-1.5999999999394301</c:v>
                </c:pt>
                <c:pt idx="9">
                  <c:v>-1.8000000000029099</c:v>
                </c:pt>
                <c:pt idx="10">
                  <c:v>-1.8999999999778101</c:v>
                </c:pt>
                <c:pt idx="11">
                  <c:v>-2.1999999999024999</c:v>
                </c:pt>
                <c:pt idx="12">
                  <c:v>-2.39999999996598</c:v>
                </c:pt>
                <c:pt idx="13">
                  <c:v>-2.2999999999910901</c:v>
                </c:pt>
                <c:pt idx="14">
                  <c:v>-2.79999999997926</c:v>
                </c:pt>
                <c:pt idx="15">
                  <c:v>-2.9999999999290599</c:v>
                </c:pt>
                <c:pt idx="16">
                  <c:v>-2.8999999999541601</c:v>
                </c:pt>
                <c:pt idx="17">
                  <c:v>-3.3999999999423398</c:v>
                </c:pt>
                <c:pt idx="18">
                  <c:v>-3.2999999999674401</c:v>
                </c:pt>
              </c:numCache>
            </c:numRef>
          </c:val>
        </c:ser>
        <c:dLbls/>
        <c:marker val="1"/>
        <c:axId val="337033856"/>
        <c:axId val="337040512"/>
      </c:lineChart>
      <c:lineChart>
        <c:grouping val="standard"/>
        <c:ser>
          <c:idx val="3"/>
          <c:order val="3"/>
          <c:tx>
            <c:strRef>
              <c:f>'K80+998'!$AG$3:$AG$5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'K80+998'!$A$6:$A$29</c:f>
              <c:numCache>
                <c:formatCode>m"月"d"日";@</c:formatCode>
                <c:ptCount val="24"/>
                <c:pt idx="0">
                  <c:v>45006</c:v>
                </c:pt>
                <c:pt idx="1">
                  <c:v>45007</c:v>
                </c:pt>
                <c:pt idx="2">
                  <c:v>45008</c:v>
                </c:pt>
                <c:pt idx="3">
                  <c:v>45009</c:v>
                </c:pt>
                <c:pt idx="4">
                  <c:v>45010</c:v>
                </c:pt>
                <c:pt idx="5">
                  <c:v>45011</c:v>
                </c:pt>
                <c:pt idx="6">
                  <c:v>45012</c:v>
                </c:pt>
                <c:pt idx="7">
                  <c:v>45013</c:v>
                </c:pt>
                <c:pt idx="8">
                  <c:v>45014</c:v>
                </c:pt>
                <c:pt idx="9">
                  <c:v>45015</c:v>
                </c:pt>
                <c:pt idx="10">
                  <c:v>45016</c:v>
                </c:pt>
                <c:pt idx="11">
                  <c:v>45017</c:v>
                </c:pt>
                <c:pt idx="12">
                  <c:v>45018</c:v>
                </c:pt>
                <c:pt idx="13">
                  <c:v>45019</c:v>
                </c:pt>
                <c:pt idx="14">
                  <c:v>45020</c:v>
                </c:pt>
                <c:pt idx="15">
                  <c:v>45022</c:v>
                </c:pt>
                <c:pt idx="16">
                  <c:v>45024</c:v>
                </c:pt>
                <c:pt idx="17">
                  <c:v>45026</c:v>
                </c:pt>
                <c:pt idx="18">
                  <c:v>45028</c:v>
                </c:pt>
              </c:numCache>
            </c:numRef>
          </c:cat>
          <c:val>
            <c:numRef>
              <c:f>'K80+998'!$AG$6:$AG$29</c:f>
              <c:numCache>
                <c:formatCode>0.0_ </c:formatCode>
                <c:ptCount val="24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  <c:pt idx="18">
                  <c:v>59</c:v>
                </c:pt>
              </c:numCache>
            </c:numRef>
          </c:val>
        </c:ser>
        <c:dLbls/>
        <c:marker val="1"/>
        <c:axId val="337042432"/>
        <c:axId val="336921344"/>
      </c:lineChart>
      <c:dateAx>
        <c:axId val="33703385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7040512"/>
        <c:crossesAt val="-50"/>
        <c:auto val="1"/>
        <c:lblOffset val="100"/>
        <c:baseTimeUnit val="days"/>
      </c:dateAx>
      <c:valAx>
        <c:axId val="337040512"/>
        <c:scaling>
          <c:orientation val="minMax"/>
          <c:max val="1"/>
          <c:min val="-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7033856"/>
        <c:crosses val="autoZero"/>
        <c:crossBetween val="midCat"/>
        <c:majorUnit val="1"/>
      </c:valAx>
      <c:dateAx>
        <c:axId val="337042432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6921344"/>
        <c:crosses val="autoZero"/>
        <c:auto val="1"/>
        <c:lblOffset val="100"/>
        <c:baseTimeUnit val="days"/>
      </c:dateAx>
      <c:valAx>
        <c:axId val="336921344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7042432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7318309909497183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K80+998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'K80+998'!$U$4:$W$4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'K80+998'!$A$6:$A$29</c:f>
              <c:numCache>
                <c:formatCode>m"月"d"日";@</c:formatCode>
                <c:ptCount val="24"/>
                <c:pt idx="0">
                  <c:v>45006</c:v>
                </c:pt>
                <c:pt idx="1">
                  <c:v>45007</c:v>
                </c:pt>
                <c:pt idx="2">
                  <c:v>45008</c:v>
                </c:pt>
                <c:pt idx="3">
                  <c:v>45009</c:v>
                </c:pt>
                <c:pt idx="4">
                  <c:v>45010</c:v>
                </c:pt>
                <c:pt idx="5">
                  <c:v>45011</c:v>
                </c:pt>
                <c:pt idx="6">
                  <c:v>45012</c:v>
                </c:pt>
                <c:pt idx="7">
                  <c:v>45013</c:v>
                </c:pt>
                <c:pt idx="8">
                  <c:v>45014</c:v>
                </c:pt>
                <c:pt idx="9">
                  <c:v>45015</c:v>
                </c:pt>
                <c:pt idx="10">
                  <c:v>45016</c:v>
                </c:pt>
                <c:pt idx="11">
                  <c:v>45017</c:v>
                </c:pt>
                <c:pt idx="12">
                  <c:v>45018</c:v>
                </c:pt>
                <c:pt idx="13">
                  <c:v>45019</c:v>
                </c:pt>
                <c:pt idx="14">
                  <c:v>45020</c:v>
                </c:pt>
                <c:pt idx="15">
                  <c:v>45022</c:v>
                </c:pt>
                <c:pt idx="16">
                  <c:v>45024</c:v>
                </c:pt>
                <c:pt idx="17">
                  <c:v>45026</c:v>
                </c:pt>
                <c:pt idx="18">
                  <c:v>45028</c:v>
                </c:pt>
              </c:numCache>
            </c:numRef>
          </c:cat>
          <c:val>
            <c:numRef>
              <c:f>'K80+998'!$V$6:$V$31</c:f>
              <c:numCache>
                <c:formatCode>0.00_ </c:formatCode>
                <c:ptCount val="26"/>
                <c:pt idx="0">
                  <c:v>0</c:v>
                </c:pt>
                <c:pt idx="1">
                  <c:v>0.29999999999930099</c:v>
                </c:pt>
                <c:pt idx="2">
                  <c:v>9.99999999997669E-2</c:v>
                </c:pt>
                <c:pt idx="3">
                  <c:v>-9.99999999997669E-2</c:v>
                </c:pt>
                <c:pt idx="4">
                  <c:v>0</c:v>
                </c:pt>
                <c:pt idx="5">
                  <c:v>-0.50000000000061096</c:v>
                </c:pt>
                <c:pt idx="6">
                  <c:v>-0.39999999999906799</c:v>
                </c:pt>
                <c:pt idx="7">
                  <c:v>-0.89999999999967895</c:v>
                </c:pt>
                <c:pt idx="8">
                  <c:v>-0.799999999999912</c:v>
                </c:pt>
                <c:pt idx="9">
                  <c:v>-1.3000000000005201</c:v>
                </c:pt>
                <c:pt idx="10">
                  <c:v>-1.50000000000006</c:v>
                </c:pt>
                <c:pt idx="11">
                  <c:v>-1.4000000000002899</c:v>
                </c:pt>
                <c:pt idx="12">
                  <c:v>-1.8999999999991199</c:v>
                </c:pt>
                <c:pt idx="13">
                  <c:v>-1.7999999999993599</c:v>
                </c:pt>
                <c:pt idx="14">
                  <c:v>-2.2999999999893102</c:v>
                </c:pt>
                <c:pt idx="15">
                  <c:v>-2.2000000000002</c:v>
                </c:pt>
                <c:pt idx="16">
                  <c:v>-2.3999999999997401</c:v>
                </c:pt>
                <c:pt idx="17">
                  <c:v>-2.59999999999927</c:v>
                </c:pt>
                <c:pt idx="18">
                  <c:v>-2.6999999999990401</c:v>
                </c:pt>
                <c:pt idx="19">
                  <c:v>-2.8999999999985699</c:v>
                </c:pt>
              </c:numCache>
            </c:numRef>
          </c:val>
        </c:ser>
        <c:ser>
          <c:idx val="1"/>
          <c:order val="1"/>
          <c:tx>
            <c:strRef>
              <c:f>'K80+998'!$Y$4:$AA$4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'K80+998'!$A$6:$A$29</c:f>
              <c:numCache>
                <c:formatCode>m"月"d"日";@</c:formatCode>
                <c:ptCount val="24"/>
                <c:pt idx="0">
                  <c:v>45006</c:v>
                </c:pt>
                <c:pt idx="1">
                  <c:v>45007</c:v>
                </c:pt>
                <c:pt idx="2">
                  <c:v>45008</c:v>
                </c:pt>
                <c:pt idx="3">
                  <c:v>45009</c:v>
                </c:pt>
                <c:pt idx="4">
                  <c:v>45010</c:v>
                </c:pt>
                <c:pt idx="5">
                  <c:v>45011</c:v>
                </c:pt>
                <c:pt idx="6">
                  <c:v>45012</c:v>
                </c:pt>
                <c:pt idx="7">
                  <c:v>45013</c:v>
                </c:pt>
                <c:pt idx="8">
                  <c:v>45014</c:v>
                </c:pt>
                <c:pt idx="9">
                  <c:v>45015</c:v>
                </c:pt>
                <c:pt idx="10">
                  <c:v>45016</c:v>
                </c:pt>
                <c:pt idx="11">
                  <c:v>45017</c:v>
                </c:pt>
                <c:pt idx="12">
                  <c:v>45018</c:v>
                </c:pt>
                <c:pt idx="13">
                  <c:v>45019</c:v>
                </c:pt>
                <c:pt idx="14">
                  <c:v>45020</c:v>
                </c:pt>
                <c:pt idx="15">
                  <c:v>45022</c:v>
                </c:pt>
                <c:pt idx="16">
                  <c:v>45024</c:v>
                </c:pt>
                <c:pt idx="17">
                  <c:v>45026</c:v>
                </c:pt>
                <c:pt idx="18">
                  <c:v>45028</c:v>
                </c:pt>
              </c:numCache>
            </c:numRef>
          </c:cat>
          <c:val>
            <c:numRef>
              <c:f>'K80+998'!$Z$6:$Z$30</c:f>
              <c:numCache>
                <c:formatCode>0.00_ </c:formatCode>
                <c:ptCount val="25"/>
                <c:pt idx="0">
                  <c:v>0</c:v>
                </c:pt>
                <c:pt idx="1">
                  <c:v>-0.29999999999930099</c:v>
                </c:pt>
                <c:pt idx="2">
                  <c:v>-0.49999999999883499</c:v>
                </c:pt>
                <c:pt idx="3">
                  <c:v>-0.69999999999836904</c:v>
                </c:pt>
                <c:pt idx="4">
                  <c:v>-0.799999999999912</c:v>
                </c:pt>
                <c:pt idx="5">
                  <c:v>-1.0999999999992101</c:v>
                </c:pt>
                <c:pt idx="6">
                  <c:v>-1.2999999999987499</c:v>
                </c:pt>
                <c:pt idx="7">
                  <c:v>-1.39999999999851</c:v>
                </c:pt>
                <c:pt idx="8">
                  <c:v>-1.6999999999995901</c:v>
                </c:pt>
                <c:pt idx="9">
                  <c:v>-2.0000000000006701</c:v>
                </c:pt>
                <c:pt idx="10">
                  <c:v>-2.0999999999986598</c:v>
                </c:pt>
                <c:pt idx="11">
                  <c:v>-2.19999999999665</c:v>
                </c:pt>
                <c:pt idx="12">
                  <c:v>-2.4999999999995</c:v>
                </c:pt>
                <c:pt idx="13">
                  <c:v>-2.3999999999926298</c:v>
                </c:pt>
                <c:pt idx="14">
                  <c:v>-2.4999999999906199</c:v>
                </c:pt>
                <c:pt idx="15">
                  <c:v>-2.3999999999997401</c:v>
                </c:pt>
                <c:pt idx="16">
                  <c:v>-2.6999999999865998</c:v>
                </c:pt>
                <c:pt idx="17">
                  <c:v>-2.7999999999845899</c:v>
                </c:pt>
                <c:pt idx="18">
                  <c:v>-2.8999999999985699</c:v>
                </c:pt>
                <c:pt idx="19">
                  <c:v>-3.0000000000001101</c:v>
                </c:pt>
              </c:numCache>
            </c:numRef>
          </c:val>
        </c:ser>
        <c:ser>
          <c:idx val="2"/>
          <c:order val="2"/>
          <c:tx>
            <c:strRef>
              <c:f>'K80+998'!$AC$4:$AE$4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'K80+998'!$A$6:$A$29</c:f>
              <c:numCache>
                <c:formatCode>m"月"d"日";@</c:formatCode>
                <c:ptCount val="24"/>
                <c:pt idx="0">
                  <c:v>45006</c:v>
                </c:pt>
                <c:pt idx="1">
                  <c:v>45007</c:v>
                </c:pt>
                <c:pt idx="2">
                  <c:v>45008</c:v>
                </c:pt>
                <c:pt idx="3">
                  <c:v>45009</c:v>
                </c:pt>
                <c:pt idx="4">
                  <c:v>45010</c:v>
                </c:pt>
                <c:pt idx="5">
                  <c:v>45011</c:v>
                </c:pt>
                <c:pt idx="6">
                  <c:v>45012</c:v>
                </c:pt>
                <c:pt idx="7">
                  <c:v>45013</c:v>
                </c:pt>
                <c:pt idx="8">
                  <c:v>45014</c:v>
                </c:pt>
                <c:pt idx="9">
                  <c:v>45015</c:v>
                </c:pt>
                <c:pt idx="10">
                  <c:v>45016</c:v>
                </c:pt>
                <c:pt idx="11">
                  <c:v>45017</c:v>
                </c:pt>
                <c:pt idx="12">
                  <c:v>45018</c:v>
                </c:pt>
                <c:pt idx="13">
                  <c:v>45019</c:v>
                </c:pt>
                <c:pt idx="14">
                  <c:v>45020</c:v>
                </c:pt>
                <c:pt idx="15">
                  <c:v>45022</c:v>
                </c:pt>
                <c:pt idx="16">
                  <c:v>45024</c:v>
                </c:pt>
                <c:pt idx="17">
                  <c:v>45026</c:v>
                </c:pt>
                <c:pt idx="18">
                  <c:v>45028</c:v>
                </c:pt>
              </c:numCache>
            </c:numRef>
          </c:cat>
          <c:val>
            <c:numRef>
              <c:f>'K80+998'!$AD$6:$AD$29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-0.39999999999906799</c:v>
                </c:pt>
                <c:pt idx="3">
                  <c:v>-0.59999999999860198</c:v>
                </c:pt>
                <c:pt idx="4">
                  <c:v>-0.49999999999883499</c:v>
                </c:pt>
                <c:pt idx="5">
                  <c:v>-0.999999999999446</c:v>
                </c:pt>
                <c:pt idx="6">
                  <c:v>-0.999999999999446</c:v>
                </c:pt>
                <c:pt idx="7">
                  <c:v>-1.4000000000002899</c:v>
                </c:pt>
                <c:pt idx="8">
                  <c:v>-1.2999999999987499</c:v>
                </c:pt>
                <c:pt idx="9">
                  <c:v>-1.50000000000006</c:v>
                </c:pt>
                <c:pt idx="10">
                  <c:v>-1.59999999999982</c:v>
                </c:pt>
                <c:pt idx="11">
                  <c:v>-1.90000000000268</c:v>
                </c:pt>
                <c:pt idx="12">
                  <c:v>-1.99999999999889</c:v>
                </c:pt>
                <c:pt idx="13">
                  <c:v>-2.3000000000053</c:v>
                </c:pt>
                <c:pt idx="14">
                  <c:v>-2.5000000000066098</c:v>
                </c:pt>
                <c:pt idx="15">
                  <c:v>-2.3999999999997401</c:v>
                </c:pt>
                <c:pt idx="16">
                  <c:v>-2.9000000000092299</c:v>
                </c:pt>
                <c:pt idx="17">
                  <c:v>-3.1000000000105401</c:v>
                </c:pt>
                <c:pt idx="18">
                  <c:v>-3.0000000000001101</c:v>
                </c:pt>
              </c:numCache>
            </c:numRef>
          </c:val>
        </c:ser>
        <c:dLbls/>
        <c:marker val="1"/>
        <c:axId val="337130624"/>
        <c:axId val="337132928"/>
      </c:lineChart>
      <c:lineChart>
        <c:grouping val="standard"/>
        <c:ser>
          <c:idx val="3"/>
          <c:order val="3"/>
          <c:tx>
            <c:strRef>
              <c:f>'K80+998'!$AG$3:$AG$5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'K80+998'!$A$6:$A$29</c:f>
              <c:numCache>
                <c:formatCode>m"月"d"日";@</c:formatCode>
                <c:ptCount val="24"/>
                <c:pt idx="0">
                  <c:v>45006</c:v>
                </c:pt>
                <c:pt idx="1">
                  <c:v>45007</c:v>
                </c:pt>
                <c:pt idx="2">
                  <c:v>45008</c:v>
                </c:pt>
                <c:pt idx="3">
                  <c:v>45009</c:v>
                </c:pt>
                <c:pt idx="4">
                  <c:v>45010</c:v>
                </c:pt>
                <c:pt idx="5">
                  <c:v>45011</c:v>
                </c:pt>
                <c:pt idx="6">
                  <c:v>45012</c:v>
                </c:pt>
                <c:pt idx="7">
                  <c:v>45013</c:v>
                </c:pt>
                <c:pt idx="8">
                  <c:v>45014</c:v>
                </c:pt>
                <c:pt idx="9">
                  <c:v>45015</c:v>
                </c:pt>
                <c:pt idx="10">
                  <c:v>45016</c:v>
                </c:pt>
                <c:pt idx="11">
                  <c:v>45017</c:v>
                </c:pt>
                <c:pt idx="12">
                  <c:v>45018</c:v>
                </c:pt>
                <c:pt idx="13">
                  <c:v>45019</c:v>
                </c:pt>
                <c:pt idx="14">
                  <c:v>45020</c:v>
                </c:pt>
                <c:pt idx="15">
                  <c:v>45022</c:v>
                </c:pt>
                <c:pt idx="16">
                  <c:v>45024</c:v>
                </c:pt>
                <c:pt idx="17">
                  <c:v>45026</c:v>
                </c:pt>
                <c:pt idx="18">
                  <c:v>45028</c:v>
                </c:pt>
              </c:numCache>
            </c:numRef>
          </c:cat>
          <c:val>
            <c:numRef>
              <c:f>'K80+998'!$AG$6:$AG$29</c:f>
              <c:numCache>
                <c:formatCode>0.0_ </c:formatCode>
                <c:ptCount val="24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  <c:pt idx="18">
                  <c:v>59</c:v>
                </c:pt>
              </c:numCache>
            </c:numRef>
          </c:val>
        </c:ser>
        <c:dLbls/>
        <c:marker val="1"/>
        <c:axId val="337143296"/>
        <c:axId val="337144832"/>
      </c:lineChart>
      <c:dateAx>
        <c:axId val="33713062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7132928"/>
        <c:crossesAt val="-50"/>
        <c:auto val="1"/>
        <c:lblOffset val="100"/>
        <c:baseTimeUnit val="days"/>
      </c:dateAx>
      <c:valAx>
        <c:axId val="337132928"/>
        <c:scaling>
          <c:orientation val="minMax"/>
          <c:max val="1"/>
          <c:min val="-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7130624"/>
        <c:crosses val="autoZero"/>
        <c:crossBetween val="midCat"/>
        <c:majorUnit val="1"/>
      </c:valAx>
      <c:dateAx>
        <c:axId val="337143296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7144832"/>
        <c:crosses val="autoZero"/>
        <c:auto val="1"/>
        <c:lblOffset val="100"/>
        <c:baseTimeUnit val="days"/>
      </c:dateAx>
      <c:valAx>
        <c:axId val="337144832"/>
        <c:scaling>
          <c:orientation val="minMax"/>
          <c:max val="8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7143296"/>
        <c:crosses val="max"/>
        <c:crossBetween val="midCat"/>
        <c:majorUnit val="1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K80+998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2107609275918608"/>
          <c:y val="6.5359477124183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'K80+998'!$C$4:$G$4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'K80+998'!$A$6:$A$29</c:f>
              <c:numCache>
                <c:formatCode>m"月"d"日";@</c:formatCode>
                <c:ptCount val="24"/>
                <c:pt idx="0">
                  <c:v>45006</c:v>
                </c:pt>
                <c:pt idx="1">
                  <c:v>45007</c:v>
                </c:pt>
                <c:pt idx="2">
                  <c:v>45008</c:v>
                </c:pt>
                <c:pt idx="3">
                  <c:v>45009</c:v>
                </c:pt>
                <c:pt idx="4">
                  <c:v>45010</c:v>
                </c:pt>
                <c:pt idx="5">
                  <c:v>45011</c:v>
                </c:pt>
                <c:pt idx="6">
                  <c:v>45012</c:v>
                </c:pt>
                <c:pt idx="7">
                  <c:v>45013</c:v>
                </c:pt>
                <c:pt idx="8">
                  <c:v>45014</c:v>
                </c:pt>
                <c:pt idx="9">
                  <c:v>45015</c:v>
                </c:pt>
                <c:pt idx="10">
                  <c:v>45016</c:v>
                </c:pt>
                <c:pt idx="11">
                  <c:v>45017</c:v>
                </c:pt>
                <c:pt idx="12">
                  <c:v>45018</c:v>
                </c:pt>
                <c:pt idx="13">
                  <c:v>45019</c:v>
                </c:pt>
                <c:pt idx="14">
                  <c:v>45020</c:v>
                </c:pt>
                <c:pt idx="15">
                  <c:v>45022</c:v>
                </c:pt>
                <c:pt idx="16">
                  <c:v>45024</c:v>
                </c:pt>
                <c:pt idx="17">
                  <c:v>45026</c:v>
                </c:pt>
                <c:pt idx="18">
                  <c:v>45028</c:v>
                </c:pt>
              </c:numCache>
            </c:numRef>
          </c:cat>
          <c:val>
            <c:numRef>
              <c:f>'K80+998'!$G$6:$G$29</c:f>
              <c:numCache>
                <c:formatCode>0.00_ </c:formatCode>
                <c:ptCount val="24"/>
                <c:pt idx="0">
                  <c:v>0</c:v>
                </c:pt>
                <c:pt idx="1">
                  <c:v>-9.9999999974897905E-2</c:v>
                </c:pt>
                <c:pt idx="2">
                  <c:v>-0.10000000008858501</c:v>
                </c:pt>
                <c:pt idx="3">
                  <c:v>-0.199999999949796</c:v>
                </c:pt>
                <c:pt idx="4">
                  <c:v>-0.20000000006348301</c:v>
                </c:pt>
                <c:pt idx="5">
                  <c:v>-9.9999999974897905E-2</c:v>
                </c:pt>
                <c:pt idx="6">
                  <c:v>-0.29999999992469401</c:v>
                </c:pt>
                <c:pt idx="7">
                  <c:v>-0.10000000008858501</c:v>
                </c:pt>
                <c:pt idx="8">
                  <c:v>-0.29999999992469401</c:v>
                </c:pt>
                <c:pt idx="9">
                  <c:v>-0.20000000006348301</c:v>
                </c:pt>
                <c:pt idx="10">
                  <c:v>-9.9999999974897905E-2</c:v>
                </c:pt>
                <c:pt idx="11">
                  <c:v>-0.30000000003838101</c:v>
                </c:pt>
                <c:pt idx="12">
                  <c:v>-0.199999999949796</c:v>
                </c:pt>
                <c:pt idx="13">
                  <c:v>9.9999999974897905E-2</c:v>
                </c:pt>
                <c:pt idx="14">
                  <c:v>-0.49999999998817701</c:v>
                </c:pt>
                <c:pt idx="15">
                  <c:v>-9.9999999974897905E-2</c:v>
                </c:pt>
                <c:pt idx="16">
                  <c:v>-5.0000000044292399E-2</c:v>
                </c:pt>
                <c:pt idx="17">
                  <c:v>-0.149999999962347</c:v>
                </c:pt>
                <c:pt idx="18">
                  <c:v>-0.100000000031741</c:v>
                </c:pt>
                <c:pt idx="19">
                  <c:v>-3.2999999999674401</c:v>
                </c:pt>
              </c:numCache>
            </c:numRef>
          </c:val>
        </c:ser>
        <c:ser>
          <c:idx val="1"/>
          <c:order val="1"/>
          <c:tx>
            <c:strRef>
              <c:f>'K80+998'!$H$4:$L$4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'K80+998'!$A$6:$A$29</c:f>
              <c:numCache>
                <c:formatCode>m"月"d"日";@</c:formatCode>
                <c:ptCount val="24"/>
                <c:pt idx="0">
                  <c:v>45006</c:v>
                </c:pt>
                <c:pt idx="1">
                  <c:v>45007</c:v>
                </c:pt>
                <c:pt idx="2">
                  <c:v>45008</c:v>
                </c:pt>
                <c:pt idx="3">
                  <c:v>45009</c:v>
                </c:pt>
                <c:pt idx="4">
                  <c:v>45010</c:v>
                </c:pt>
                <c:pt idx="5">
                  <c:v>45011</c:v>
                </c:pt>
                <c:pt idx="6">
                  <c:v>45012</c:v>
                </c:pt>
                <c:pt idx="7">
                  <c:v>45013</c:v>
                </c:pt>
                <c:pt idx="8">
                  <c:v>45014</c:v>
                </c:pt>
                <c:pt idx="9">
                  <c:v>45015</c:v>
                </c:pt>
                <c:pt idx="10">
                  <c:v>45016</c:v>
                </c:pt>
                <c:pt idx="11">
                  <c:v>45017</c:v>
                </c:pt>
                <c:pt idx="12">
                  <c:v>45018</c:v>
                </c:pt>
                <c:pt idx="13">
                  <c:v>45019</c:v>
                </c:pt>
                <c:pt idx="14">
                  <c:v>45020</c:v>
                </c:pt>
                <c:pt idx="15">
                  <c:v>45022</c:v>
                </c:pt>
                <c:pt idx="16">
                  <c:v>45024</c:v>
                </c:pt>
                <c:pt idx="17">
                  <c:v>45026</c:v>
                </c:pt>
                <c:pt idx="18">
                  <c:v>45028</c:v>
                </c:pt>
              </c:numCache>
            </c:numRef>
          </c:cat>
          <c:val>
            <c:numRef>
              <c:f>'K80+998'!$L$6:$L$29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-0.49999999998817701</c:v>
                </c:pt>
                <c:pt idx="3">
                  <c:v>-0.20000000006348301</c:v>
                </c:pt>
                <c:pt idx="4">
                  <c:v>-0.199999999949796</c:v>
                </c:pt>
                <c:pt idx="5">
                  <c:v>9.9999999974897905E-2</c:v>
                </c:pt>
                <c:pt idx="6">
                  <c:v>-0.49999999998817701</c:v>
                </c:pt>
                <c:pt idx="7">
                  <c:v>-0.199999999949796</c:v>
                </c:pt>
                <c:pt idx="8">
                  <c:v>-0.20000000006348301</c:v>
                </c:pt>
                <c:pt idx="9">
                  <c:v>-0.199999999949796</c:v>
                </c:pt>
                <c:pt idx="10">
                  <c:v>9.9999999974897905E-2</c:v>
                </c:pt>
                <c:pt idx="11">
                  <c:v>-0.49999999998817701</c:v>
                </c:pt>
                <c:pt idx="12">
                  <c:v>-0.20000000006348301</c:v>
                </c:pt>
                <c:pt idx="13">
                  <c:v>0</c:v>
                </c:pt>
                <c:pt idx="14">
                  <c:v>-0.40000000001327901</c:v>
                </c:pt>
                <c:pt idx="15">
                  <c:v>-9.9999999974897905E-2</c:v>
                </c:pt>
                <c:pt idx="16">
                  <c:v>4.9999999987449001E-2</c:v>
                </c:pt>
                <c:pt idx="17">
                  <c:v>-0.24999999999408801</c:v>
                </c:pt>
                <c:pt idx="18">
                  <c:v>4.9999999987449001E-2</c:v>
                </c:pt>
              </c:numCache>
            </c:numRef>
          </c:val>
        </c:ser>
        <c:ser>
          <c:idx val="2"/>
          <c:order val="2"/>
          <c:tx>
            <c:strRef>
              <c:f>'K80+998'!$M$4:$Q$4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'K80+998'!$A$6:$A$29</c:f>
              <c:numCache>
                <c:formatCode>m"月"d"日";@</c:formatCode>
                <c:ptCount val="24"/>
                <c:pt idx="0">
                  <c:v>45006</c:v>
                </c:pt>
                <c:pt idx="1">
                  <c:v>45007</c:v>
                </c:pt>
                <c:pt idx="2">
                  <c:v>45008</c:v>
                </c:pt>
                <c:pt idx="3">
                  <c:v>45009</c:v>
                </c:pt>
                <c:pt idx="4">
                  <c:v>45010</c:v>
                </c:pt>
                <c:pt idx="5">
                  <c:v>45011</c:v>
                </c:pt>
                <c:pt idx="6">
                  <c:v>45012</c:v>
                </c:pt>
                <c:pt idx="7">
                  <c:v>45013</c:v>
                </c:pt>
                <c:pt idx="8">
                  <c:v>45014</c:v>
                </c:pt>
                <c:pt idx="9">
                  <c:v>45015</c:v>
                </c:pt>
                <c:pt idx="10">
                  <c:v>45016</c:v>
                </c:pt>
                <c:pt idx="11">
                  <c:v>45017</c:v>
                </c:pt>
                <c:pt idx="12">
                  <c:v>45018</c:v>
                </c:pt>
                <c:pt idx="13">
                  <c:v>45019</c:v>
                </c:pt>
                <c:pt idx="14">
                  <c:v>45020</c:v>
                </c:pt>
                <c:pt idx="15">
                  <c:v>45022</c:v>
                </c:pt>
                <c:pt idx="16">
                  <c:v>45024</c:v>
                </c:pt>
                <c:pt idx="17">
                  <c:v>45026</c:v>
                </c:pt>
                <c:pt idx="18">
                  <c:v>45028</c:v>
                </c:pt>
              </c:numCache>
            </c:numRef>
          </c:cat>
          <c:val>
            <c:numRef>
              <c:f>'K80+998'!$Q$6:$Q$29</c:f>
              <c:numCache>
                <c:formatCode>0.00_ </c:formatCode>
                <c:ptCount val="24"/>
                <c:pt idx="0">
                  <c:v>0</c:v>
                </c:pt>
                <c:pt idx="1">
                  <c:v>-0.29999999992469401</c:v>
                </c:pt>
                <c:pt idx="2">
                  <c:v>-9.9999999974897905E-2</c:v>
                </c:pt>
                <c:pt idx="3">
                  <c:v>-0.20000000006348301</c:v>
                </c:pt>
                <c:pt idx="4">
                  <c:v>-0.199999999949796</c:v>
                </c:pt>
                <c:pt idx="5">
                  <c:v>-0.10000000008858501</c:v>
                </c:pt>
                <c:pt idx="6">
                  <c:v>-0.29999999992469401</c:v>
                </c:pt>
                <c:pt idx="7">
                  <c:v>-9.9999999974897905E-2</c:v>
                </c:pt>
                <c:pt idx="8">
                  <c:v>-0.30000000003838101</c:v>
                </c:pt>
                <c:pt idx="9">
                  <c:v>-0.20000000006348301</c:v>
                </c:pt>
                <c:pt idx="10">
                  <c:v>-9.9999999974897905E-2</c:v>
                </c:pt>
                <c:pt idx="11">
                  <c:v>-0.29999999992469401</c:v>
                </c:pt>
                <c:pt idx="12">
                  <c:v>-0.20000000006348301</c:v>
                </c:pt>
                <c:pt idx="13">
                  <c:v>9.9999999974897905E-2</c:v>
                </c:pt>
                <c:pt idx="14">
                  <c:v>-0.49999999998817701</c:v>
                </c:pt>
                <c:pt idx="15">
                  <c:v>-9.9999999974897905E-2</c:v>
                </c:pt>
                <c:pt idx="16">
                  <c:v>4.9999999987449001E-2</c:v>
                </c:pt>
                <c:pt idx="17">
                  <c:v>-0.24999999999408801</c:v>
                </c:pt>
                <c:pt idx="18">
                  <c:v>4.9999999987449001E-2</c:v>
                </c:pt>
              </c:numCache>
            </c:numRef>
          </c:val>
        </c:ser>
        <c:dLbls/>
        <c:marker val="1"/>
        <c:axId val="337200256"/>
        <c:axId val="337202560"/>
      </c:lineChart>
      <c:dateAx>
        <c:axId val="33720025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7202560"/>
        <c:crossesAt val="-50"/>
        <c:auto val="1"/>
        <c:lblOffset val="100"/>
        <c:baseTimeUnit val="days"/>
      </c:dateAx>
      <c:valAx>
        <c:axId val="337202560"/>
        <c:scaling>
          <c:orientation val="minMax"/>
          <c:max val="0.5"/>
          <c:min val="-1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7200256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6.0053658581252514E-2"/>
          <c:y val="9.613358379222211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K80+998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78783198694230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'K80+998'!$U$4:$W$4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'K80+998'!$A$6:$A$29</c:f>
              <c:numCache>
                <c:formatCode>m"月"d"日";@</c:formatCode>
                <c:ptCount val="24"/>
                <c:pt idx="0">
                  <c:v>45006</c:v>
                </c:pt>
                <c:pt idx="1">
                  <c:v>45007</c:v>
                </c:pt>
                <c:pt idx="2">
                  <c:v>45008</c:v>
                </c:pt>
                <c:pt idx="3">
                  <c:v>45009</c:v>
                </c:pt>
                <c:pt idx="4">
                  <c:v>45010</c:v>
                </c:pt>
                <c:pt idx="5">
                  <c:v>45011</c:v>
                </c:pt>
                <c:pt idx="6">
                  <c:v>45012</c:v>
                </c:pt>
                <c:pt idx="7">
                  <c:v>45013</c:v>
                </c:pt>
                <c:pt idx="8">
                  <c:v>45014</c:v>
                </c:pt>
                <c:pt idx="9">
                  <c:v>45015</c:v>
                </c:pt>
                <c:pt idx="10">
                  <c:v>45016</c:v>
                </c:pt>
                <c:pt idx="11">
                  <c:v>45017</c:v>
                </c:pt>
                <c:pt idx="12">
                  <c:v>45018</c:v>
                </c:pt>
                <c:pt idx="13">
                  <c:v>45019</c:v>
                </c:pt>
                <c:pt idx="14">
                  <c:v>45020</c:v>
                </c:pt>
                <c:pt idx="15">
                  <c:v>45022</c:v>
                </c:pt>
                <c:pt idx="16">
                  <c:v>45024</c:v>
                </c:pt>
                <c:pt idx="17">
                  <c:v>45026</c:v>
                </c:pt>
                <c:pt idx="18">
                  <c:v>45028</c:v>
                </c:pt>
              </c:numCache>
            </c:numRef>
          </c:cat>
          <c:val>
            <c:numRef>
              <c:f>'K80+998'!$W$6:$W$29</c:f>
              <c:numCache>
                <c:formatCode>0.00_ </c:formatCode>
                <c:ptCount val="24"/>
                <c:pt idx="0">
                  <c:v>0</c:v>
                </c:pt>
                <c:pt idx="1">
                  <c:v>0.29999999999930099</c:v>
                </c:pt>
                <c:pt idx="2">
                  <c:v>-0.19999999999953399</c:v>
                </c:pt>
                <c:pt idx="3">
                  <c:v>-0.19999999999953399</c:v>
                </c:pt>
                <c:pt idx="4">
                  <c:v>9.99999999997669E-2</c:v>
                </c:pt>
                <c:pt idx="5">
                  <c:v>-0.50000000000061096</c:v>
                </c:pt>
                <c:pt idx="6">
                  <c:v>0.10000000000154299</c:v>
                </c:pt>
                <c:pt idx="7">
                  <c:v>-0.50000000000061096</c:v>
                </c:pt>
                <c:pt idx="8">
                  <c:v>9.99999999997669E-2</c:v>
                </c:pt>
                <c:pt idx="9">
                  <c:v>-0.50000000000061096</c:v>
                </c:pt>
                <c:pt idx="10">
                  <c:v>-0.19999999999953399</c:v>
                </c:pt>
                <c:pt idx="11">
                  <c:v>9.99999999997669E-2</c:v>
                </c:pt>
                <c:pt idx="12">
                  <c:v>-0.49999999999883499</c:v>
                </c:pt>
                <c:pt idx="13">
                  <c:v>9.99999999997669E-2</c:v>
                </c:pt>
                <c:pt idx="14">
                  <c:v>-0.49999999998995298</c:v>
                </c:pt>
                <c:pt idx="15">
                  <c:v>4.99999999945544E-2</c:v>
                </c:pt>
                <c:pt idx="16">
                  <c:v>-9.99999999997669E-2</c:v>
                </c:pt>
                <c:pt idx="17">
                  <c:v>-9.99999999997669E-2</c:v>
                </c:pt>
                <c:pt idx="18">
                  <c:v>-4.9999999999883499E-2</c:v>
                </c:pt>
                <c:pt idx="19">
                  <c:v>-3.0000000000001101</c:v>
                </c:pt>
              </c:numCache>
            </c:numRef>
          </c:val>
        </c:ser>
        <c:ser>
          <c:idx val="1"/>
          <c:order val="1"/>
          <c:tx>
            <c:strRef>
              <c:f>'K80+998'!$Y$4:$AA$4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'K80+998'!$A$6:$A$29</c:f>
              <c:numCache>
                <c:formatCode>m"月"d"日";@</c:formatCode>
                <c:ptCount val="24"/>
                <c:pt idx="0">
                  <c:v>45006</c:v>
                </c:pt>
                <c:pt idx="1">
                  <c:v>45007</c:v>
                </c:pt>
                <c:pt idx="2">
                  <c:v>45008</c:v>
                </c:pt>
                <c:pt idx="3">
                  <c:v>45009</c:v>
                </c:pt>
                <c:pt idx="4">
                  <c:v>45010</c:v>
                </c:pt>
                <c:pt idx="5">
                  <c:v>45011</c:v>
                </c:pt>
                <c:pt idx="6">
                  <c:v>45012</c:v>
                </c:pt>
                <c:pt idx="7">
                  <c:v>45013</c:v>
                </c:pt>
                <c:pt idx="8">
                  <c:v>45014</c:v>
                </c:pt>
                <c:pt idx="9">
                  <c:v>45015</c:v>
                </c:pt>
                <c:pt idx="10">
                  <c:v>45016</c:v>
                </c:pt>
                <c:pt idx="11">
                  <c:v>45017</c:v>
                </c:pt>
                <c:pt idx="12">
                  <c:v>45018</c:v>
                </c:pt>
                <c:pt idx="13">
                  <c:v>45019</c:v>
                </c:pt>
                <c:pt idx="14">
                  <c:v>45020</c:v>
                </c:pt>
                <c:pt idx="15">
                  <c:v>45022</c:v>
                </c:pt>
                <c:pt idx="16">
                  <c:v>45024</c:v>
                </c:pt>
                <c:pt idx="17">
                  <c:v>45026</c:v>
                </c:pt>
                <c:pt idx="18">
                  <c:v>45028</c:v>
                </c:pt>
              </c:numCache>
            </c:numRef>
          </c:cat>
          <c:val>
            <c:numRef>
              <c:f>'K80+998'!$AA$6:$AA$29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-0.29999999999930099</c:v>
                </c:pt>
                <c:pt idx="2">
                  <c:v>-0.19999999999953399</c:v>
                </c:pt>
                <c:pt idx="3">
                  <c:v>-0.19999999999953399</c:v>
                </c:pt>
                <c:pt idx="4">
                  <c:v>-0.10000000000154299</c:v>
                </c:pt>
                <c:pt idx="5">
                  <c:v>-0.29999999999930099</c:v>
                </c:pt>
                <c:pt idx="6">
                  <c:v>-0.19999999999953399</c:v>
                </c:pt>
                <c:pt idx="7">
                  <c:v>-9.99999999997669E-2</c:v>
                </c:pt>
                <c:pt idx="8">
                  <c:v>-0.30000000000107702</c:v>
                </c:pt>
                <c:pt idx="9">
                  <c:v>-0.30000000000107702</c:v>
                </c:pt>
                <c:pt idx="10">
                  <c:v>-9.9999999997990599E-2</c:v>
                </c:pt>
                <c:pt idx="11">
                  <c:v>-9.9999999997990599E-2</c:v>
                </c:pt>
                <c:pt idx="12">
                  <c:v>-0.30000000000285398</c:v>
                </c:pt>
                <c:pt idx="13">
                  <c:v>0.10000000000687199</c:v>
                </c:pt>
                <c:pt idx="14">
                  <c:v>-9.9999999997990599E-2</c:v>
                </c:pt>
                <c:pt idx="15">
                  <c:v>4.99999999954426E-2</c:v>
                </c:pt>
                <c:pt idx="16">
                  <c:v>-0.149999999993433</c:v>
                </c:pt>
                <c:pt idx="17">
                  <c:v>-4.99999999989953E-2</c:v>
                </c:pt>
                <c:pt idx="18">
                  <c:v>-5.0000000006988898E-2</c:v>
                </c:pt>
                <c:pt idx="19">
                  <c:v>-0.13043478260870001</c:v>
                </c:pt>
              </c:numCache>
            </c:numRef>
          </c:val>
        </c:ser>
        <c:ser>
          <c:idx val="2"/>
          <c:order val="2"/>
          <c:tx>
            <c:strRef>
              <c:f>'K80+998'!$AC$4:$AE$4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'K80+998'!$A$6:$A$29</c:f>
              <c:numCache>
                <c:formatCode>m"月"d"日";@</c:formatCode>
                <c:ptCount val="24"/>
                <c:pt idx="0">
                  <c:v>45006</c:v>
                </c:pt>
                <c:pt idx="1">
                  <c:v>45007</c:v>
                </c:pt>
                <c:pt idx="2">
                  <c:v>45008</c:v>
                </c:pt>
                <c:pt idx="3">
                  <c:v>45009</c:v>
                </c:pt>
                <c:pt idx="4">
                  <c:v>45010</c:v>
                </c:pt>
                <c:pt idx="5">
                  <c:v>45011</c:v>
                </c:pt>
                <c:pt idx="6">
                  <c:v>45012</c:v>
                </c:pt>
                <c:pt idx="7">
                  <c:v>45013</c:v>
                </c:pt>
                <c:pt idx="8">
                  <c:v>45014</c:v>
                </c:pt>
                <c:pt idx="9">
                  <c:v>45015</c:v>
                </c:pt>
                <c:pt idx="10">
                  <c:v>45016</c:v>
                </c:pt>
                <c:pt idx="11">
                  <c:v>45017</c:v>
                </c:pt>
                <c:pt idx="12">
                  <c:v>45018</c:v>
                </c:pt>
                <c:pt idx="13">
                  <c:v>45019</c:v>
                </c:pt>
                <c:pt idx="14">
                  <c:v>45020</c:v>
                </c:pt>
                <c:pt idx="15">
                  <c:v>45022</c:v>
                </c:pt>
                <c:pt idx="16">
                  <c:v>45024</c:v>
                </c:pt>
                <c:pt idx="17">
                  <c:v>45026</c:v>
                </c:pt>
                <c:pt idx="18">
                  <c:v>45028</c:v>
                </c:pt>
              </c:numCache>
            </c:numRef>
          </c:cat>
          <c:val>
            <c:numRef>
              <c:f>'K80+998'!$AE$6:$AE$29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-0.19999999999953399</c:v>
                </c:pt>
                <c:pt idx="3">
                  <c:v>-0.19999999999953399</c:v>
                </c:pt>
                <c:pt idx="4">
                  <c:v>9.99999999997669E-2</c:v>
                </c:pt>
                <c:pt idx="5">
                  <c:v>-0.50000000000061096</c:v>
                </c:pt>
                <c:pt idx="6">
                  <c:v>0</c:v>
                </c:pt>
                <c:pt idx="7">
                  <c:v>-0.40000000000084401</c:v>
                </c:pt>
                <c:pt idx="8">
                  <c:v>0.10000000000154299</c:v>
                </c:pt>
                <c:pt idx="9">
                  <c:v>-0.20000000000130999</c:v>
                </c:pt>
                <c:pt idx="10">
                  <c:v>-9.99999999997669E-2</c:v>
                </c:pt>
                <c:pt idx="11">
                  <c:v>-0.30000000000285398</c:v>
                </c:pt>
                <c:pt idx="12">
                  <c:v>-9.9999999996214201E-2</c:v>
                </c:pt>
                <c:pt idx="13">
                  <c:v>-0.30000000000640598</c:v>
                </c:pt>
                <c:pt idx="14">
                  <c:v>-0.20000000000130999</c:v>
                </c:pt>
                <c:pt idx="15">
                  <c:v>5.0000000003436199E-2</c:v>
                </c:pt>
                <c:pt idx="16">
                  <c:v>-0.25000000000474598</c:v>
                </c:pt>
                <c:pt idx="17">
                  <c:v>-0.100000000000655</c:v>
                </c:pt>
                <c:pt idx="18">
                  <c:v>5.00000000052125E-2</c:v>
                </c:pt>
              </c:numCache>
            </c:numRef>
          </c:val>
        </c:ser>
        <c:dLbls/>
        <c:marker val="1"/>
        <c:axId val="337246080"/>
        <c:axId val="337277312"/>
      </c:lineChart>
      <c:dateAx>
        <c:axId val="33724608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7277312"/>
        <c:crossesAt val="-50"/>
        <c:auto val="1"/>
        <c:lblOffset val="100"/>
        <c:baseTimeUnit val="days"/>
      </c:dateAx>
      <c:valAx>
        <c:axId val="337277312"/>
        <c:scaling>
          <c:orientation val="minMax"/>
          <c:max val="1"/>
          <c:min val="-1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7246080"/>
        <c:crosses val="autoZero"/>
        <c:crossBetween val="midCat"/>
        <c:majorUnit val="0.5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K80+976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7.3209821859074398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834187793391102"/>
          <c:y val="0.19175717364396599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'K80+976'!$C$4:$G$4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linear"/>
          </c:trendline>
          <c:cat>
            <c:numRef>
              <c:f>'K80+976'!$A$6:$A$29</c:f>
              <c:numCache>
                <c:formatCode>m"月"d"日";@</c:formatCode>
                <c:ptCount val="24"/>
                <c:pt idx="0">
                  <c:v>45013</c:v>
                </c:pt>
                <c:pt idx="1">
                  <c:v>45014</c:v>
                </c:pt>
                <c:pt idx="2">
                  <c:v>45015</c:v>
                </c:pt>
                <c:pt idx="3">
                  <c:v>45016</c:v>
                </c:pt>
                <c:pt idx="4">
                  <c:v>45017</c:v>
                </c:pt>
                <c:pt idx="5">
                  <c:v>45018</c:v>
                </c:pt>
                <c:pt idx="6">
                  <c:v>45019</c:v>
                </c:pt>
                <c:pt idx="7">
                  <c:v>45020</c:v>
                </c:pt>
                <c:pt idx="8">
                  <c:v>45021</c:v>
                </c:pt>
                <c:pt idx="9">
                  <c:v>45022</c:v>
                </c:pt>
                <c:pt idx="10">
                  <c:v>45023</c:v>
                </c:pt>
                <c:pt idx="11">
                  <c:v>45024</c:v>
                </c:pt>
                <c:pt idx="12">
                  <c:v>45025</c:v>
                </c:pt>
                <c:pt idx="13">
                  <c:v>45026</c:v>
                </c:pt>
                <c:pt idx="14">
                  <c:v>45027</c:v>
                </c:pt>
                <c:pt idx="15">
                  <c:v>45029</c:v>
                </c:pt>
              </c:numCache>
            </c:numRef>
          </c:cat>
          <c:val>
            <c:numRef>
              <c:f>'K80+976'!$F$6:$F$29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-0.30000000003838101</c:v>
                </c:pt>
                <c:pt idx="2">
                  <c:v>-0.49999999998817701</c:v>
                </c:pt>
                <c:pt idx="3">
                  <c:v>-0.70000000005165897</c:v>
                </c:pt>
                <c:pt idx="4">
                  <c:v>-0.99999999997635303</c:v>
                </c:pt>
                <c:pt idx="5">
                  <c:v>-1.09999999995125</c:v>
                </c:pt>
                <c:pt idx="6">
                  <c:v>-1.30000000001473</c:v>
                </c:pt>
                <c:pt idx="7">
                  <c:v>-1.39999999998963</c:v>
                </c:pt>
                <c:pt idx="8">
                  <c:v>-1.70000000002801</c:v>
                </c:pt>
                <c:pt idx="9">
                  <c:v>-1.9999999999527101</c:v>
                </c:pt>
                <c:pt idx="10">
                  <c:v>-2.1000000000412902</c:v>
                </c:pt>
                <c:pt idx="11">
                  <c:v>-2.2999999999910901</c:v>
                </c:pt>
                <c:pt idx="12">
                  <c:v>-2.39999999996598</c:v>
                </c:pt>
                <c:pt idx="13">
                  <c:v>-2.70000000000437</c:v>
                </c:pt>
                <c:pt idx="14">
                  <c:v>-2.8999999999541601</c:v>
                </c:pt>
                <c:pt idx="15">
                  <c:v>-3.1000000000176402</c:v>
                </c:pt>
                <c:pt idx="16">
                  <c:v>-2.79999999997926</c:v>
                </c:pt>
              </c:numCache>
            </c:numRef>
          </c:val>
        </c:ser>
        <c:ser>
          <c:idx val="1"/>
          <c:order val="1"/>
          <c:tx>
            <c:strRef>
              <c:f>'K80+976'!$H$4:$L$4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'K80+976'!$A$6:$A$29</c:f>
              <c:numCache>
                <c:formatCode>m"月"d"日";@</c:formatCode>
                <c:ptCount val="24"/>
                <c:pt idx="0">
                  <c:v>45013</c:v>
                </c:pt>
                <c:pt idx="1">
                  <c:v>45014</c:v>
                </c:pt>
                <c:pt idx="2">
                  <c:v>45015</c:v>
                </c:pt>
                <c:pt idx="3">
                  <c:v>45016</c:v>
                </c:pt>
                <c:pt idx="4">
                  <c:v>45017</c:v>
                </c:pt>
                <c:pt idx="5">
                  <c:v>45018</c:v>
                </c:pt>
                <c:pt idx="6">
                  <c:v>45019</c:v>
                </c:pt>
                <c:pt idx="7">
                  <c:v>45020</c:v>
                </c:pt>
                <c:pt idx="8">
                  <c:v>45021</c:v>
                </c:pt>
                <c:pt idx="9">
                  <c:v>45022</c:v>
                </c:pt>
                <c:pt idx="10">
                  <c:v>45023</c:v>
                </c:pt>
                <c:pt idx="11">
                  <c:v>45024</c:v>
                </c:pt>
                <c:pt idx="12">
                  <c:v>45025</c:v>
                </c:pt>
                <c:pt idx="13">
                  <c:v>45026</c:v>
                </c:pt>
                <c:pt idx="14">
                  <c:v>45027</c:v>
                </c:pt>
                <c:pt idx="15">
                  <c:v>45029</c:v>
                </c:pt>
              </c:numCache>
            </c:numRef>
          </c:cat>
          <c:val>
            <c:numRef>
              <c:f>'K80+976'!$K$6:$K$29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-0.30000000003838101</c:v>
                </c:pt>
                <c:pt idx="2">
                  <c:v>-0.20000000006348301</c:v>
                </c:pt>
                <c:pt idx="3">
                  <c:v>-0.40000000001327901</c:v>
                </c:pt>
                <c:pt idx="4">
                  <c:v>-0.60000000007676102</c:v>
                </c:pt>
                <c:pt idx="5">
                  <c:v>-0.70000000005165897</c:v>
                </c:pt>
                <c:pt idx="6">
                  <c:v>-1.00000000009004</c:v>
                </c:pt>
                <c:pt idx="7">
                  <c:v>-1.2000000000398401</c:v>
                </c:pt>
                <c:pt idx="8">
                  <c:v>-1.30000000001473</c:v>
                </c:pt>
                <c:pt idx="9">
                  <c:v>-1.60000000005311</c:v>
                </c:pt>
                <c:pt idx="10">
                  <c:v>-1.8000000000029099</c:v>
                </c:pt>
                <c:pt idx="11">
                  <c:v>-1.70000000002801</c:v>
                </c:pt>
                <c:pt idx="12">
                  <c:v>-2.2000000000161899</c:v>
                </c:pt>
                <c:pt idx="13">
                  <c:v>-2.40000000007967</c:v>
                </c:pt>
                <c:pt idx="14">
                  <c:v>-2.40000000007967</c:v>
                </c:pt>
                <c:pt idx="15">
                  <c:v>-2.79999999997926</c:v>
                </c:pt>
                <c:pt idx="16">
                  <c:v>-0.182352941177508</c:v>
                </c:pt>
              </c:numCache>
            </c:numRef>
          </c:val>
        </c:ser>
        <c:ser>
          <c:idx val="2"/>
          <c:order val="2"/>
          <c:tx>
            <c:strRef>
              <c:f>'K80+976'!$M$4:$Q$4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'K80+976'!$A$6:$A$32</c:f>
              <c:numCache>
                <c:formatCode>m"月"d"日";@</c:formatCode>
                <c:ptCount val="27"/>
                <c:pt idx="0">
                  <c:v>45013</c:v>
                </c:pt>
                <c:pt idx="1">
                  <c:v>45014</c:v>
                </c:pt>
                <c:pt idx="2">
                  <c:v>45015</c:v>
                </c:pt>
                <c:pt idx="3">
                  <c:v>45016</c:v>
                </c:pt>
                <c:pt idx="4">
                  <c:v>45017</c:v>
                </c:pt>
                <c:pt idx="5">
                  <c:v>45018</c:v>
                </c:pt>
                <c:pt idx="6">
                  <c:v>45019</c:v>
                </c:pt>
                <c:pt idx="7">
                  <c:v>45020</c:v>
                </c:pt>
                <c:pt idx="8">
                  <c:v>45021</c:v>
                </c:pt>
                <c:pt idx="9">
                  <c:v>45022</c:v>
                </c:pt>
                <c:pt idx="10">
                  <c:v>45023</c:v>
                </c:pt>
                <c:pt idx="11">
                  <c:v>45024</c:v>
                </c:pt>
                <c:pt idx="12">
                  <c:v>45025</c:v>
                </c:pt>
                <c:pt idx="13">
                  <c:v>45026</c:v>
                </c:pt>
                <c:pt idx="14">
                  <c:v>45027</c:v>
                </c:pt>
                <c:pt idx="15">
                  <c:v>45029</c:v>
                </c:pt>
              </c:numCache>
            </c:numRef>
          </c:cat>
          <c:val>
            <c:numRef>
              <c:f>'K80+976'!$P$6:$P$32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-0.199999999949796</c:v>
                </c:pt>
                <c:pt idx="3">
                  <c:v>-0.39999999989959201</c:v>
                </c:pt>
                <c:pt idx="4">
                  <c:v>-0.59999999996307496</c:v>
                </c:pt>
                <c:pt idx="5">
                  <c:v>-0.49999999998817701</c:v>
                </c:pt>
                <c:pt idx="6">
                  <c:v>-0.99999999997635303</c:v>
                </c:pt>
                <c:pt idx="7">
                  <c:v>-1.1999999999261499</c:v>
                </c:pt>
                <c:pt idx="8">
                  <c:v>-1.09999999995125</c:v>
                </c:pt>
                <c:pt idx="9">
                  <c:v>-1.5999999999394301</c:v>
                </c:pt>
                <c:pt idx="10">
                  <c:v>-1.4999999999645299</c:v>
                </c:pt>
                <c:pt idx="11">
                  <c:v>-1.9999999999527101</c:v>
                </c:pt>
                <c:pt idx="12">
                  <c:v>-2.1999999999024999</c:v>
                </c:pt>
                <c:pt idx="13">
                  <c:v>-2.0999999999275998</c:v>
                </c:pt>
                <c:pt idx="14">
                  <c:v>-2.5999999999157799</c:v>
                </c:pt>
                <c:pt idx="15">
                  <c:v>-2.79999999997926</c:v>
                </c:pt>
              </c:numCache>
            </c:numRef>
          </c:val>
        </c:ser>
        <c:dLbls/>
        <c:marker val="1"/>
        <c:axId val="337427456"/>
        <c:axId val="337430016"/>
      </c:lineChart>
      <c:lineChart>
        <c:grouping val="standard"/>
        <c:ser>
          <c:idx val="3"/>
          <c:order val="3"/>
          <c:tx>
            <c:strRef>
              <c:f>'K80+976'!$AG$3:$AG$5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'K80+976'!$A$6:$A$29</c:f>
              <c:numCache>
                <c:formatCode>m"月"d"日";@</c:formatCode>
                <c:ptCount val="24"/>
                <c:pt idx="0">
                  <c:v>45013</c:v>
                </c:pt>
                <c:pt idx="1">
                  <c:v>45014</c:v>
                </c:pt>
                <c:pt idx="2">
                  <c:v>45015</c:v>
                </c:pt>
                <c:pt idx="3">
                  <c:v>45016</c:v>
                </c:pt>
                <c:pt idx="4">
                  <c:v>45017</c:v>
                </c:pt>
                <c:pt idx="5">
                  <c:v>45018</c:v>
                </c:pt>
                <c:pt idx="6">
                  <c:v>45019</c:v>
                </c:pt>
                <c:pt idx="7">
                  <c:v>45020</c:v>
                </c:pt>
                <c:pt idx="8">
                  <c:v>45021</c:v>
                </c:pt>
                <c:pt idx="9">
                  <c:v>45022</c:v>
                </c:pt>
                <c:pt idx="10">
                  <c:v>45023</c:v>
                </c:pt>
                <c:pt idx="11">
                  <c:v>45024</c:v>
                </c:pt>
                <c:pt idx="12">
                  <c:v>45025</c:v>
                </c:pt>
                <c:pt idx="13">
                  <c:v>45026</c:v>
                </c:pt>
                <c:pt idx="14">
                  <c:v>45027</c:v>
                </c:pt>
                <c:pt idx="15">
                  <c:v>45029</c:v>
                </c:pt>
              </c:numCache>
            </c:numRef>
          </c:cat>
          <c:val>
            <c:numRef>
              <c:f>'K80+976'!$AG$6:$AG$29</c:f>
              <c:numCache>
                <c:formatCode>0.0_ </c:formatCode>
                <c:ptCount val="24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47</c:v>
                </c:pt>
              </c:numCache>
            </c:numRef>
          </c:val>
        </c:ser>
        <c:dLbls/>
        <c:marker val="1"/>
        <c:axId val="337431936"/>
        <c:axId val="337052800"/>
      </c:lineChart>
      <c:dateAx>
        <c:axId val="33742745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7430016"/>
        <c:crossesAt val="-50"/>
        <c:auto val="1"/>
        <c:lblOffset val="100"/>
        <c:baseTimeUnit val="days"/>
      </c:dateAx>
      <c:valAx>
        <c:axId val="337430016"/>
        <c:scaling>
          <c:orientation val="minMax"/>
          <c:max val="1"/>
          <c:min val="-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7427456"/>
        <c:crosses val="autoZero"/>
        <c:crossBetween val="midCat"/>
        <c:majorUnit val="1"/>
      </c:valAx>
      <c:dateAx>
        <c:axId val="337431936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7052800"/>
        <c:crosses val="autoZero"/>
        <c:auto val="1"/>
        <c:lblOffset val="100"/>
        <c:baseTimeUnit val="days"/>
      </c:dateAx>
      <c:valAx>
        <c:axId val="337052800"/>
        <c:scaling>
          <c:orientation val="minMax"/>
          <c:max val="5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7431936"/>
        <c:crosses val="max"/>
        <c:crossBetween val="midCat"/>
        <c:majorUnit val="10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7318309909497183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K80+976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'K80+976'!$U$4:$W$4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'K80+976'!$A$6:$A$29</c:f>
              <c:numCache>
                <c:formatCode>m"月"d"日";@</c:formatCode>
                <c:ptCount val="24"/>
                <c:pt idx="0">
                  <c:v>45013</c:v>
                </c:pt>
                <c:pt idx="1">
                  <c:v>45014</c:v>
                </c:pt>
                <c:pt idx="2">
                  <c:v>45015</c:v>
                </c:pt>
                <c:pt idx="3">
                  <c:v>45016</c:v>
                </c:pt>
                <c:pt idx="4">
                  <c:v>45017</c:v>
                </c:pt>
                <c:pt idx="5">
                  <c:v>45018</c:v>
                </c:pt>
                <c:pt idx="6">
                  <c:v>45019</c:v>
                </c:pt>
                <c:pt idx="7">
                  <c:v>45020</c:v>
                </c:pt>
                <c:pt idx="8">
                  <c:v>45021</c:v>
                </c:pt>
                <c:pt idx="9">
                  <c:v>45022</c:v>
                </c:pt>
                <c:pt idx="10">
                  <c:v>45023</c:v>
                </c:pt>
                <c:pt idx="11">
                  <c:v>45024</c:v>
                </c:pt>
                <c:pt idx="12">
                  <c:v>45025</c:v>
                </c:pt>
                <c:pt idx="13">
                  <c:v>45026</c:v>
                </c:pt>
                <c:pt idx="14">
                  <c:v>45027</c:v>
                </c:pt>
                <c:pt idx="15">
                  <c:v>45029</c:v>
                </c:pt>
              </c:numCache>
            </c:numRef>
          </c:cat>
          <c:val>
            <c:numRef>
              <c:f>'K80+976'!$V$6:$V$31</c:f>
              <c:numCache>
                <c:formatCode>0.00_ </c:formatCode>
                <c:ptCount val="26"/>
                <c:pt idx="0">
                  <c:v>0</c:v>
                </c:pt>
                <c:pt idx="1">
                  <c:v>-0.19999999999953399</c:v>
                </c:pt>
                <c:pt idx="2">
                  <c:v>-9.99999999997669E-2</c:v>
                </c:pt>
                <c:pt idx="3">
                  <c:v>-0.29999999999930099</c:v>
                </c:pt>
                <c:pt idx="4">
                  <c:v>-0.49999999999883499</c:v>
                </c:pt>
                <c:pt idx="5">
                  <c:v>-0.59999999999860198</c:v>
                </c:pt>
                <c:pt idx="6">
                  <c:v>-0.89999999999967895</c:v>
                </c:pt>
                <c:pt idx="7">
                  <c:v>-1.0999999999992101</c:v>
                </c:pt>
                <c:pt idx="8">
                  <c:v>-1.1999999999989801</c:v>
                </c:pt>
                <c:pt idx="9">
                  <c:v>-1.50000000000006</c:v>
                </c:pt>
                <c:pt idx="10">
                  <c:v>-1.6999999999995901</c:v>
                </c:pt>
                <c:pt idx="11">
                  <c:v>-1.59999999999982</c:v>
                </c:pt>
                <c:pt idx="12">
                  <c:v>-2.0999999999986598</c:v>
                </c:pt>
                <c:pt idx="13">
                  <c:v>-2.2000000000002</c:v>
                </c:pt>
                <c:pt idx="14">
                  <c:v>-2.49999999998884</c:v>
                </c:pt>
                <c:pt idx="15">
                  <c:v>-2.6999999999901498</c:v>
                </c:pt>
                <c:pt idx="16">
                  <c:v>-2.6999999999990401</c:v>
                </c:pt>
              </c:numCache>
            </c:numRef>
          </c:val>
        </c:ser>
        <c:ser>
          <c:idx val="1"/>
          <c:order val="1"/>
          <c:tx>
            <c:strRef>
              <c:f>'K80+976'!$Y$4:$AA$4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'K80+976'!$A$6:$A$29</c:f>
              <c:numCache>
                <c:formatCode>m"月"d"日";@</c:formatCode>
                <c:ptCount val="24"/>
                <c:pt idx="0">
                  <c:v>45013</c:v>
                </c:pt>
                <c:pt idx="1">
                  <c:v>45014</c:v>
                </c:pt>
                <c:pt idx="2">
                  <c:v>45015</c:v>
                </c:pt>
                <c:pt idx="3">
                  <c:v>45016</c:v>
                </c:pt>
                <c:pt idx="4">
                  <c:v>45017</c:v>
                </c:pt>
                <c:pt idx="5">
                  <c:v>45018</c:v>
                </c:pt>
                <c:pt idx="6">
                  <c:v>45019</c:v>
                </c:pt>
                <c:pt idx="7">
                  <c:v>45020</c:v>
                </c:pt>
                <c:pt idx="8">
                  <c:v>45021</c:v>
                </c:pt>
                <c:pt idx="9">
                  <c:v>45022</c:v>
                </c:pt>
                <c:pt idx="10">
                  <c:v>45023</c:v>
                </c:pt>
                <c:pt idx="11">
                  <c:v>45024</c:v>
                </c:pt>
                <c:pt idx="12">
                  <c:v>45025</c:v>
                </c:pt>
                <c:pt idx="13">
                  <c:v>45026</c:v>
                </c:pt>
                <c:pt idx="14">
                  <c:v>45027</c:v>
                </c:pt>
                <c:pt idx="15">
                  <c:v>45029</c:v>
                </c:pt>
              </c:numCache>
            </c:numRef>
          </c:cat>
          <c:val>
            <c:numRef>
              <c:f>'K80+976'!$Z$6:$Z$30</c:f>
              <c:numCache>
                <c:formatCode>0.00_ </c:formatCode>
                <c:ptCount val="25"/>
                <c:pt idx="0">
                  <c:v>0</c:v>
                </c:pt>
                <c:pt idx="1">
                  <c:v>-0.29999999999930099</c:v>
                </c:pt>
                <c:pt idx="2">
                  <c:v>-0.39999999999906799</c:v>
                </c:pt>
                <c:pt idx="3">
                  <c:v>-0.60000000000037801</c:v>
                </c:pt>
                <c:pt idx="4">
                  <c:v>-0.799999999999912</c:v>
                </c:pt>
                <c:pt idx="5">
                  <c:v>-0.89999999999967895</c:v>
                </c:pt>
                <c:pt idx="6">
                  <c:v>-1.20000000000076</c:v>
                </c:pt>
                <c:pt idx="7">
                  <c:v>-1.0999999999992101</c:v>
                </c:pt>
                <c:pt idx="8">
                  <c:v>-1.59999999999982</c:v>
                </c:pt>
                <c:pt idx="9">
                  <c:v>-1.7999999999993599</c:v>
                </c:pt>
                <c:pt idx="10">
                  <c:v>-2.10000000000043</c:v>
                </c:pt>
                <c:pt idx="11">
                  <c:v>-2.2000000000002</c:v>
                </c:pt>
                <c:pt idx="12">
                  <c:v>-2.3999999999997401</c:v>
                </c:pt>
                <c:pt idx="13">
                  <c:v>-2.59999999999927</c:v>
                </c:pt>
                <c:pt idx="14">
                  <c:v>-2.8000000000005798</c:v>
                </c:pt>
                <c:pt idx="15">
                  <c:v>-2.6999999999990401</c:v>
                </c:pt>
                <c:pt idx="16">
                  <c:v>-2.99999999998946</c:v>
                </c:pt>
              </c:numCache>
            </c:numRef>
          </c:val>
        </c:ser>
        <c:ser>
          <c:idx val="2"/>
          <c:order val="2"/>
          <c:tx>
            <c:strRef>
              <c:f>'K80+976'!$AC$4:$AE$4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'K80+976'!$A$6:$A$29</c:f>
              <c:numCache>
                <c:formatCode>m"月"d"日";@</c:formatCode>
                <c:ptCount val="24"/>
                <c:pt idx="0">
                  <c:v>45013</c:v>
                </c:pt>
                <c:pt idx="1">
                  <c:v>45014</c:v>
                </c:pt>
                <c:pt idx="2">
                  <c:v>45015</c:v>
                </c:pt>
                <c:pt idx="3">
                  <c:v>45016</c:v>
                </c:pt>
                <c:pt idx="4">
                  <c:v>45017</c:v>
                </c:pt>
                <c:pt idx="5">
                  <c:v>45018</c:v>
                </c:pt>
                <c:pt idx="6">
                  <c:v>45019</c:v>
                </c:pt>
                <c:pt idx="7">
                  <c:v>45020</c:v>
                </c:pt>
                <c:pt idx="8">
                  <c:v>45021</c:v>
                </c:pt>
                <c:pt idx="9">
                  <c:v>45022</c:v>
                </c:pt>
                <c:pt idx="10">
                  <c:v>45023</c:v>
                </c:pt>
                <c:pt idx="11">
                  <c:v>45024</c:v>
                </c:pt>
                <c:pt idx="12">
                  <c:v>45025</c:v>
                </c:pt>
                <c:pt idx="13">
                  <c:v>45026</c:v>
                </c:pt>
                <c:pt idx="14">
                  <c:v>45027</c:v>
                </c:pt>
                <c:pt idx="15">
                  <c:v>45029</c:v>
                </c:pt>
              </c:numCache>
            </c:numRef>
          </c:cat>
          <c:val>
            <c:numRef>
              <c:f>'K80+976'!$AD$6:$AD$29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-0.39999999999906799</c:v>
                </c:pt>
                <c:pt idx="3">
                  <c:v>-0.50000000000061096</c:v>
                </c:pt>
                <c:pt idx="4">
                  <c:v>-0.799999999999912</c:v>
                </c:pt>
                <c:pt idx="5">
                  <c:v>-0.999999999999446</c:v>
                </c:pt>
                <c:pt idx="6">
                  <c:v>-1.20000000000076</c:v>
                </c:pt>
                <c:pt idx="7">
                  <c:v>-1.0999999999992101</c:v>
                </c:pt>
                <c:pt idx="8">
                  <c:v>-1.59999999999982</c:v>
                </c:pt>
                <c:pt idx="9">
                  <c:v>-1.6999999999995901</c:v>
                </c:pt>
                <c:pt idx="10">
                  <c:v>-2.0000000000006701</c:v>
                </c:pt>
                <c:pt idx="11">
                  <c:v>-2.1999999999895401</c:v>
                </c:pt>
                <c:pt idx="12">
                  <c:v>-2.7000000000008102</c:v>
                </c:pt>
                <c:pt idx="13">
                  <c:v>-2.59999999999039</c:v>
                </c:pt>
                <c:pt idx="14">
                  <c:v>-2.7999999999899199</c:v>
                </c:pt>
                <c:pt idx="15">
                  <c:v>-2.99999999998946</c:v>
                </c:pt>
              </c:numCache>
            </c:numRef>
          </c:val>
        </c:ser>
        <c:dLbls/>
        <c:marker val="1"/>
        <c:axId val="337393152"/>
        <c:axId val="337461248"/>
      </c:lineChart>
      <c:lineChart>
        <c:grouping val="standard"/>
        <c:ser>
          <c:idx val="3"/>
          <c:order val="3"/>
          <c:tx>
            <c:strRef>
              <c:f>'K80+976'!$AG$3:$AG$5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'K80+976'!$A$6:$A$29</c:f>
              <c:numCache>
                <c:formatCode>m"月"d"日";@</c:formatCode>
                <c:ptCount val="24"/>
                <c:pt idx="0">
                  <c:v>45013</c:v>
                </c:pt>
                <c:pt idx="1">
                  <c:v>45014</c:v>
                </c:pt>
                <c:pt idx="2">
                  <c:v>45015</c:v>
                </c:pt>
                <c:pt idx="3">
                  <c:v>45016</c:v>
                </c:pt>
                <c:pt idx="4">
                  <c:v>45017</c:v>
                </c:pt>
                <c:pt idx="5">
                  <c:v>45018</c:v>
                </c:pt>
                <c:pt idx="6">
                  <c:v>45019</c:v>
                </c:pt>
                <c:pt idx="7">
                  <c:v>45020</c:v>
                </c:pt>
                <c:pt idx="8">
                  <c:v>45021</c:v>
                </c:pt>
                <c:pt idx="9">
                  <c:v>45022</c:v>
                </c:pt>
                <c:pt idx="10">
                  <c:v>45023</c:v>
                </c:pt>
                <c:pt idx="11">
                  <c:v>45024</c:v>
                </c:pt>
                <c:pt idx="12">
                  <c:v>45025</c:v>
                </c:pt>
                <c:pt idx="13">
                  <c:v>45026</c:v>
                </c:pt>
                <c:pt idx="14">
                  <c:v>45027</c:v>
                </c:pt>
                <c:pt idx="15">
                  <c:v>45029</c:v>
                </c:pt>
              </c:numCache>
            </c:numRef>
          </c:cat>
          <c:val>
            <c:numRef>
              <c:f>'K80+976'!$AG$6:$AG$29</c:f>
              <c:numCache>
                <c:formatCode>0.0_ </c:formatCode>
                <c:ptCount val="24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47</c:v>
                </c:pt>
              </c:numCache>
            </c:numRef>
          </c:val>
        </c:ser>
        <c:dLbls/>
        <c:marker val="1"/>
        <c:axId val="337463168"/>
        <c:axId val="337464704"/>
      </c:lineChart>
      <c:dateAx>
        <c:axId val="33739315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7461248"/>
        <c:crossesAt val="-50"/>
        <c:auto val="1"/>
        <c:lblOffset val="100"/>
        <c:baseTimeUnit val="days"/>
      </c:dateAx>
      <c:valAx>
        <c:axId val="337461248"/>
        <c:scaling>
          <c:orientation val="minMax"/>
          <c:max val="1"/>
          <c:min val="-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7393152"/>
        <c:crosses val="autoZero"/>
        <c:crossBetween val="midCat"/>
        <c:majorUnit val="1"/>
      </c:valAx>
      <c:dateAx>
        <c:axId val="337463168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37464704"/>
        <c:crosses val="autoZero"/>
        <c:auto val="1"/>
        <c:lblOffset val="100"/>
        <c:baseTimeUnit val="days"/>
      </c:dateAx>
      <c:valAx>
        <c:axId val="337464704"/>
        <c:scaling>
          <c:orientation val="minMax"/>
          <c:max val="6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7463168"/>
        <c:crosses val="max"/>
        <c:crossBetween val="midCat"/>
        <c:majorUnit val="12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K80+976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2107609275918608"/>
          <c:y val="6.5359477124183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'K80+976'!$C$4:$G$4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'K80+976'!$A$6:$A$29</c:f>
              <c:numCache>
                <c:formatCode>m"月"d"日";@</c:formatCode>
                <c:ptCount val="24"/>
                <c:pt idx="0">
                  <c:v>45013</c:v>
                </c:pt>
                <c:pt idx="1">
                  <c:v>45014</c:v>
                </c:pt>
                <c:pt idx="2">
                  <c:v>45015</c:v>
                </c:pt>
                <c:pt idx="3">
                  <c:v>45016</c:v>
                </c:pt>
                <c:pt idx="4">
                  <c:v>45017</c:v>
                </c:pt>
                <c:pt idx="5">
                  <c:v>45018</c:v>
                </c:pt>
                <c:pt idx="6">
                  <c:v>45019</c:v>
                </c:pt>
                <c:pt idx="7">
                  <c:v>45020</c:v>
                </c:pt>
                <c:pt idx="8">
                  <c:v>45021</c:v>
                </c:pt>
                <c:pt idx="9">
                  <c:v>45022</c:v>
                </c:pt>
                <c:pt idx="10">
                  <c:v>45023</c:v>
                </c:pt>
                <c:pt idx="11">
                  <c:v>45024</c:v>
                </c:pt>
                <c:pt idx="12">
                  <c:v>45025</c:v>
                </c:pt>
                <c:pt idx="13">
                  <c:v>45026</c:v>
                </c:pt>
                <c:pt idx="14">
                  <c:v>45027</c:v>
                </c:pt>
                <c:pt idx="15">
                  <c:v>45029</c:v>
                </c:pt>
              </c:numCache>
            </c:numRef>
          </c:cat>
          <c:val>
            <c:numRef>
              <c:f>'K80+976'!$G$6:$G$29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-0.30000000003838101</c:v>
                </c:pt>
                <c:pt idx="2">
                  <c:v>-0.199999999949796</c:v>
                </c:pt>
                <c:pt idx="3">
                  <c:v>-0.20000000006348301</c:v>
                </c:pt>
                <c:pt idx="4">
                  <c:v>-0.29999999992469401</c:v>
                </c:pt>
                <c:pt idx="5">
                  <c:v>-9.9999999974897905E-2</c:v>
                </c:pt>
                <c:pt idx="6">
                  <c:v>-0.20000000006348301</c:v>
                </c:pt>
                <c:pt idx="7">
                  <c:v>-9.9999999974897905E-2</c:v>
                </c:pt>
                <c:pt idx="8">
                  <c:v>-0.30000000003838101</c:v>
                </c:pt>
                <c:pt idx="9">
                  <c:v>-0.29999999992469401</c:v>
                </c:pt>
                <c:pt idx="10">
                  <c:v>-0.10000000008858501</c:v>
                </c:pt>
                <c:pt idx="11">
                  <c:v>-0.199999999949796</c:v>
                </c:pt>
                <c:pt idx="12">
                  <c:v>-9.9999999974897905E-2</c:v>
                </c:pt>
                <c:pt idx="13">
                  <c:v>-0.30000000003838101</c:v>
                </c:pt>
                <c:pt idx="14">
                  <c:v>-0.199999999949796</c:v>
                </c:pt>
                <c:pt idx="15">
                  <c:v>-0.100000000031741</c:v>
                </c:pt>
                <c:pt idx="16">
                  <c:v>-2.79999999997926</c:v>
                </c:pt>
              </c:numCache>
            </c:numRef>
          </c:val>
        </c:ser>
        <c:ser>
          <c:idx val="1"/>
          <c:order val="1"/>
          <c:tx>
            <c:strRef>
              <c:f>'K80+976'!$H$4:$L$4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'K80+976'!$A$6:$A$29</c:f>
              <c:numCache>
                <c:formatCode>m"月"d"日";@</c:formatCode>
                <c:ptCount val="24"/>
                <c:pt idx="0">
                  <c:v>45013</c:v>
                </c:pt>
                <c:pt idx="1">
                  <c:v>45014</c:v>
                </c:pt>
                <c:pt idx="2">
                  <c:v>45015</c:v>
                </c:pt>
                <c:pt idx="3">
                  <c:v>45016</c:v>
                </c:pt>
                <c:pt idx="4">
                  <c:v>45017</c:v>
                </c:pt>
                <c:pt idx="5">
                  <c:v>45018</c:v>
                </c:pt>
                <c:pt idx="6">
                  <c:v>45019</c:v>
                </c:pt>
                <c:pt idx="7">
                  <c:v>45020</c:v>
                </c:pt>
                <c:pt idx="8">
                  <c:v>45021</c:v>
                </c:pt>
                <c:pt idx="9">
                  <c:v>45022</c:v>
                </c:pt>
                <c:pt idx="10">
                  <c:v>45023</c:v>
                </c:pt>
                <c:pt idx="11">
                  <c:v>45024</c:v>
                </c:pt>
                <c:pt idx="12">
                  <c:v>45025</c:v>
                </c:pt>
                <c:pt idx="13">
                  <c:v>45026</c:v>
                </c:pt>
                <c:pt idx="14">
                  <c:v>45027</c:v>
                </c:pt>
                <c:pt idx="15">
                  <c:v>45029</c:v>
                </c:pt>
              </c:numCache>
            </c:numRef>
          </c:cat>
          <c:val>
            <c:numRef>
              <c:f>'K80+976'!$L$6:$L$29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-0.30000000003838101</c:v>
                </c:pt>
                <c:pt idx="2">
                  <c:v>9.9999999974897905E-2</c:v>
                </c:pt>
                <c:pt idx="3">
                  <c:v>-0.199999999949796</c:v>
                </c:pt>
                <c:pt idx="4">
                  <c:v>-0.20000000006348301</c:v>
                </c:pt>
                <c:pt idx="5">
                  <c:v>-9.9999999974897905E-2</c:v>
                </c:pt>
                <c:pt idx="6">
                  <c:v>-0.30000000003838101</c:v>
                </c:pt>
                <c:pt idx="7">
                  <c:v>-0.199999999949796</c:v>
                </c:pt>
                <c:pt idx="8">
                  <c:v>-9.9999999974897905E-2</c:v>
                </c:pt>
                <c:pt idx="9">
                  <c:v>-0.30000000003838101</c:v>
                </c:pt>
                <c:pt idx="10">
                  <c:v>-0.199999999949796</c:v>
                </c:pt>
                <c:pt idx="11">
                  <c:v>9.9999999974897905E-2</c:v>
                </c:pt>
                <c:pt idx="12">
                  <c:v>-0.49999999998817701</c:v>
                </c:pt>
                <c:pt idx="13">
                  <c:v>-0.20000000006348301</c:v>
                </c:pt>
                <c:pt idx="14">
                  <c:v>0</c:v>
                </c:pt>
                <c:pt idx="15">
                  <c:v>-0.199999999949796</c:v>
                </c:pt>
              </c:numCache>
            </c:numRef>
          </c:val>
        </c:ser>
        <c:ser>
          <c:idx val="2"/>
          <c:order val="2"/>
          <c:tx>
            <c:strRef>
              <c:f>'K80+976'!$M$4:$Q$4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'K80+976'!$A$6:$A$29</c:f>
              <c:numCache>
                <c:formatCode>m"月"d"日";@</c:formatCode>
                <c:ptCount val="24"/>
                <c:pt idx="0">
                  <c:v>45013</c:v>
                </c:pt>
                <c:pt idx="1">
                  <c:v>45014</c:v>
                </c:pt>
                <c:pt idx="2">
                  <c:v>45015</c:v>
                </c:pt>
                <c:pt idx="3">
                  <c:v>45016</c:v>
                </c:pt>
                <c:pt idx="4">
                  <c:v>45017</c:v>
                </c:pt>
                <c:pt idx="5">
                  <c:v>45018</c:v>
                </c:pt>
                <c:pt idx="6">
                  <c:v>45019</c:v>
                </c:pt>
                <c:pt idx="7">
                  <c:v>45020</c:v>
                </c:pt>
                <c:pt idx="8">
                  <c:v>45021</c:v>
                </c:pt>
                <c:pt idx="9">
                  <c:v>45022</c:v>
                </c:pt>
                <c:pt idx="10">
                  <c:v>45023</c:v>
                </c:pt>
                <c:pt idx="11">
                  <c:v>45024</c:v>
                </c:pt>
                <c:pt idx="12">
                  <c:v>45025</c:v>
                </c:pt>
                <c:pt idx="13">
                  <c:v>45026</c:v>
                </c:pt>
                <c:pt idx="14">
                  <c:v>45027</c:v>
                </c:pt>
                <c:pt idx="15">
                  <c:v>45029</c:v>
                </c:pt>
              </c:numCache>
            </c:numRef>
          </c:cat>
          <c:val>
            <c:numRef>
              <c:f>'K80+976'!$Q$6:$Q$29</c:f>
              <c:numCache>
                <c:formatCode>0.00_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-0.199999999949796</c:v>
                </c:pt>
                <c:pt idx="3">
                  <c:v>-0.199999999949796</c:v>
                </c:pt>
                <c:pt idx="4">
                  <c:v>-0.20000000006348301</c:v>
                </c:pt>
                <c:pt idx="5">
                  <c:v>9.9999999974897905E-2</c:v>
                </c:pt>
                <c:pt idx="6">
                  <c:v>-0.49999999998817701</c:v>
                </c:pt>
                <c:pt idx="7">
                  <c:v>-0.199999999949796</c:v>
                </c:pt>
                <c:pt idx="8">
                  <c:v>9.9999999974897905E-2</c:v>
                </c:pt>
                <c:pt idx="9">
                  <c:v>-0.49999999998817701</c:v>
                </c:pt>
                <c:pt idx="10">
                  <c:v>9.9999999974897905E-2</c:v>
                </c:pt>
                <c:pt idx="11">
                  <c:v>-0.49999999998817701</c:v>
                </c:pt>
                <c:pt idx="12">
                  <c:v>-0.199999999949796</c:v>
                </c:pt>
                <c:pt idx="13">
                  <c:v>9.9999999974897905E-2</c:v>
                </c:pt>
                <c:pt idx="14">
                  <c:v>-0.49999999998817701</c:v>
                </c:pt>
                <c:pt idx="15">
                  <c:v>-0.100000000031741</c:v>
                </c:pt>
              </c:numCache>
            </c:numRef>
          </c:val>
        </c:ser>
        <c:dLbls/>
        <c:marker val="1"/>
        <c:axId val="337487360"/>
        <c:axId val="337522688"/>
      </c:lineChart>
      <c:dateAx>
        <c:axId val="33748736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7522688"/>
        <c:crossesAt val="-50"/>
        <c:auto val="1"/>
        <c:lblOffset val="100"/>
        <c:baseTimeUnit val="days"/>
      </c:dateAx>
      <c:valAx>
        <c:axId val="337522688"/>
        <c:scaling>
          <c:orientation val="minMax"/>
          <c:max val="0.5"/>
          <c:min val="-1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7487360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6.0053658581252514E-2"/>
          <c:y val="9.613358379222211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K80+976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78783198694230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'K80+976'!$U$4:$W$4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'K80+976'!$A$6:$A$29</c:f>
              <c:numCache>
                <c:formatCode>m"月"d"日";@</c:formatCode>
                <c:ptCount val="24"/>
                <c:pt idx="0">
                  <c:v>45013</c:v>
                </c:pt>
                <c:pt idx="1">
                  <c:v>45014</c:v>
                </c:pt>
                <c:pt idx="2">
                  <c:v>45015</c:v>
                </c:pt>
                <c:pt idx="3">
                  <c:v>45016</c:v>
                </c:pt>
                <c:pt idx="4">
                  <c:v>45017</c:v>
                </c:pt>
                <c:pt idx="5">
                  <c:v>45018</c:v>
                </c:pt>
                <c:pt idx="6">
                  <c:v>45019</c:v>
                </c:pt>
                <c:pt idx="7">
                  <c:v>45020</c:v>
                </c:pt>
                <c:pt idx="8">
                  <c:v>45021</c:v>
                </c:pt>
                <c:pt idx="9">
                  <c:v>45022</c:v>
                </c:pt>
                <c:pt idx="10">
                  <c:v>45023</c:v>
                </c:pt>
                <c:pt idx="11">
                  <c:v>45024</c:v>
                </c:pt>
                <c:pt idx="12">
                  <c:v>45025</c:v>
                </c:pt>
                <c:pt idx="13">
                  <c:v>45026</c:v>
                </c:pt>
                <c:pt idx="14">
                  <c:v>45027</c:v>
                </c:pt>
                <c:pt idx="15">
                  <c:v>45029</c:v>
                </c:pt>
              </c:numCache>
            </c:numRef>
          </c:cat>
          <c:val>
            <c:numRef>
              <c:f>'K80+976'!$W$6:$W$29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9.99999999997669E-2</c:v>
                </c:pt>
                <c:pt idx="3">
                  <c:v>-0.19999999999953399</c:v>
                </c:pt>
                <c:pt idx="4">
                  <c:v>-0.19999999999953399</c:v>
                </c:pt>
                <c:pt idx="5">
                  <c:v>-9.99999999997669E-2</c:v>
                </c:pt>
                <c:pt idx="6">
                  <c:v>-0.30000000000107702</c:v>
                </c:pt>
                <c:pt idx="7">
                  <c:v>-0.19999999999953399</c:v>
                </c:pt>
                <c:pt idx="8">
                  <c:v>-9.99999999997669E-2</c:v>
                </c:pt>
                <c:pt idx="9">
                  <c:v>-0.30000000000107702</c:v>
                </c:pt>
                <c:pt idx="10">
                  <c:v>-0.19999999999953399</c:v>
                </c:pt>
                <c:pt idx="11">
                  <c:v>9.99999999997669E-2</c:v>
                </c:pt>
                <c:pt idx="12">
                  <c:v>-0.49999999999883499</c:v>
                </c:pt>
                <c:pt idx="13">
                  <c:v>-0.10000000000154299</c:v>
                </c:pt>
                <c:pt idx="14">
                  <c:v>-0.29999999998864302</c:v>
                </c:pt>
                <c:pt idx="15">
                  <c:v>-0.100000000000655</c:v>
                </c:pt>
                <c:pt idx="16">
                  <c:v>-2.99999999998946</c:v>
                </c:pt>
              </c:numCache>
            </c:numRef>
          </c:val>
        </c:ser>
        <c:ser>
          <c:idx val="1"/>
          <c:order val="1"/>
          <c:tx>
            <c:strRef>
              <c:f>'K80+976'!$Y$4:$AA$4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'K80+976'!$A$6:$A$29</c:f>
              <c:numCache>
                <c:formatCode>m"月"d"日";@</c:formatCode>
                <c:ptCount val="24"/>
                <c:pt idx="0">
                  <c:v>45013</c:v>
                </c:pt>
                <c:pt idx="1">
                  <c:v>45014</c:v>
                </c:pt>
                <c:pt idx="2">
                  <c:v>45015</c:v>
                </c:pt>
                <c:pt idx="3">
                  <c:v>45016</c:v>
                </c:pt>
                <c:pt idx="4">
                  <c:v>45017</c:v>
                </c:pt>
                <c:pt idx="5">
                  <c:v>45018</c:v>
                </c:pt>
                <c:pt idx="6">
                  <c:v>45019</c:v>
                </c:pt>
                <c:pt idx="7">
                  <c:v>45020</c:v>
                </c:pt>
                <c:pt idx="8">
                  <c:v>45021</c:v>
                </c:pt>
                <c:pt idx="9">
                  <c:v>45022</c:v>
                </c:pt>
                <c:pt idx="10">
                  <c:v>45023</c:v>
                </c:pt>
                <c:pt idx="11">
                  <c:v>45024</c:v>
                </c:pt>
                <c:pt idx="12">
                  <c:v>45025</c:v>
                </c:pt>
                <c:pt idx="13">
                  <c:v>45026</c:v>
                </c:pt>
                <c:pt idx="14">
                  <c:v>45027</c:v>
                </c:pt>
                <c:pt idx="15">
                  <c:v>45029</c:v>
                </c:pt>
              </c:numCache>
            </c:numRef>
          </c:cat>
          <c:val>
            <c:numRef>
              <c:f>'K80+976'!$AA$6:$AA$29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-0.29999999999930099</c:v>
                </c:pt>
                <c:pt idx="2">
                  <c:v>-9.99999999997669E-2</c:v>
                </c:pt>
                <c:pt idx="3">
                  <c:v>-0.20000000000130999</c:v>
                </c:pt>
                <c:pt idx="4">
                  <c:v>-0.19999999999953399</c:v>
                </c:pt>
                <c:pt idx="5">
                  <c:v>-9.99999999997669E-2</c:v>
                </c:pt>
                <c:pt idx="6">
                  <c:v>-0.30000000000107702</c:v>
                </c:pt>
                <c:pt idx="7">
                  <c:v>0.10000000000154299</c:v>
                </c:pt>
                <c:pt idx="8">
                  <c:v>-0.50000000000061096</c:v>
                </c:pt>
                <c:pt idx="9">
                  <c:v>-0.19999999999953399</c:v>
                </c:pt>
                <c:pt idx="10">
                  <c:v>-0.30000000000107702</c:v>
                </c:pt>
                <c:pt idx="11">
                  <c:v>-9.99999999997669E-2</c:v>
                </c:pt>
                <c:pt idx="12">
                  <c:v>-0.19999999999953399</c:v>
                </c:pt>
                <c:pt idx="13">
                  <c:v>-0.19999999999953399</c:v>
                </c:pt>
                <c:pt idx="14">
                  <c:v>-0.20000000000130999</c:v>
                </c:pt>
                <c:pt idx="15">
                  <c:v>5.0000000000771601E-2</c:v>
                </c:pt>
                <c:pt idx="16">
                  <c:v>-0.17647058823467399</c:v>
                </c:pt>
              </c:numCache>
            </c:numRef>
          </c:val>
        </c:ser>
        <c:ser>
          <c:idx val="2"/>
          <c:order val="2"/>
          <c:tx>
            <c:strRef>
              <c:f>'K80+976'!$AC$4:$AE$4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'K80+976'!$A$6:$A$29</c:f>
              <c:numCache>
                <c:formatCode>m"月"d"日";@</c:formatCode>
                <c:ptCount val="24"/>
                <c:pt idx="0">
                  <c:v>45013</c:v>
                </c:pt>
                <c:pt idx="1">
                  <c:v>45014</c:v>
                </c:pt>
                <c:pt idx="2">
                  <c:v>45015</c:v>
                </c:pt>
                <c:pt idx="3">
                  <c:v>45016</c:v>
                </c:pt>
                <c:pt idx="4">
                  <c:v>45017</c:v>
                </c:pt>
                <c:pt idx="5">
                  <c:v>45018</c:v>
                </c:pt>
                <c:pt idx="6">
                  <c:v>45019</c:v>
                </c:pt>
                <c:pt idx="7">
                  <c:v>45020</c:v>
                </c:pt>
                <c:pt idx="8">
                  <c:v>45021</c:v>
                </c:pt>
                <c:pt idx="9">
                  <c:v>45022</c:v>
                </c:pt>
                <c:pt idx="10">
                  <c:v>45023</c:v>
                </c:pt>
                <c:pt idx="11">
                  <c:v>45024</c:v>
                </c:pt>
                <c:pt idx="12">
                  <c:v>45025</c:v>
                </c:pt>
                <c:pt idx="13">
                  <c:v>45026</c:v>
                </c:pt>
                <c:pt idx="14">
                  <c:v>45027</c:v>
                </c:pt>
                <c:pt idx="15">
                  <c:v>45029</c:v>
                </c:pt>
              </c:numCache>
            </c:numRef>
          </c:cat>
          <c:val>
            <c:numRef>
              <c:f>'K80+976'!$AE$6:$AE$29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-0.19999999999953399</c:v>
                </c:pt>
                <c:pt idx="3">
                  <c:v>-0.10000000000154299</c:v>
                </c:pt>
                <c:pt idx="4">
                  <c:v>-0.29999999999930099</c:v>
                </c:pt>
                <c:pt idx="5">
                  <c:v>-0.19999999999953399</c:v>
                </c:pt>
                <c:pt idx="6">
                  <c:v>-0.20000000000130999</c:v>
                </c:pt>
                <c:pt idx="7">
                  <c:v>0.10000000000154299</c:v>
                </c:pt>
                <c:pt idx="8">
                  <c:v>-0.50000000000061096</c:v>
                </c:pt>
                <c:pt idx="9">
                  <c:v>-9.99999999997669E-2</c:v>
                </c:pt>
                <c:pt idx="10">
                  <c:v>-0.30000000000107702</c:v>
                </c:pt>
                <c:pt idx="11">
                  <c:v>-0.19999999998887599</c:v>
                </c:pt>
                <c:pt idx="12">
                  <c:v>-0.50000000001126899</c:v>
                </c:pt>
                <c:pt idx="13">
                  <c:v>0.100000000010425</c:v>
                </c:pt>
                <c:pt idx="14">
                  <c:v>-0.19999999999953399</c:v>
                </c:pt>
                <c:pt idx="15">
                  <c:v>-9.99999999997669E-2</c:v>
                </c:pt>
              </c:numCache>
            </c:numRef>
          </c:val>
        </c:ser>
        <c:dLbls/>
        <c:marker val="1"/>
        <c:axId val="337557760"/>
        <c:axId val="337646336"/>
      </c:lineChart>
      <c:dateAx>
        <c:axId val="33755776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7646336"/>
        <c:crossesAt val="-50"/>
        <c:auto val="1"/>
        <c:lblOffset val="100"/>
        <c:baseTimeUnit val="days"/>
      </c:dateAx>
      <c:valAx>
        <c:axId val="337646336"/>
        <c:scaling>
          <c:orientation val="minMax"/>
          <c:max val="1"/>
          <c:min val="-1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37557760"/>
        <c:crosses val="autoZero"/>
        <c:crossBetween val="midCat"/>
        <c:majorUnit val="0.5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K82+742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31816686029000713"/>
          <c:y val="9.7401060161597542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'K82+742'!$C$4:$G$4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'K82+742'!$A$6:$A$43</c:f>
              <c:numCache>
                <c:formatCode>m"月"d"日";@</c:formatCode>
                <c:ptCount val="38"/>
                <c:pt idx="0">
                  <c:v>44560</c:v>
                </c:pt>
                <c:pt idx="1">
                  <c:v>44561</c:v>
                </c:pt>
                <c:pt idx="2">
                  <c:v>44562</c:v>
                </c:pt>
                <c:pt idx="3">
                  <c:v>44563</c:v>
                </c:pt>
                <c:pt idx="4">
                  <c:v>44564</c:v>
                </c:pt>
                <c:pt idx="5">
                  <c:v>44565</c:v>
                </c:pt>
                <c:pt idx="6">
                  <c:v>44566</c:v>
                </c:pt>
                <c:pt idx="7">
                  <c:v>44567</c:v>
                </c:pt>
                <c:pt idx="8">
                  <c:v>44568</c:v>
                </c:pt>
                <c:pt idx="9">
                  <c:v>44569</c:v>
                </c:pt>
                <c:pt idx="10">
                  <c:v>44570</c:v>
                </c:pt>
                <c:pt idx="11">
                  <c:v>44571</c:v>
                </c:pt>
                <c:pt idx="12">
                  <c:v>44572</c:v>
                </c:pt>
                <c:pt idx="13">
                  <c:v>44573</c:v>
                </c:pt>
                <c:pt idx="14">
                  <c:v>44574</c:v>
                </c:pt>
                <c:pt idx="15">
                  <c:v>44576</c:v>
                </c:pt>
                <c:pt idx="16">
                  <c:v>44578</c:v>
                </c:pt>
                <c:pt idx="17">
                  <c:v>44580</c:v>
                </c:pt>
                <c:pt idx="18">
                  <c:v>44589</c:v>
                </c:pt>
                <c:pt idx="19">
                  <c:v>44597</c:v>
                </c:pt>
                <c:pt idx="20">
                  <c:v>44602</c:v>
                </c:pt>
                <c:pt idx="21">
                  <c:v>44607</c:v>
                </c:pt>
              </c:numCache>
            </c:numRef>
          </c:cat>
          <c:val>
            <c:numRef>
              <c:f>'K82+742'!$F$6:$F$35</c:f>
              <c:numCache>
                <c:formatCode>0.00_ </c:formatCode>
                <c:ptCount val="30"/>
                <c:pt idx="0">
                  <c:v>0</c:v>
                </c:pt>
                <c:pt idx="1">
                  <c:v>-0.30000000003838101</c:v>
                </c:pt>
                <c:pt idx="2">
                  <c:v>-0.40000000001327901</c:v>
                </c:pt>
                <c:pt idx="3">
                  <c:v>-0.90000000000145497</c:v>
                </c:pt>
                <c:pt idx="4">
                  <c:v>-1.00000000009004</c:v>
                </c:pt>
                <c:pt idx="5">
                  <c:v>-0.80000000002655702</c:v>
                </c:pt>
                <c:pt idx="6">
                  <c:v>-0.60000000007676102</c:v>
                </c:pt>
                <c:pt idx="7">
                  <c:v>9.9999999974897905E-2</c:v>
                </c:pt>
                <c:pt idx="8">
                  <c:v>-0.30000000003838101</c:v>
                </c:pt>
                <c:pt idx="9">
                  <c:v>-0.49999999998817701</c:v>
                </c:pt>
                <c:pt idx="10">
                  <c:v>-0.20000000006348301</c:v>
                </c:pt>
                <c:pt idx="11">
                  <c:v>-0.40000000001327901</c:v>
                </c:pt>
                <c:pt idx="12">
                  <c:v>-0.60000000007676102</c:v>
                </c:pt>
                <c:pt idx="13">
                  <c:v>-0.49999999998817701</c:v>
                </c:pt>
                <c:pt idx="14">
                  <c:v>-1.00000000009004</c:v>
                </c:pt>
                <c:pt idx="15">
                  <c:v>-1.2000000000398401</c:v>
                </c:pt>
                <c:pt idx="16">
                  <c:v>-1.1000000000649399</c:v>
                </c:pt>
                <c:pt idx="17">
                  <c:v>-1.00000000009004</c:v>
                </c:pt>
                <c:pt idx="18">
                  <c:v>-0.90000000000145497</c:v>
                </c:pt>
                <c:pt idx="19">
                  <c:v>-1.1000000000649399</c:v>
                </c:pt>
                <c:pt idx="20">
                  <c:v>-1.30000000001473</c:v>
                </c:pt>
                <c:pt idx="21">
                  <c:v>-1.2000000000398401</c:v>
                </c:pt>
                <c:pt idx="22">
                  <c:v>-0.80000000002655702</c:v>
                </c:pt>
              </c:numCache>
            </c:numRef>
          </c:val>
        </c:ser>
        <c:ser>
          <c:idx val="1"/>
          <c:order val="1"/>
          <c:tx>
            <c:strRef>
              <c:f>'K82+742'!$H$4:$L$4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'K82+742'!$A$6:$A$43</c:f>
              <c:numCache>
                <c:formatCode>m"月"d"日";@</c:formatCode>
                <c:ptCount val="38"/>
                <c:pt idx="0">
                  <c:v>44560</c:v>
                </c:pt>
                <c:pt idx="1">
                  <c:v>44561</c:v>
                </c:pt>
                <c:pt idx="2">
                  <c:v>44562</c:v>
                </c:pt>
                <c:pt idx="3">
                  <c:v>44563</c:v>
                </c:pt>
                <c:pt idx="4">
                  <c:v>44564</c:v>
                </c:pt>
                <c:pt idx="5">
                  <c:v>44565</c:v>
                </c:pt>
                <c:pt idx="6">
                  <c:v>44566</c:v>
                </c:pt>
                <c:pt idx="7">
                  <c:v>44567</c:v>
                </c:pt>
                <c:pt idx="8">
                  <c:v>44568</c:v>
                </c:pt>
                <c:pt idx="9">
                  <c:v>44569</c:v>
                </c:pt>
                <c:pt idx="10">
                  <c:v>44570</c:v>
                </c:pt>
                <c:pt idx="11">
                  <c:v>44571</c:v>
                </c:pt>
                <c:pt idx="12">
                  <c:v>44572</c:v>
                </c:pt>
                <c:pt idx="13">
                  <c:v>44573</c:v>
                </c:pt>
                <c:pt idx="14">
                  <c:v>44574</c:v>
                </c:pt>
                <c:pt idx="15">
                  <c:v>44576</c:v>
                </c:pt>
                <c:pt idx="16">
                  <c:v>44578</c:v>
                </c:pt>
                <c:pt idx="17">
                  <c:v>44580</c:v>
                </c:pt>
                <c:pt idx="18">
                  <c:v>44589</c:v>
                </c:pt>
                <c:pt idx="19">
                  <c:v>44597</c:v>
                </c:pt>
                <c:pt idx="20">
                  <c:v>44602</c:v>
                </c:pt>
                <c:pt idx="21">
                  <c:v>44607</c:v>
                </c:pt>
              </c:numCache>
            </c:numRef>
          </c:cat>
          <c:val>
            <c:numRef>
              <c:f>'K82+742'!$K$6:$K$39</c:f>
              <c:numCache>
                <c:formatCode>0.00_ </c:formatCode>
                <c:ptCount val="34"/>
                <c:pt idx="0">
                  <c:v>0</c:v>
                </c:pt>
                <c:pt idx="1">
                  <c:v>-0.49999999998817701</c:v>
                </c:pt>
                <c:pt idx="2">
                  <c:v>-0.40000000001327901</c:v>
                </c:pt>
                <c:pt idx="3">
                  <c:v>-1.00000000009004</c:v>
                </c:pt>
                <c:pt idx="4">
                  <c:v>-1.39999999998963</c:v>
                </c:pt>
                <c:pt idx="5">
                  <c:v>-1.70000000002801</c:v>
                </c:pt>
                <c:pt idx="6">
                  <c:v>-1.8000000000029099</c:v>
                </c:pt>
                <c:pt idx="7">
                  <c:v>-1.9000000000915001</c:v>
                </c:pt>
                <c:pt idx="8">
                  <c:v>-1.70000000002801</c:v>
                </c:pt>
                <c:pt idx="9">
                  <c:v>-2.00000000006639</c:v>
                </c:pt>
                <c:pt idx="10">
                  <c:v>-2.1000000000412902</c:v>
                </c:pt>
                <c:pt idx="11">
                  <c:v>-2.2000000000161899</c:v>
                </c:pt>
                <c:pt idx="12">
                  <c:v>-2.1000000000412902</c:v>
                </c:pt>
                <c:pt idx="13">
                  <c:v>-2.40000000007967</c:v>
                </c:pt>
                <c:pt idx="14">
                  <c:v>-2.5000000000545701</c:v>
                </c:pt>
                <c:pt idx="15">
                  <c:v>-2.8000000000929499</c:v>
                </c:pt>
                <c:pt idx="16">
                  <c:v>-2.70000000000437</c:v>
                </c:pt>
                <c:pt idx="17">
                  <c:v>-2.9000000000678501</c:v>
                </c:pt>
                <c:pt idx="18">
                  <c:v>-3.1000000000176402</c:v>
                </c:pt>
                <c:pt idx="19">
                  <c:v>-3.1999999999925399</c:v>
                </c:pt>
                <c:pt idx="20">
                  <c:v>-3.5000000000309202</c:v>
                </c:pt>
                <c:pt idx="21">
                  <c:v>-3.70000000009441</c:v>
                </c:pt>
                <c:pt idx="22">
                  <c:v>-2.9629629630613202E-2</c:v>
                </c:pt>
              </c:numCache>
            </c:numRef>
          </c:val>
        </c:ser>
        <c:ser>
          <c:idx val="2"/>
          <c:order val="2"/>
          <c:tx>
            <c:strRef>
              <c:f>'K82+742'!$M$4:$Q$4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'K82+742'!$A$6:$A$43</c:f>
              <c:numCache>
                <c:formatCode>m"月"d"日";@</c:formatCode>
                <c:ptCount val="38"/>
                <c:pt idx="0">
                  <c:v>44560</c:v>
                </c:pt>
                <c:pt idx="1">
                  <c:v>44561</c:v>
                </c:pt>
                <c:pt idx="2">
                  <c:v>44562</c:v>
                </c:pt>
                <c:pt idx="3">
                  <c:v>44563</c:v>
                </c:pt>
                <c:pt idx="4">
                  <c:v>44564</c:v>
                </c:pt>
                <c:pt idx="5">
                  <c:v>44565</c:v>
                </c:pt>
                <c:pt idx="6">
                  <c:v>44566</c:v>
                </c:pt>
                <c:pt idx="7">
                  <c:v>44567</c:v>
                </c:pt>
                <c:pt idx="8">
                  <c:v>44568</c:v>
                </c:pt>
                <c:pt idx="9">
                  <c:v>44569</c:v>
                </c:pt>
                <c:pt idx="10">
                  <c:v>44570</c:v>
                </c:pt>
                <c:pt idx="11">
                  <c:v>44571</c:v>
                </c:pt>
                <c:pt idx="12">
                  <c:v>44572</c:v>
                </c:pt>
                <c:pt idx="13">
                  <c:v>44573</c:v>
                </c:pt>
                <c:pt idx="14">
                  <c:v>44574</c:v>
                </c:pt>
                <c:pt idx="15">
                  <c:v>44576</c:v>
                </c:pt>
                <c:pt idx="16">
                  <c:v>44578</c:v>
                </c:pt>
                <c:pt idx="17">
                  <c:v>44580</c:v>
                </c:pt>
                <c:pt idx="18">
                  <c:v>44589</c:v>
                </c:pt>
                <c:pt idx="19">
                  <c:v>44597</c:v>
                </c:pt>
                <c:pt idx="20">
                  <c:v>44602</c:v>
                </c:pt>
                <c:pt idx="21">
                  <c:v>44607</c:v>
                </c:pt>
              </c:numCache>
            </c:numRef>
          </c:cat>
          <c:val>
            <c:numRef>
              <c:f>'K82+742'!$P$6:$P$32</c:f>
              <c:numCache>
                <c:formatCode>0.00_ </c:formatCode>
                <c:ptCount val="27"/>
                <c:pt idx="0">
                  <c:v>0</c:v>
                </c:pt>
                <c:pt idx="1">
                  <c:v>-0.90000000000145497</c:v>
                </c:pt>
                <c:pt idx="2">
                  <c:v>-1.1000000000649399</c:v>
                </c:pt>
                <c:pt idx="3">
                  <c:v>-1.60000000005311</c:v>
                </c:pt>
                <c:pt idx="4">
                  <c:v>-1.8999999999778101</c:v>
                </c:pt>
                <c:pt idx="5">
                  <c:v>-2.39999999996598</c:v>
                </c:pt>
                <c:pt idx="6">
                  <c:v>-2.2000000000161899</c:v>
                </c:pt>
                <c:pt idx="7">
                  <c:v>-2.70000000000437</c:v>
                </c:pt>
                <c:pt idx="8">
                  <c:v>-2.9000000000678501</c:v>
                </c:pt>
                <c:pt idx="9">
                  <c:v>-3.1999999999925399</c:v>
                </c:pt>
                <c:pt idx="10">
                  <c:v>-3.69999999998072</c:v>
                </c:pt>
                <c:pt idx="11">
                  <c:v>-3.9000000000442001</c:v>
                </c:pt>
                <c:pt idx="12">
                  <c:v>-4.099999999994</c:v>
                </c:pt>
                <c:pt idx="13">
                  <c:v>-4.0000000000191003</c:v>
                </c:pt>
                <c:pt idx="14">
                  <c:v>-4.5000000000072804</c:v>
                </c:pt>
                <c:pt idx="15">
                  <c:v>-4.6999999999570701</c:v>
                </c:pt>
                <c:pt idx="16">
                  <c:v>-4.5999999999821704</c:v>
                </c:pt>
                <c:pt idx="17">
                  <c:v>-4.6999999999570701</c:v>
                </c:pt>
                <c:pt idx="18">
                  <c:v>-4.8000000000456602</c:v>
                </c:pt>
                <c:pt idx="19">
                  <c:v>-4.6999999999570701</c:v>
                </c:pt>
                <c:pt idx="20">
                  <c:v>-4.9999999999954499</c:v>
                </c:pt>
                <c:pt idx="21">
                  <c:v>-5.0999999999703496</c:v>
                </c:pt>
              </c:numCache>
            </c:numRef>
          </c:val>
        </c:ser>
        <c:dLbls/>
        <c:marker val="1"/>
        <c:axId val="318655488"/>
        <c:axId val="318674432"/>
      </c:lineChart>
      <c:lineChart>
        <c:grouping val="standard"/>
        <c:ser>
          <c:idx val="3"/>
          <c:order val="3"/>
          <c:tx>
            <c:strRef>
              <c:f>'K82+742'!$AG$3:$AG$5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'K82+742'!$A$6:$A$43</c:f>
              <c:numCache>
                <c:formatCode>m"月"d"日";@</c:formatCode>
                <c:ptCount val="38"/>
                <c:pt idx="0">
                  <c:v>44560</c:v>
                </c:pt>
                <c:pt idx="1">
                  <c:v>44561</c:v>
                </c:pt>
                <c:pt idx="2">
                  <c:v>44562</c:v>
                </c:pt>
                <c:pt idx="3">
                  <c:v>44563</c:v>
                </c:pt>
                <c:pt idx="4">
                  <c:v>44564</c:v>
                </c:pt>
                <c:pt idx="5">
                  <c:v>44565</c:v>
                </c:pt>
                <c:pt idx="6">
                  <c:v>44566</c:v>
                </c:pt>
                <c:pt idx="7">
                  <c:v>44567</c:v>
                </c:pt>
                <c:pt idx="8">
                  <c:v>44568</c:v>
                </c:pt>
                <c:pt idx="9">
                  <c:v>44569</c:v>
                </c:pt>
                <c:pt idx="10">
                  <c:v>44570</c:v>
                </c:pt>
                <c:pt idx="11">
                  <c:v>44571</c:v>
                </c:pt>
                <c:pt idx="12">
                  <c:v>44572</c:v>
                </c:pt>
                <c:pt idx="13">
                  <c:v>44573</c:v>
                </c:pt>
                <c:pt idx="14">
                  <c:v>44574</c:v>
                </c:pt>
                <c:pt idx="15">
                  <c:v>44576</c:v>
                </c:pt>
                <c:pt idx="16">
                  <c:v>44578</c:v>
                </c:pt>
                <c:pt idx="17">
                  <c:v>44580</c:v>
                </c:pt>
                <c:pt idx="18">
                  <c:v>44589</c:v>
                </c:pt>
                <c:pt idx="19">
                  <c:v>44597</c:v>
                </c:pt>
                <c:pt idx="20">
                  <c:v>44602</c:v>
                </c:pt>
                <c:pt idx="21">
                  <c:v>44607</c:v>
                </c:pt>
              </c:numCache>
            </c:numRef>
          </c:cat>
          <c:val>
            <c:numRef>
              <c:f>'K82+742'!$AG$6:$AG$37</c:f>
              <c:numCache>
                <c:formatCode>0.0_ </c:formatCode>
                <c:ptCount val="32"/>
                <c:pt idx="0">
                  <c:v>3</c:v>
                </c:pt>
                <c:pt idx="1">
                  <c:v>26</c:v>
                </c:pt>
                <c:pt idx="2">
                  <c:v>29</c:v>
                </c:pt>
                <c:pt idx="3">
                  <c:v>32</c:v>
                </c:pt>
                <c:pt idx="4">
                  <c:v>35</c:v>
                </c:pt>
                <c:pt idx="5">
                  <c:v>38</c:v>
                </c:pt>
                <c:pt idx="6">
                  <c:v>44</c:v>
                </c:pt>
                <c:pt idx="7">
                  <c:v>50</c:v>
                </c:pt>
                <c:pt idx="8">
                  <c:v>56</c:v>
                </c:pt>
                <c:pt idx="9">
                  <c:v>62</c:v>
                </c:pt>
                <c:pt idx="10">
                  <c:v>68</c:v>
                </c:pt>
                <c:pt idx="11">
                  <c:v>74</c:v>
                </c:pt>
                <c:pt idx="12">
                  <c:v>80</c:v>
                </c:pt>
                <c:pt idx="13">
                  <c:v>86</c:v>
                </c:pt>
                <c:pt idx="14">
                  <c:v>92</c:v>
                </c:pt>
                <c:pt idx="15">
                  <c:v>98</c:v>
                </c:pt>
                <c:pt idx="16">
                  <c:v>104</c:v>
                </c:pt>
                <c:pt idx="17">
                  <c:v>110</c:v>
                </c:pt>
                <c:pt idx="18">
                  <c:v>116</c:v>
                </c:pt>
                <c:pt idx="19">
                  <c:v>122</c:v>
                </c:pt>
                <c:pt idx="20">
                  <c:v>142</c:v>
                </c:pt>
                <c:pt idx="21">
                  <c:v>162</c:v>
                </c:pt>
              </c:numCache>
            </c:numRef>
          </c:val>
        </c:ser>
        <c:dLbls/>
        <c:marker val="1"/>
        <c:axId val="318676352"/>
        <c:axId val="318682240"/>
      </c:lineChart>
      <c:dateAx>
        <c:axId val="318655488"/>
        <c:scaling>
          <c:orientation val="minMax"/>
          <c:min val="44560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8674432"/>
        <c:crossesAt val="-50"/>
        <c:auto val="1"/>
        <c:lblOffset val="100"/>
        <c:baseTimeUnit val="days"/>
        <c:majorUnit val="4"/>
        <c:majorTimeUnit val="days"/>
      </c:dateAx>
      <c:valAx>
        <c:axId val="318674432"/>
        <c:scaling>
          <c:orientation val="minMax"/>
          <c:max val="1"/>
          <c:min val="-6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8655488"/>
        <c:crosses val="autoZero"/>
        <c:crossBetween val="midCat"/>
        <c:majorUnit val="1.4"/>
      </c:valAx>
      <c:dateAx>
        <c:axId val="318676352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18682240"/>
        <c:crosses val="autoZero"/>
        <c:auto val="1"/>
        <c:lblOffset val="100"/>
        <c:baseTimeUnit val="days"/>
      </c:dateAx>
      <c:valAx>
        <c:axId val="318682240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8676352"/>
        <c:crosses val="max"/>
        <c:crossBetween val="midCat"/>
        <c:majorUnit val="36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6.8181602717720502E-2"/>
          <c:y val="8.2789421542895411E-2"/>
          <c:w val="0.840001376877072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K82+742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0933832062281701"/>
          <c:y val="3.07998327303977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'K82+742'!$U$4:$W$4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'K82+742'!$A$6:$A$42</c:f>
              <c:numCache>
                <c:formatCode>m"月"d"日";@</c:formatCode>
                <c:ptCount val="37"/>
                <c:pt idx="0">
                  <c:v>44560</c:v>
                </c:pt>
                <c:pt idx="1">
                  <c:v>44561</c:v>
                </c:pt>
                <c:pt idx="2">
                  <c:v>44562</c:v>
                </c:pt>
                <c:pt idx="3">
                  <c:v>44563</c:v>
                </c:pt>
                <c:pt idx="4">
                  <c:v>44564</c:v>
                </c:pt>
                <c:pt idx="5">
                  <c:v>44565</c:v>
                </c:pt>
                <c:pt idx="6">
                  <c:v>44566</c:v>
                </c:pt>
                <c:pt idx="7">
                  <c:v>44567</c:v>
                </c:pt>
                <c:pt idx="8">
                  <c:v>44568</c:v>
                </c:pt>
                <c:pt idx="9">
                  <c:v>44569</c:v>
                </c:pt>
                <c:pt idx="10">
                  <c:v>44570</c:v>
                </c:pt>
                <c:pt idx="11">
                  <c:v>44571</c:v>
                </c:pt>
                <c:pt idx="12">
                  <c:v>44572</c:v>
                </c:pt>
                <c:pt idx="13">
                  <c:v>44573</c:v>
                </c:pt>
                <c:pt idx="14">
                  <c:v>44574</c:v>
                </c:pt>
                <c:pt idx="15">
                  <c:v>44576</c:v>
                </c:pt>
                <c:pt idx="16">
                  <c:v>44578</c:v>
                </c:pt>
                <c:pt idx="17">
                  <c:v>44580</c:v>
                </c:pt>
                <c:pt idx="18">
                  <c:v>44589</c:v>
                </c:pt>
                <c:pt idx="19">
                  <c:v>44597</c:v>
                </c:pt>
                <c:pt idx="20">
                  <c:v>44602</c:v>
                </c:pt>
                <c:pt idx="21">
                  <c:v>44607</c:v>
                </c:pt>
              </c:numCache>
            </c:numRef>
          </c:cat>
          <c:val>
            <c:numRef>
              <c:f>'K82+742'!$V$6:$V$31</c:f>
              <c:numCache>
                <c:formatCode>0.00_ </c:formatCode>
                <c:ptCount val="26"/>
                <c:pt idx="0">
                  <c:v>0</c:v>
                </c:pt>
                <c:pt idx="1">
                  <c:v>-0.19999999999953399</c:v>
                </c:pt>
                <c:pt idx="2">
                  <c:v>-0.49999999999883499</c:v>
                </c:pt>
                <c:pt idx="3">
                  <c:v>-0.89999999999967895</c:v>
                </c:pt>
                <c:pt idx="4">
                  <c:v>-1.1999999999989801</c:v>
                </c:pt>
                <c:pt idx="5">
                  <c:v>-1.50000000000006</c:v>
                </c:pt>
                <c:pt idx="6">
                  <c:v>-1.99999999999889</c:v>
                </c:pt>
                <c:pt idx="7">
                  <c:v>-2.2000000000002</c:v>
                </c:pt>
                <c:pt idx="8">
                  <c:v>-2.9000000000003499</c:v>
                </c:pt>
                <c:pt idx="9">
                  <c:v>-2.7999999999987999</c:v>
                </c:pt>
                <c:pt idx="10">
                  <c:v>-3.0999999999998802</c:v>
                </c:pt>
                <c:pt idx="11">
                  <c:v>-3.3999999999991801</c:v>
                </c:pt>
                <c:pt idx="12">
                  <c:v>-3.4999999999989502</c:v>
                </c:pt>
                <c:pt idx="13">
                  <c:v>-3.9999999999995599</c:v>
                </c:pt>
                <c:pt idx="14">
                  <c:v>-4.2999999999988603</c:v>
                </c:pt>
                <c:pt idx="15">
                  <c:v>-4.5999999999999401</c:v>
                </c:pt>
                <c:pt idx="16">
                  <c:v>-4.4000000000004</c:v>
                </c:pt>
                <c:pt idx="17">
                  <c:v>-4.2999999999988603</c:v>
                </c:pt>
                <c:pt idx="18">
                  <c:v>-4.1999999999990898</c:v>
                </c:pt>
                <c:pt idx="19">
                  <c:v>-4.4000000000004</c:v>
                </c:pt>
                <c:pt idx="20">
                  <c:v>-4.6999999999997</c:v>
                </c:pt>
                <c:pt idx="21">
                  <c:v>-4.5999999999999401</c:v>
                </c:pt>
                <c:pt idx="22">
                  <c:v>-0.799999999999912</c:v>
                </c:pt>
              </c:numCache>
            </c:numRef>
          </c:val>
        </c:ser>
        <c:ser>
          <c:idx val="1"/>
          <c:order val="1"/>
          <c:tx>
            <c:strRef>
              <c:f>'K82+742'!$Y$4:$AA$4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'K82+742'!$A$6:$A$42</c:f>
              <c:numCache>
                <c:formatCode>m"月"d"日";@</c:formatCode>
                <c:ptCount val="37"/>
                <c:pt idx="0">
                  <c:v>44560</c:v>
                </c:pt>
                <c:pt idx="1">
                  <c:v>44561</c:v>
                </c:pt>
                <c:pt idx="2">
                  <c:v>44562</c:v>
                </c:pt>
                <c:pt idx="3">
                  <c:v>44563</c:v>
                </c:pt>
                <c:pt idx="4">
                  <c:v>44564</c:v>
                </c:pt>
                <c:pt idx="5">
                  <c:v>44565</c:v>
                </c:pt>
                <c:pt idx="6">
                  <c:v>44566</c:v>
                </c:pt>
                <c:pt idx="7">
                  <c:v>44567</c:v>
                </c:pt>
                <c:pt idx="8">
                  <c:v>44568</c:v>
                </c:pt>
                <c:pt idx="9">
                  <c:v>44569</c:v>
                </c:pt>
                <c:pt idx="10">
                  <c:v>44570</c:v>
                </c:pt>
                <c:pt idx="11">
                  <c:v>44571</c:v>
                </c:pt>
                <c:pt idx="12">
                  <c:v>44572</c:v>
                </c:pt>
                <c:pt idx="13">
                  <c:v>44573</c:v>
                </c:pt>
                <c:pt idx="14">
                  <c:v>44574</c:v>
                </c:pt>
                <c:pt idx="15">
                  <c:v>44576</c:v>
                </c:pt>
                <c:pt idx="16">
                  <c:v>44578</c:v>
                </c:pt>
                <c:pt idx="17">
                  <c:v>44580</c:v>
                </c:pt>
                <c:pt idx="18">
                  <c:v>44589</c:v>
                </c:pt>
                <c:pt idx="19">
                  <c:v>44597</c:v>
                </c:pt>
                <c:pt idx="20">
                  <c:v>44602</c:v>
                </c:pt>
                <c:pt idx="21">
                  <c:v>44607</c:v>
                </c:pt>
              </c:numCache>
            </c:numRef>
          </c:cat>
          <c:val>
            <c:numRef>
              <c:f>'K82+742'!$Z$6:$Z$35</c:f>
              <c:numCache>
                <c:formatCode>0.00_ </c:formatCode>
                <c:ptCount val="30"/>
                <c:pt idx="0">
                  <c:v>0</c:v>
                </c:pt>
                <c:pt idx="1">
                  <c:v>-0.30000000000107702</c:v>
                </c:pt>
                <c:pt idx="2">
                  <c:v>9.99999999997669E-2</c:v>
                </c:pt>
                <c:pt idx="3">
                  <c:v>-0.50000000000061096</c:v>
                </c:pt>
                <c:pt idx="4">
                  <c:v>-0.999999999999446</c:v>
                </c:pt>
                <c:pt idx="5">
                  <c:v>-1.4000000000002899</c:v>
                </c:pt>
                <c:pt idx="6">
                  <c:v>-1.6999999999995901</c:v>
                </c:pt>
                <c:pt idx="7">
                  <c:v>-1.9000000000009001</c:v>
                </c:pt>
                <c:pt idx="8">
                  <c:v>-2.3999999999997401</c:v>
                </c:pt>
                <c:pt idx="9">
                  <c:v>-2.7000000000008102</c:v>
                </c:pt>
                <c:pt idx="10">
                  <c:v>-2.4999999999995</c:v>
                </c:pt>
                <c:pt idx="11">
                  <c:v>-2.2999999999999701</c:v>
                </c:pt>
                <c:pt idx="12">
                  <c:v>-2.7000000000008102</c:v>
                </c:pt>
                <c:pt idx="13">
                  <c:v>-2.6000000000010499</c:v>
                </c:pt>
                <c:pt idx="14">
                  <c:v>-2.9000000000003499</c:v>
                </c:pt>
                <c:pt idx="15">
                  <c:v>-3.0000000000001101</c:v>
                </c:pt>
                <c:pt idx="16">
                  <c:v>-3.1999999999996498</c:v>
                </c:pt>
                <c:pt idx="17">
                  <c:v>-3.40000000000096</c:v>
                </c:pt>
                <c:pt idx="18">
                  <c:v>-3.6000000000004899</c:v>
                </c:pt>
                <c:pt idx="19">
                  <c:v>-3.70000000000026</c:v>
                </c:pt>
                <c:pt idx="20">
                  <c:v>-3.9999999999995599</c:v>
                </c:pt>
                <c:pt idx="21">
                  <c:v>-4.2000000000008697</c:v>
                </c:pt>
                <c:pt idx="22">
                  <c:v>-3.6000000000004899</c:v>
                </c:pt>
              </c:numCache>
            </c:numRef>
          </c:val>
        </c:ser>
        <c:ser>
          <c:idx val="2"/>
          <c:order val="2"/>
          <c:tx>
            <c:strRef>
              <c:f>'K82+742'!$AC$4:$AE$4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'K82+742'!$A$6:$A$42</c:f>
              <c:numCache>
                <c:formatCode>m"月"d"日";@</c:formatCode>
                <c:ptCount val="37"/>
                <c:pt idx="0">
                  <c:v>44560</c:v>
                </c:pt>
                <c:pt idx="1">
                  <c:v>44561</c:v>
                </c:pt>
                <c:pt idx="2">
                  <c:v>44562</c:v>
                </c:pt>
                <c:pt idx="3">
                  <c:v>44563</c:v>
                </c:pt>
                <c:pt idx="4">
                  <c:v>44564</c:v>
                </c:pt>
                <c:pt idx="5">
                  <c:v>44565</c:v>
                </c:pt>
                <c:pt idx="6">
                  <c:v>44566</c:v>
                </c:pt>
                <c:pt idx="7">
                  <c:v>44567</c:v>
                </c:pt>
                <c:pt idx="8">
                  <c:v>44568</c:v>
                </c:pt>
                <c:pt idx="9">
                  <c:v>44569</c:v>
                </c:pt>
                <c:pt idx="10">
                  <c:v>44570</c:v>
                </c:pt>
                <c:pt idx="11">
                  <c:v>44571</c:v>
                </c:pt>
                <c:pt idx="12">
                  <c:v>44572</c:v>
                </c:pt>
                <c:pt idx="13">
                  <c:v>44573</c:v>
                </c:pt>
                <c:pt idx="14">
                  <c:v>44574</c:v>
                </c:pt>
                <c:pt idx="15">
                  <c:v>44576</c:v>
                </c:pt>
                <c:pt idx="16">
                  <c:v>44578</c:v>
                </c:pt>
                <c:pt idx="17">
                  <c:v>44580</c:v>
                </c:pt>
                <c:pt idx="18">
                  <c:v>44589</c:v>
                </c:pt>
                <c:pt idx="19">
                  <c:v>44597</c:v>
                </c:pt>
                <c:pt idx="20">
                  <c:v>44602</c:v>
                </c:pt>
                <c:pt idx="21">
                  <c:v>44607</c:v>
                </c:pt>
              </c:numCache>
            </c:numRef>
          </c:cat>
          <c:val>
            <c:numRef>
              <c:f>'K82+742'!$AD$6:$AD$41</c:f>
              <c:numCache>
                <c:formatCode>0.00_ </c:formatCode>
                <c:ptCount val="36"/>
                <c:pt idx="0">
                  <c:v>0</c:v>
                </c:pt>
                <c:pt idx="1">
                  <c:v>-9.99999999997669E-2</c:v>
                </c:pt>
                <c:pt idx="2">
                  <c:v>-0.20000000000042201</c:v>
                </c:pt>
                <c:pt idx="3">
                  <c:v>-0.499999999999723</c:v>
                </c:pt>
                <c:pt idx="4">
                  <c:v>-0.89999999999967895</c:v>
                </c:pt>
                <c:pt idx="5">
                  <c:v>-1.4000000000002899</c:v>
                </c:pt>
                <c:pt idx="6">
                  <c:v>-1.1999999999998701</c:v>
                </c:pt>
                <c:pt idx="7">
                  <c:v>-1.50000000000006</c:v>
                </c:pt>
                <c:pt idx="8">
                  <c:v>-1.59999999999982</c:v>
                </c:pt>
                <c:pt idx="9">
                  <c:v>-1.9000000000000099</c:v>
                </c:pt>
                <c:pt idx="10">
                  <c:v>-2.10000000000043</c:v>
                </c:pt>
                <c:pt idx="11">
                  <c:v>-2.2999999999999701</c:v>
                </c:pt>
                <c:pt idx="12">
                  <c:v>-2.3999999999997401</c:v>
                </c:pt>
                <c:pt idx="13">
                  <c:v>-2.6999999999999198</c:v>
                </c:pt>
                <c:pt idx="14">
                  <c:v>-2.9000000000003499</c:v>
                </c:pt>
                <c:pt idx="15">
                  <c:v>-2.7999999999996898</c:v>
                </c:pt>
                <c:pt idx="16">
                  <c:v>-3.3000000000003</c:v>
                </c:pt>
                <c:pt idx="17">
                  <c:v>-3.6000000000004899</c:v>
                </c:pt>
                <c:pt idx="18">
                  <c:v>-3.4000000000000701</c:v>
                </c:pt>
                <c:pt idx="19">
                  <c:v>-3.70000000000026</c:v>
                </c:pt>
                <c:pt idx="20">
                  <c:v>-3.8999999999997899</c:v>
                </c:pt>
                <c:pt idx="21">
                  <c:v>-3.6000000000004899</c:v>
                </c:pt>
              </c:numCache>
            </c:numRef>
          </c:val>
        </c:ser>
        <c:dLbls/>
        <c:marker val="1"/>
        <c:axId val="318707968"/>
        <c:axId val="318726912"/>
      </c:lineChart>
      <c:lineChart>
        <c:grouping val="standard"/>
        <c:ser>
          <c:idx val="3"/>
          <c:order val="3"/>
          <c:tx>
            <c:strRef>
              <c:f>'K82+742'!$AG$3:$AG$5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'K82+742'!$A$6:$A$45</c:f>
              <c:numCache>
                <c:formatCode>m"月"d"日";@</c:formatCode>
                <c:ptCount val="40"/>
                <c:pt idx="0">
                  <c:v>44560</c:v>
                </c:pt>
                <c:pt idx="1">
                  <c:v>44561</c:v>
                </c:pt>
                <c:pt idx="2">
                  <c:v>44562</c:v>
                </c:pt>
                <c:pt idx="3">
                  <c:v>44563</c:v>
                </c:pt>
                <c:pt idx="4">
                  <c:v>44564</c:v>
                </c:pt>
                <c:pt idx="5">
                  <c:v>44565</c:v>
                </c:pt>
                <c:pt idx="6">
                  <c:v>44566</c:v>
                </c:pt>
                <c:pt idx="7">
                  <c:v>44567</c:v>
                </c:pt>
                <c:pt idx="8">
                  <c:v>44568</c:v>
                </c:pt>
                <c:pt idx="9">
                  <c:v>44569</c:v>
                </c:pt>
                <c:pt idx="10">
                  <c:v>44570</c:v>
                </c:pt>
                <c:pt idx="11">
                  <c:v>44571</c:v>
                </c:pt>
                <c:pt idx="12">
                  <c:v>44572</c:v>
                </c:pt>
                <c:pt idx="13">
                  <c:v>44573</c:v>
                </c:pt>
                <c:pt idx="14">
                  <c:v>44574</c:v>
                </c:pt>
                <c:pt idx="15">
                  <c:v>44576</c:v>
                </c:pt>
                <c:pt idx="16">
                  <c:v>44578</c:v>
                </c:pt>
                <c:pt idx="17">
                  <c:v>44580</c:v>
                </c:pt>
                <c:pt idx="18">
                  <c:v>44589</c:v>
                </c:pt>
                <c:pt idx="19">
                  <c:v>44597</c:v>
                </c:pt>
                <c:pt idx="20">
                  <c:v>44602</c:v>
                </c:pt>
                <c:pt idx="21">
                  <c:v>44607</c:v>
                </c:pt>
              </c:numCache>
            </c:numRef>
          </c:cat>
          <c:val>
            <c:numRef>
              <c:f>'K82+742'!$AG$6:$AG$29</c:f>
              <c:numCache>
                <c:formatCode>0.0_ </c:formatCode>
                <c:ptCount val="24"/>
                <c:pt idx="0">
                  <c:v>3</c:v>
                </c:pt>
                <c:pt idx="1">
                  <c:v>26</c:v>
                </c:pt>
                <c:pt idx="2">
                  <c:v>29</c:v>
                </c:pt>
                <c:pt idx="3">
                  <c:v>32</c:v>
                </c:pt>
                <c:pt idx="4">
                  <c:v>35</c:v>
                </c:pt>
                <c:pt idx="5">
                  <c:v>38</c:v>
                </c:pt>
                <c:pt idx="6">
                  <c:v>44</c:v>
                </c:pt>
                <c:pt idx="7">
                  <c:v>50</c:v>
                </c:pt>
                <c:pt idx="8">
                  <c:v>56</c:v>
                </c:pt>
                <c:pt idx="9">
                  <c:v>62</c:v>
                </c:pt>
                <c:pt idx="10">
                  <c:v>68</c:v>
                </c:pt>
                <c:pt idx="11">
                  <c:v>74</c:v>
                </c:pt>
                <c:pt idx="12">
                  <c:v>80</c:v>
                </c:pt>
                <c:pt idx="13">
                  <c:v>86</c:v>
                </c:pt>
                <c:pt idx="14">
                  <c:v>92</c:v>
                </c:pt>
                <c:pt idx="15">
                  <c:v>98</c:v>
                </c:pt>
                <c:pt idx="16">
                  <c:v>104</c:v>
                </c:pt>
                <c:pt idx="17">
                  <c:v>110</c:v>
                </c:pt>
                <c:pt idx="18">
                  <c:v>116</c:v>
                </c:pt>
                <c:pt idx="19">
                  <c:v>122</c:v>
                </c:pt>
                <c:pt idx="20">
                  <c:v>142</c:v>
                </c:pt>
                <c:pt idx="21">
                  <c:v>162</c:v>
                </c:pt>
              </c:numCache>
            </c:numRef>
          </c:val>
        </c:ser>
        <c:dLbls/>
        <c:marker val="1"/>
        <c:axId val="318728832"/>
        <c:axId val="318738816"/>
      </c:lineChart>
      <c:dateAx>
        <c:axId val="318707968"/>
        <c:scaling>
          <c:orientation val="minMax"/>
          <c:min val="44559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8726912"/>
        <c:crossesAt val="-50"/>
        <c:auto val="1"/>
        <c:lblOffset val="100"/>
        <c:baseTimeUnit val="days"/>
        <c:majorUnit val="4"/>
        <c:majorTimeUnit val="days"/>
      </c:dateAx>
      <c:valAx>
        <c:axId val="318726912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393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8707968"/>
        <c:crosses val="autoZero"/>
        <c:crossBetween val="midCat"/>
      </c:valAx>
      <c:dateAx>
        <c:axId val="318728832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18738816"/>
        <c:crosses val="autoZero"/>
        <c:auto val="1"/>
        <c:lblOffset val="100"/>
        <c:baseTimeUnit val="days"/>
      </c:dateAx>
      <c:valAx>
        <c:axId val="318738816"/>
        <c:scaling>
          <c:orientation val="minMax"/>
          <c:max val="17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8728832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6956533498543315E-2"/>
          <c:y val="0.11464932279127101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K82+742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816700031140205"/>
          <c:y val="6.564424544971091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3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'K82+742'!$C$4:$G$4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'K82+742'!$A$6:$A$47</c:f>
              <c:numCache>
                <c:formatCode>m"月"d"日";@</c:formatCode>
                <c:ptCount val="42"/>
                <c:pt idx="0">
                  <c:v>44560</c:v>
                </c:pt>
                <c:pt idx="1">
                  <c:v>44561</c:v>
                </c:pt>
                <c:pt idx="2">
                  <c:v>44562</c:v>
                </c:pt>
                <c:pt idx="3">
                  <c:v>44563</c:v>
                </c:pt>
                <c:pt idx="4">
                  <c:v>44564</c:v>
                </c:pt>
                <c:pt idx="5">
                  <c:v>44565</c:v>
                </c:pt>
                <c:pt idx="6">
                  <c:v>44566</c:v>
                </c:pt>
                <c:pt idx="7">
                  <c:v>44567</c:v>
                </c:pt>
                <c:pt idx="8">
                  <c:v>44568</c:v>
                </c:pt>
                <c:pt idx="9">
                  <c:v>44569</c:v>
                </c:pt>
                <c:pt idx="10">
                  <c:v>44570</c:v>
                </c:pt>
                <c:pt idx="11">
                  <c:v>44571</c:v>
                </c:pt>
                <c:pt idx="12">
                  <c:v>44572</c:v>
                </c:pt>
                <c:pt idx="13">
                  <c:v>44573</c:v>
                </c:pt>
                <c:pt idx="14">
                  <c:v>44574</c:v>
                </c:pt>
                <c:pt idx="15">
                  <c:v>44576</c:v>
                </c:pt>
                <c:pt idx="16">
                  <c:v>44578</c:v>
                </c:pt>
                <c:pt idx="17">
                  <c:v>44580</c:v>
                </c:pt>
                <c:pt idx="18">
                  <c:v>44589</c:v>
                </c:pt>
                <c:pt idx="19">
                  <c:v>44597</c:v>
                </c:pt>
                <c:pt idx="20">
                  <c:v>44602</c:v>
                </c:pt>
                <c:pt idx="21">
                  <c:v>44607</c:v>
                </c:pt>
              </c:numCache>
            </c:numRef>
          </c:cat>
          <c:val>
            <c:numRef>
              <c:f>'K82+742'!$G$6:$G$46</c:f>
              <c:numCache>
                <c:formatCode>0.00_ </c:formatCode>
                <c:ptCount val="41"/>
                <c:pt idx="0">
                  <c:v>0</c:v>
                </c:pt>
                <c:pt idx="1">
                  <c:v>-0.30000000003838101</c:v>
                </c:pt>
                <c:pt idx="2">
                  <c:v>-9.9999999974897905E-2</c:v>
                </c:pt>
                <c:pt idx="3">
                  <c:v>-0.49999999998817701</c:v>
                </c:pt>
                <c:pt idx="4">
                  <c:v>-0.10000000008858501</c:v>
                </c:pt>
                <c:pt idx="5">
                  <c:v>0.20000000006348301</c:v>
                </c:pt>
                <c:pt idx="6">
                  <c:v>0.199999999949796</c:v>
                </c:pt>
                <c:pt idx="7">
                  <c:v>0.70000000005165897</c:v>
                </c:pt>
                <c:pt idx="8">
                  <c:v>-0.40000000001327901</c:v>
                </c:pt>
                <c:pt idx="9">
                  <c:v>-0.199999999949796</c:v>
                </c:pt>
                <c:pt idx="10">
                  <c:v>0.29999999992469401</c:v>
                </c:pt>
                <c:pt idx="11">
                  <c:v>-0.199999999949796</c:v>
                </c:pt>
                <c:pt idx="12">
                  <c:v>-0.20000000006348301</c:v>
                </c:pt>
                <c:pt idx="13">
                  <c:v>0.10000000008858501</c:v>
                </c:pt>
                <c:pt idx="14">
                  <c:v>-0.50000000010186296</c:v>
                </c:pt>
                <c:pt idx="15">
                  <c:v>-9.9999999974897905E-2</c:v>
                </c:pt>
                <c:pt idx="16">
                  <c:v>4.9999999987449001E-2</c:v>
                </c:pt>
                <c:pt idx="17">
                  <c:v>4.9999999987449001E-2</c:v>
                </c:pt>
                <c:pt idx="18">
                  <c:v>1.11111111209539E-2</c:v>
                </c:pt>
                <c:pt idx="19">
                  <c:v>-2.50000000079353E-2</c:v>
                </c:pt>
                <c:pt idx="20">
                  <c:v>-3.9999999989959199E-2</c:v>
                </c:pt>
                <c:pt idx="21">
                  <c:v>1.99999999949796E-2</c:v>
                </c:pt>
                <c:pt idx="22">
                  <c:v>-0.40000000001327901</c:v>
                </c:pt>
              </c:numCache>
            </c:numRef>
          </c:val>
        </c:ser>
        <c:ser>
          <c:idx val="1"/>
          <c:order val="1"/>
          <c:tx>
            <c:strRef>
              <c:f>'K82+742'!$H$4:$L$4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'K82+742'!$A$6:$A$47</c:f>
              <c:numCache>
                <c:formatCode>m"月"d"日";@</c:formatCode>
                <c:ptCount val="42"/>
                <c:pt idx="0">
                  <c:v>44560</c:v>
                </c:pt>
                <c:pt idx="1">
                  <c:v>44561</c:v>
                </c:pt>
                <c:pt idx="2">
                  <c:v>44562</c:v>
                </c:pt>
                <c:pt idx="3">
                  <c:v>44563</c:v>
                </c:pt>
                <c:pt idx="4">
                  <c:v>44564</c:v>
                </c:pt>
                <c:pt idx="5">
                  <c:v>44565</c:v>
                </c:pt>
                <c:pt idx="6">
                  <c:v>44566</c:v>
                </c:pt>
                <c:pt idx="7">
                  <c:v>44567</c:v>
                </c:pt>
                <c:pt idx="8">
                  <c:v>44568</c:v>
                </c:pt>
                <c:pt idx="9">
                  <c:v>44569</c:v>
                </c:pt>
                <c:pt idx="10">
                  <c:v>44570</c:v>
                </c:pt>
                <c:pt idx="11">
                  <c:v>44571</c:v>
                </c:pt>
                <c:pt idx="12">
                  <c:v>44572</c:v>
                </c:pt>
                <c:pt idx="13">
                  <c:v>44573</c:v>
                </c:pt>
                <c:pt idx="14">
                  <c:v>44574</c:v>
                </c:pt>
                <c:pt idx="15">
                  <c:v>44576</c:v>
                </c:pt>
                <c:pt idx="16">
                  <c:v>44578</c:v>
                </c:pt>
                <c:pt idx="17">
                  <c:v>44580</c:v>
                </c:pt>
                <c:pt idx="18">
                  <c:v>44589</c:v>
                </c:pt>
                <c:pt idx="19">
                  <c:v>44597</c:v>
                </c:pt>
                <c:pt idx="20">
                  <c:v>44602</c:v>
                </c:pt>
                <c:pt idx="21">
                  <c:v>44607</c:v>
                </c:pt>
              </c:numCache>
            </c:numRef>
          </c:cat>
          <c:val>
            <c:numRef>
              <c:f>'K82+742'!$L$6:$L$51</c:f>
              <c:numCache>
                <c:formatCode>0.00_ </c:formatCode>
                <c:ptCount val="46"/>
                <c:pt idx="0">
                  <c:v>0</c:v>
                </c:pt>
                <c:pt idx="1">
                  <c:v>-0.49999999998817701</c:v>
                </c:pt>
                <c:pt idx="2">
                  <c:v>9.9999999974897905E-2</c:v>
                </c:pt>
                <c:pt idx="3">
                  <c:v>-0.60000000007676102</c:v>
                </c:pt>
                <c:pt idx="4">
                  <c:v>-0.39999999989959201</c:v>
                </c:pt>
                <c:pt idx="5">
                  <c:v>-0.30000000003838101</c:v>
                </c:pt>
                <c:pt idx="6">
                  <c:v>-9.9999999974897905E-2</c:v>
                </c:pt>
                <c:pt idx="7">
                  <c:v>-0.10000000008858501</c:v>
                </c:pt>
                <c:pt idx="8">
                  <c:v>0.20000000006348301</c:v>
                </c:pt>
                <c:pt idx="9">
                  <c:v>-0.30000000003838101</c:v>
                </c:pt>
                <c:pt idx="10">
                  <c:v>-9.9999999974897905E-2</c:v>
                </c:pt>
                <c:pt idx="11">
                  <c:v>-9.9999999974897905E-2</c:v>
                </c:pt>
                <c:pt idx="12">
                  <c:v>9.9999999974897905E-2</c:v>
                </c:pt>
                <c:pt idx="13">
                  <c:v>-0.30000000003838101</c:v>
                </c:pt>
                <c:pt idx="14">
                  <c:v>-9.9999999974897905E-2</c:v>
                </c:pt>
                <c:pt idx="15">
                  <c:v>-0.15000000001919001</c:v>
                </c:pt>
                <c:pt idx="16">
                  <c:v>5.0000000044292399E-2</c:v>
                </c:pt>
                <c:pt idx="17">
                  <c:v>-0.100000000031741</c:v>
                </c:pt>
                <c:pt idx="18">
                  <c:v>-2.2222222216644001E-2</c:v>
                </c:pt>
                <c:pt idx="19">
                  <c:v>-1.24999999968622E-2</c:v>
                </c:pt>
                <c:pt idx="20">
                  <c:v>-6.0000000007676101E-2</c:v>
                </c:pt>
                <c:pt idx="21">
                  <c:v>-4.0000000012696497E-2</c:v>
                </c:pt>
              </c:numCache>
            </c:numRef>
          </c:val>
        </c:ser>
        <c:ser>
          <c:idx val="2"/>
          <c:order val="2"/>
          <c:tx>
            <c:strRef>
              <c:f>'K82+742'!$M$4:$Q$4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'K82+742'!$A$6:$A$47</c:f>
              <c:numCache>
                <c:formatCode>m"月"d"日";@</c:formatCode>
                <c:ptCount val="42"/>
                <c:pt idx="0">
                  <c:v>44560</c:v>
                </c:pt>
                <c:pt idx="1">
                  <c:v>44561</c:v>
                </c:pt>
                <c:pt idx="2">
                  <c:v>44562</c:v>
                </c:pt>
                <c:pt idx="3">
                  <c:v>44563</c:v>
                </c:pt>
                <c:pt idx="4">
                  <c:v>44564</c:v>
                </c:pt>
                <c:pt idx="5">
                  <c:v>44565</c:v>
                </c:pt>
                <c:pt idx="6">
                  <c:v>44566</c:v>
                </c:pt>
                <c:pt idx="7">
                  <c:v>44567</c:v>
                </c:pt>
                <c:pt idx="8">
                  <c:v>44568</c:v>
                </c:pt>
                <c:pt idx="9">
                  <c:v>44569</c:v>
                </c:pt>
                <c:pt idx="10">
                  <c:v>44570</c:v>
                </c:pt>
                <c:pt idx="11">
                  <c:v>44571</c:v>
                </c:pt>
                <c:pt idx="12">
                  <c:v>44572</c:v>
                </c:pt>
                <c:pt idx="13">
                  <c:v>44573</c:v>
                </c:pt>
                <c:pt idx="14">
                  <c:v>44574</c:v>
                </c:pt>
                <c:pt idx="15">
                  <c:v>44576</c:v>
                </c:pt>
                <c:pt idx="16">
                  <c:v>44578</c:v>
                </c:pt>
                <c:pt idx="17">
                  <c:v>44580</c:v>
                </c:pt>
                <c:pt idx="18">
                  <c:v>44589</c:v>
                </c:pt>
                <c:pt idx="19">
                  <c:v>44597</c:v>
                </c:pt>
                <c:pt idx="20">
                  <c:v>44602</c:v>
                </c:pt>
                <c:pt idx="21">
                  <c:v>44607</c:v>
                </c:pt>
              </c:numCache>
            </c:numRef>
          </c:cat>
          <c:val>
            <c:numRef>
              <c:f>'K82+742'!$Q$6:$Q$46</c:f>
              <c:numCache>
                <c:formatCode>0.00_ </c:formatCode>
                <c:ptCount val="41"/>
                <c:pt idx="0">
                  <c:v>0</c:v>
                </c:pt>
                <c:pt idx="1">
                  <c:v>-0.90000000000145497</c:v>
                </c:pt>
                <c:pt idx="2">
                  <c:v>-0.20000000006348301</c:v>
                </c:pt>
                <c:pt idx="3">
                  <c:v>-0.49999999998817701</c:v>
                </c:pt>
                <c:pt idx="4">
                  <c:v>-0.29999999992469401</c:v>
                </c:pt>
                <c:pt idx="5">
                  <c:v>-0.49999999998817701</c:v>
                </c:pt>
                <c:pt idx="6">
                  <c:v>0.199999999949796</c:v>
                </c:pt>
                <c:pt idx="7">
                  <c:v>-0.49999999998817701</c:v>
                </c:pt>
                <c:pt idx="8">
                  <c:v>-0.20000000006348301</c:v>
                </c:pt>
                <c:pt idx="9">
                  <c:v>-0.29999999992469401</c:v>
                </c:pt>
                <c:pt idx="10">
                  <c:v>-0.49999999998817701</c:v>
                </c:pt>
                <c:pt idx="11">
                  <c:v>-0.20000000006348301</c:v>
                </c:pt>
                <c:pt idx="12">
                  <c:v>-0.199999999949796</c:v>
                </c:pt>
                <c:pt idx="13">
                  <c:v>9.9999999974897905E-2</c:v>
                </c:pt>
                <c:pt idx="14">
                  <c:v>-0.49999999998817701</c:v>
                </c:pt>
                <c:pt idx="15">
                  <c:v>-9.9999999974897905E-2</c:v>
                </c:pt>
                <c:pt idx="16">
                  <c:v>4.9999999987449001E-2</c:v>
                </c:pt>
                <c:pt idx="17">
                  <c:v>-4.9999999987449001E-2</c:v>
                </c:pt>
                <c:pt idx="18">
                  <c:v>-1.11111111209539E-2</c:v>
                </c:pt>
                <c:pt idx="19">
                  <c:v>1.25000000110731E-2</c:v>
                </c:pt>
                <c:pt idx="20">
                  <c:v>-6.0000000007676101E-2</c:v>
                </c:pt>
                <c:pt idx="21">
                  <c:v>-1.99999999949796E-2</c:v>
                </c:pt>
              </c:numCache>
            </c:numRef>
          </c:val>
        </c:ser>
        <c:dLbls/>
        <c:marker val="1"/>
        <c:axId val="318766464"/>
        <c:axId val="318851712"/>
      </c:lineChart>
      <c:dateAx>
        <c:axId val="318766464"/>
        <c:scaling>
          <c:orientation val="minMax"/>
          <c:min val="44559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8851712"/>
        <c:crossesAt val="-50"/>
        <c:auto val="1"/>
        <c:lblOffset val="100"/>
        <c:baseTimeUnit val="days"/>
        <c:majorUnit val="4"/>
        <c:majorTimeUnit val="days"/>
      </c:dateAx>
      <c:valAx>
        <c:axId val="318851712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8766464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K82+742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915820880143005"/>
          <c:y val="3.73425643838897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5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'K82+742'!$U$4:$W$4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'K82+742'!$A$6:$A$50</c:f>
              <c:numCache>
                <c:formatCode>m"月"d"日";@</c:formatCode>
                <c:ptCount val="45"/>
                <c:pt idx="0">
                  <c:v>44560</c:v>
                </c:pt>
                <c:pt idx="1">
                  <c:v>44561</c:v>
                </c:pt>
                <c:pt idx="2">
                  <c:v>44562</c:v>
                </c:pt>
                <c:pt idx="3">
                  <c:v>44563</c:v>
                </c:pt>
                <c:pt idx="4">
                  <c:v>44564</c:v>
                </c:pt>
                <c:pt idx="5">
                  <c:v>44565</c:v>
                </c:pt>
                <c:pt idx="6">
                  <c:v>44566</c:v>
                </c:pt>
                <c:pt idx="7">
                  <c:v>44567</c:v>
                </c:pt>
                <c:pt idx="8">
                  <c:v>44568</c:v>
                </c:pt>
                <c:pt idx="9">
                  <c:v>44569</c:v>
                </c:pt>
                <c:pt idx="10">
                  <c:v>44570</c:v>
                </c:pt>
                <c:pt idx="11">
                  <c:v>44571</c:v>
                </c:pt>
                <c:pt idx="12">
                  <c:v>44572</c:v>
                </c:pt>
                <c:pt idx="13">
                  <c:v>44573</c:v>
                </c:pt>
                <c:pt idx="14">
                  <c:v>44574</c:v>
                </c:pt>
                <c:pt idx="15">
                  <c:v>44576</c:v>
                </c:pt>
                <c:pt idx="16">
                  <c:v>44578</c:v>
                </c:pt>
                <c:pt idx="17">
                  <c:v>44580</c:v>
                </c:pt>
                <c:pt idx="18">
                  <c:v>44589</c:v>
                </c:pt>
                <c:pt idx="19">
                  <c:v>44597</c:v>
                </c:pt>
                <c:pt idx="20">
                  <c:v>44602</c:v>
                </c:pt>
                <c:pt idx="21">
                  <c:v>44607</c:v>
                </c:pt>
              </c:numCache>
            </c:numRef>
          </c:cat>
          <c:val>
            <c:numRef>
              <c:f>'K82+742'!$W$6:$W$41</c:f>
              <c:numCache>
                <c:formatCode>0.00_ </c:formatCode>
                <c:ptCount val="36"/>
                <c:pt idx="0">
                  <c:v>0</c:v>
                </c:pt>
                <c:pt idx="1">
                  <c:v>-0.19999999999953399</c:v>
                </c:pt>
                <c:pt idx="2">
                  <c:v>-0.29999999999930099</c:v>
                </c:pt>
                <c:pt idx="3">
                  <c:v>-0.40000000000084401</c:v>
                </c:pt>
                <c:pt idx="4">
                  <c:v>-0.29999999999930099</c:v>
                </c:pt>
                <c:pt idx="5">
                  <c:v>-0.30000000000107702</c:v>
                </c:pt>
                <c:pt idx="6">
                  <c:v>-0.49999999999883499</c:v>
                </c:pt>
                <c:pt idx="7">
                  <c:v>-0.20000000000130999</c:v>
                </c:pt>
                <c:pt idx="8">
                  <c:v>-0.70000000000014495</c:v>
                </c:pt>
                <c:pt idx="9">
                  <c:v>0.10000000000154299</c:v>
                </c:pt>
                <c:pt idx="10">
                  <c:v>-0.30000000000107702</c:v>
                </c:pt>
                <c:pt idx="11">
                  <c:v>-0.29999999999930099</c:v>
                </c:pt>
                <c:pt idx="12">
                  <c:v>-9.99999999997669E-2</c:v>
                </c:pt>
                <c:pt idx="13">
                  <c:v>-0.50000000000061096</c:v>
                </c:pt>
                <c:pt idx="14">
                  <c:v>-0.29999999999930099</c:v>
                </c:pt>
                <c:pt idx="15">
                  <c:v>-0.15000000000053901</c:v>
                </c:pt>
                <c:pt idx="16">
                  <c:v>9.99999999997669E-2</c:v>
                </c:pt>
                <c:pt idx="17">
                  <c:v>5.0000000000771601E-2</c:v>
                </c:pt>
                <c:pt idx="18">
                  <c:v>1.11111111110852E-2</c:v>
                </c:pt>
                <c:pt idx="19">
                  <c:v>-2.5000000000163801E-2</c:v>
                </c:pt>
                <c:pt idx="20">
                  <c:v>-5.99999999998602E-2</c:v>
                </c:pt>
                <c:pt idx="21">
                  <c:v>1.9999999999953399E-2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'K82+742'!$Y$4:$AA$4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'K82+742'!$A$6:$A$50</c:f>
              <c:numCache>
                <c:formatCode>m"月"d"日";@</c:formatCode>
                <c:ptCount val="45"/>
                <c:pt idx="0">
                  <c:v>44560</c:v>
                </c:pt>
                <c:pt idx="1">
                  <c:v>44561</c:v>
                </c:pt>
                <c:pt idx="2">
                  <c:v>44562</c:v>
                </c:pt>
                <c:pt idx="3">
                  <c:v>44563</c:v>
                </c:pt>
                <c:pt idx="4">
                  <c:v>44564</c:v>
                </c:pt>
                <c:pt idx="5">
                  <c:v>44565</c:v>
                </c:pt>
                <c:pt idx="6">
                  <c:v>44566</c:v>
                </c:pt>
                <c:pt idx="7">
                  <c:v>44567</c:v>
                </c:pt>
                <c:pt idx="8">
                  <c:v>44568</c:v>
                </c:pt>
                <c:pt idx="9">
                  <c:v>44569</c:v>
                </c:pt>
                <c:pt idx="10">
                  <c:v>44570</c:v>
                </c:pt>
                <c:pt idx="11">
                  <c:v>44571</c:v>
                </c:pt>
                <c:pt idx="12">
                  <c:v>44572</c:v>
                </c:pt>
                <c:pt idx="13">
                  <c:v>44573</c:v>
                </c:pt>
                <c:pt idx="14">
                  <c:v>44574</c:v>
                </c:pt>
                <c:pt idx="15">
                  <c:v>44576</c:v>
                </c:pt>
                <c:pt idx="16">
                  <c:v>44578</c:v>
                </c:pt>
                <c:pt idx="17">
                  <c:v>44580</c:v>
                </c:pt>
                <c:pt idx="18">
                  <c:v>44589</c:v>
                </c:pt>
                <c:pt idx="19">
                  <c:v>44597</c:v>
                </c:pt>
                <c:pt idx="20">
                  <c:v>44602</c:v>
                </c:pt>
                <c:pt idx="21">
                  <c:v>44607</c:v>
                </c:pt>
              </c:numCache>
            </c:numRef>
          </c:cat>
          <c:val>
            <c:numRef>
              <c:f>'K82+742'!$AA$6:$AA$44</c:f>
              <c:numCache>
                <c:formatCode>0.00_ </c:formatCode>
                <c:ptCount val="39"/>
                <c:pt idx="0">
                  <c:v>0</c:v>
                </c:pt>
                <c:pt idx="1">
                  <c:v>-0.30000000000107702</c:v>
                </c:pt>
                <c:pt idx="2">
                  <c:v>0.40000000000084401</c:v>
                </c:pt>
                <c:pt idx="3">
                  <c:v>-0.60000000000037801</c:v>
                </c:pt>
                <c:pt idx="4">
                  <c:v>-0.49999999999883499</c:v>
                </c:pt>
                <c:pt idx="5">
                  <c:v>-0.40000000000084401</c:v>
                </c:pt>
                <c:pt idx="6">
                  <c:v>-0.29999999999930099</c:v>
                </c:pt>
                <c:pt idx="7">
                  <c:v>-0.20000000000130999</c:v>
                </c:pt>
                <c:pt idx="8">
                  <c:v>-0.49999999999883499</c:v>
                </c:pt>
                <c:pt idx="9">
                  <c:v>-0.30000000000107702</c:v>
                </c:pt>
                <c:pt idx="10">
                  <c:v>0.20000000000130999</c:v>
                </c:pt>
                <c:pt idx="11">
                  <c:v>0.19999999999953399</c:v>
                </c:pt>
                <c:pt idx="12">
                  <c:v>-0.40000000000084401</c:v>
                </c:pt>
                <c:pt idx="13">
                  <c:v>9.99999999997669E-2</c:v>
                </c:pt>
                <c:pt idx="14">
                  <c:v>-0.29999999999930099</c:v>
                </c:pt>
                <c:pt idx="15">
                  <c:v>-4.9999999999883499E-2</c:v>
                </c:pt>
                <c:pt idx="16">
                  <c:v>-9.99999999997669E-2</c:v>
                </c:pt>
                <c:pt idx="17">
                  <c:v>-0.100000000000655</c:v>
                </c:pt>
                <c:pt idx="18">
                  <c:v>-2.22222222221704E-2</c:v>
                </c:pt>
                <c:pt idx="19">
                  <c:v>-1.2499999999970901E-2</c:v>
                </c:pt>
                <c:pt idx="20">
                  <c:v>-5.99999999998602E-2</c:v>
                </c:pt>
                <c:pt idx="21">
                  <c:v>-4.0000000000262E-2</c:v>
                </c:pt>
                <c:pt idx="22">
                  <c:v>-2.9629629629626401E-2</c:v>
                </c:pt>
              </c:numCache>
            </c:numRef>
          </c:val>
        </c:ser>
        <c:ser>
          <c:idx val="2"/>
          <c:order val="2"/>
          <c:tx>
            <c:strRef>
              <c:f>'K82+742'!$AC$4:$AE$4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'K82+742'!$A$6:$A$50</c:f>
              <c:numCache>
                <c:formatCode>m"月"d"日";@</c:formatCode>
                <c:ptCount val="45"/>
                <c:pt idx="0">
                  <c:v>44560</c:v>
                </c:pt>
                <c:pt idx="1">
                  <c:v>44561</c:v>
                </c:pt>
                <c:pt idx="2">
                  <c:v>44562</c:v>
                </c:pt>
                <c:pt idx="3">
                  <c:v>44563</c:v>
                </c:pt>
                <c:pt idx="4">
                  <c:v>44564</c:v>
                </c:pt>
                <c:pt idx="5">
                  <c:v>44565</c:v>
                </c:pt>
                <c:pt idx="6">
                  <c:v>44566</c:v>
                </c:pt>
                <c:pt idx="7">
                  <c:v>44567</c:v>
                </c:pt>
                <c:pt idx="8">
                  <c:v>44568</c:v>
                </c:pt>
                <c:pt idx="9">
                  <c:v>44569</c:v>
                </c:pt>
                <c:pt idx="10">
                  <c:v>44570</c:v>
                </c:pt>
                <c:pt idx="11">
                  <c:v>44571</c:v>
                </c:pt>
                <c:pt idx="12">
                  <c:v>44572</c:v>
                </c:pt>
                <c:pt idx="13">
                  <c:v>44573</c:v>
                </c:pt>
                <c:pt idx="14">
                  <c:v>44574</c:v>
                </c:pt>
                <c:pt idx="15">
                  <c:v>44576</c:v>
                </c:pt>
                <c:pt idx="16">
                  <c:v>44578</c:v>
                </c:pt>
                <c:pt idx="17">
                  <c:v>44580</c:v>
                </c:pt>
                <c:pt idx="18">
                  <c:v>44589</c:v>
                </c:pt>
                <c:pt idx="19">
                  <c:v>44597</c:v>
                </c:pt>
                <c:pt idx="20">
                  <c:v>44602</c:v>
                </c:pt>
                <c:pt idx="21">
                  <c:v>44607</c:v>
                </c:pt>
              </c:numCache>
            </c:numRef>
          </c:cat>
          <c:val>
            <c:numRef>
              <c:f>'K82+742'!$AE$6:$AE$47</c:f>
              <c:numCache>
                <c:formatCode>0.00_ </c:formatCode>
                <c:ptCount val="42"/>
                <c:pt idx="0">
                  <c:v>0</c:v>
                </c:pt>
                <c:pt idx="1">
                  <c:v>-9.99999999997669E-2</c:v>
                </c:pt>
                <c:pt idx="2">
                  <c:v>-0.100000000000655</c:v>
                </c:pt>
                <c:pt idx="3">
                  <c:v>-0.29999999999930099</c:v>
                </c:pt>
                <c:pt idx="4">
                  <c:v>-0.399999999999956</c:v>
                </c:pt>
                <c:pt idx="5">
                  <c:v>-0.50000000000061096</c:v>
                </c:pt>
                <c:pt idx="6">
                  <c:v>0.20000000000042201</c:v>
                </c:pt>
                <c:pt idx="7">
                  <c:v>-0.300000000000189</c:v>
                </c:pt>
                <c:pt idx="8">
                  <c:v>-9.99999999997669E-2</c:v>
                </c:pt>
                <c:pt idx="9">
                  <c:v>-0.300000000000189</c:v>
                </c:pt>
                <c:pt idx="10">
                  <c:v>-0.20000000000042201</c:v>
                </c:pt>
                <c:pt idx="11">
                  <c:v>-0.19999999999953399</c:v>
                </c:pt>
                <c:pt idx="12">
                  <c:v>-9.99999999997669E-2</c:v>
                </c:pt>
                <c:pt idx="13">
                  <c:v>-0.300000000000189</c:v>
                </c:pt>
                <c:pt idx="14">
                  <c:v>-0.20000000000042201</c:v>
                </c:pt>
                <c:pt idx="15">
                  <c:v>5.0000000000327602E-2</c:v>
                </c:pt>
                <c:pt idx="16">
                  <c:v>-0.25000000000030598</c:v>
                </c:pt>
                <c:pt idx="17">
                  <c:v>-0.150000000000095</c:v>
                </c:pt>
                <c:pt idx="18">
                  <c:v>2.2222222222269099E-2</c:v>
                </c:pt>
                <c:pt idx="19">
                  <c:v>-3.7500000000023598E-2</c:v>
                </c:pt>
                <c:pt idx="20">
                  <c:v>-3.9999999999906798E-2</c:v>
                </c:pt>
                <c:pt idx="21">
                  <c:v>5.99999999998602E-2</c:v>
                </c:pt>
              </c:numCache>
            </c:numRef>
          </c:val>
        </c:ser>
        <c:dLbls/>
        <c:marker val="1"/>
        <c:axId val="318924672"/>
        <c:axId val="318936192"/>
      </c:lineChart>
      <c:dateAx>
        <c:axId val="318924672"/>
        <c:scaling>
          <c:orientation val="minMax"/>
          <c:min val="44559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8936192"/>
        <c:crossesAt val="-50"/>
        <c:auto val="1"/>
        <c:lblOffset val="100"/>
        <c:baseTimeUnit val="days"/>
        <c:majorUnit val="4"/>
        <c:majorTimeUnit val="days"/>
      </c:dateAx>
      <c:valAx>
        <c:axId val="318936192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31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8924672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K82+724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31816686029000713"/>
          <c:y val="9.7401060161597542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'K82+724'!$C$4:$G$4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'K82+724'!$A$6:$A$29</c:f>
              <c:numCache>
                <c:formatCode>m"月"d"日";@</c:formatCode>
                <c:ptCount val="24"/>
                <c:pt idx="0">
                  <c:v>44567</c:v>
                </c:pt>
                <c:pt idx="1">
                  <c:v>44568</c:v>
                </c:pt>
                <c:pt idx="2">
                  <c:v>44569</c:v>
                </c:pt>
                <c:pt idx="3">
                  <c:v>44570</c:v>
                </c:pt>
                <c:pt idx="4">
                  <c:v>44571</c:v>
                </c:pt>
                <c:pt idx="5">
                  <c:v>44572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44576</c:v>
                </c:pt>
                <c:pt idx="10">
                  <c:v>44577</c:v>
                </c:pt>
                <c:pt idx="11">
                  <c:v>44578</c:v>
                </c:pt>
                <c:pt idx="12">
                  <c:v>44579</c:v>
                </c:pt>
                <c:pt idx="13">
                  <c:v>44580</c:v>
                </c:pt>
                <c:pt idx="14">
                  <c:v>44581</c:v>
                </c:pt>
                <c:pt idx="15">
                  <c:v>44583</c:v>
                </c:pt>
                <c:pt idx="16">
                  <c:v>44585</c:v>
                </c:pt>
                <c:pt idx="17">
                  <c:v>44589</c:v>
                </c:pt>
                <c:pt idx="18">
                  <c:v>44597</c:v>
                </c:pt>
                <c:pt idx="19">
                  <c:v>44602</c:v>
                </c:pt>
                <c:pt idx="20">
                  <c:v>44607</c:v>
                </c:pt>
                <c:pt idx="21">
                  <c:v>44612</c:v>
                </c:pt>
              </c:numCache>
            </c:numRef>
          </c:cat>
          <c:val>
            <c:numRef>
              <c:f>'K82+724'!$F$6:$F$29</c:f>
              <c:numCache>
                <c:formatCode>0.00_ </c:formatCode>
                <c:ptCount val="24"/>
                <c:pt idx="0">
                  <c:v>0</c:v>
                </c:pt>
                <c:pt idx="1">
                  <c:v>-0.60000000007676102</c:v>
                </c:pt>
                <c:pt idx="2">
                  <c:v>-0.80000000002655702</c:v>
                </c:pt>
                <c:pt idx="3">
                  <c:v>-1.00000000009004</c:v>
                </c:pt>
                <c:pt idx="4">
                  <c:v>-0.80000000002655702</c:v>
                </c:pt>
                <c:pt idx="5">
                  <c:v>-1.30000000001473</c:v>
                </c:pt>
                <c:pt idx="6">
                  <c:v>-1.5000000000782201</c:v>
                </c:pt>
                <c:pt idx="7">
                  <c:v>-1.4000000001033199</c:v>
                </c:pt>
                <c:pt idx="8">
                  <c:v>-1.9000000000915001</c:v>
                </c:pt>
                <c:pt idx="9">
                  <c:v>-2.1000000000412902</c:v>
                </c:pt>
                <c:pt idx="10">
                  <c:v>-1.8000000000029099</c:v>
                </c:pt>
                <c:pt idx="11">
                  <c:v>-2.5000000000545701</c:v>
                </c:pt>
                <c:pt idx="12">
                  <c:v>-2.70000000000437</c:v>
                </c:pt>
                <c:pt idx="13">
                  <c:v>-2.6000000000294698</c:v>
                </c:pt>
                <c:pt idx="14">
                  <c:v>-2.70000000000437</c:v>
                </c:pt>
                <c:pt idx="15">
                  <c:v>-2.8000000000929499</c:v>
                </c:pt>
                <c:pt idx="16">
                  <c:v>-3.1000000000176402</c:v>
                </c:pt>
                <c:pt idx="17">
                  <c:v>-3.0000000000427498</c:v>
                </c:pt>
                <c:pt idx="18">
                  <c:v>-3.1000000000176402</c:v>
                </c:pt>
                <c:pt idx="19">
                  <c:v>-3.0000000000427498</c:v>
                </c:pt>
                <c:pt idx="20">
                  <c:v>-3.30000000008113</c:v>
                </c:pt>
                <c:pt idx="21">
                  <c:v>-3.40000000005602</c:v>
                </c:pt>
                <c:pt idx="22">
                  <c:v>-1.30000000001473</c:v>
                </c:pt>
              </c:numCache>
            </c:numRef>
          </c:val>
        </c:ser>
        <c:ser>
          <c:idx val="1"/>
          <c:order val="1"/>
          <c:tx>
            <c:strRef>
              <c:f>'K82+724'!$H$4:$L$4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'K82+724'!$A$6:$A$29</c:f>
              <c:numCache>
                <c:formatCode>m"月"d"日";@</c:formatCode>
                <c:ptCount val="24"/>
                <c:pt idx="0">
                  <c:v>44567</c:v>
                </c:pt>
                <c:pt idx="1">
                  <c:v>44568</c:v>
                </c:pt>
                <c:pt idx="2">
                  <c:v>44569</c:v>
                </c:pt>
                <c:pt idx="3">
                  <c:v>44570</c:v>
                </c:pt>
                <c:pt idx="4">
                  <c:v>44571</c:v>
                </c:pt>
                <c:pt idx="5">
                  <c:v>44572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44576</c:v>
                </c:pt>
                <c:pt idx="10">
                  <c:v>44577</c:v>
                </c:pt>
                <c:pt idx="11">
                  <c:v>44578</c:v>
                </c:pt>
                <c:pt idx="12">
                  <c:v>44579</c:v>
                </c:pt>
                <c:pt idx="13">
                  <c:v>44580</c:v>
                </c:pt>
                <c:pt idx="14">
                  <c:v>44581</c:v>
                </c:pt>
                <c:pt idx="15">
                  <c:v>44583</c:v>
                </c:pt>
                <c:pt idx="16">
                  <c:v>44585</c:v>
                </c:pt>
                <c:pt idx="17">
                  <c:v>44589</c:v>
                </c:pt>
                <c:pt idx="18">
                  <c:v>44597</c:v>
                </c:pt>
                <c:pt idx="19">
                  <c:v>44602</c:v>
                </c:pt>
                <c:pt idx="20">
                  <c:v>44607</c:v>
                </c:pt>
                <c:pt idx="21">
                  <c:v>44612</c:v>
                </c:pt>
              </c:numCache>
            </c:numRef>
          </c:cat>
          <c:val>
            <c:numRef>
              <c:f>'K82+724'!$K$6:$K$29</c:f>
              <c:numCache>
                <c:formatCode>0.00_ </c:formatCode>
                <c:ptCount val="24"/>
                <c:pt idx="0">
                  <c:v>0</c:v>
                </c:pt>
                <c:pt idx="1">
                  <c:v>-0.49999999998817701</c:v>
                </c:pt>
                <c:pt idx="2">
                  <c:v>-0.99999999997635303</c:v>
                </c:pt>
                <c:pt idx="3">
                  <c:v>-1.30000000001473</c:v>
                </c:pt>
                <c:pt idx="4">
                  <c:v>-1.5999999999394301</c:v>
                </c:pt>
                <c:pt idx="5">
                  <c:v>-1.5999999999394301</c:v>
                </c:pt>
                <c:pt idx="6">
                  <c:v>-2.1999999999024999</c:v>
                </c:pt>
                <c:pt idx="7">
                  <c:v>-2.4999999999408802</c:v>
                </c:pt>
                <c:pt idx="8">
                  <c:v>-1.9999999999527101</c:v>
                </c:pt>
                <c:pt idx="9">
                  <c:v>-3.09999999990396</c:v>
                </c:pt>
                <c:pt idx="10">
                  <c:v>-3.3999999999423398</c:v>
                </c:pt>
                <c:pt idx="11">
                  <c:v>-3.1999999999925399</c:v>
                </c:pt>
                <c:pt idx="12">
                  <c:v>-3.9999999999054099</c:v>
                </c:pt>
                <c:pt idx="13">
                  <c:v>-3.7999999999556202</c:v>
                </c:pt>
                <c:pt idx="14">
                  <c:v>-3.9999999999054099</c:v>
                </c:pt>
                <c:pt idx="15">
                  <c:v>-4.099999999994</c:v>
                </c:pt>
                <c:pt idx="16">
                  <c:v>-4.3999999999186903</c:v>
                </c:pt>
                <c:pt idx="17">
                  <c:v>-4.5999999999821704</c:v>
                </c:pt>
                <c:pt idx="18">
                  <c:v>-4.2999999999437897</c:v>
                </c:pt>
                <c:pt idx="19">
                  <c:v>-4.9999999999954499</c:v>
                </c:pt>
                <c:pt idx="20">
                  <c:v>-5.1999999999452502</c:v>
                </c:pt>
                <c:pt idx="21">
                  <c:v>-5.2999999999201499</c:v>
                </c:pt>
                <c:pt idx="22">
                  <c:v>-4.1935483871442997E-2</c:v>
                </c:pt>
              </c:numCache>
            </c:numRef>
          </c:val>
        </c:ser>
        <c:ser>
          <c:idx val="2"/>
          <c:order val="2"/>
          <c:tx>
            <c:strRef>
              <c:f>'K82+724'!$M$4:$Q$4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'K82+724'!$A$6:$A$32</c:f>
              <c:numCache>
                <c:formatCode>m"月"d"日";@</c:formatCode>
                <c:ptCount val="27"/>
                <c:pt idx="0">
                  <c:v>44567</c:v>
                </c:pt>
                <c:pt idx="1">
                  <c:v>44568</c:v>
                </c:pt>
                <c:pt idx="2">
                  <c:v>44569</c:v>
                </c:pt>
                <c:pt idx="3">
                  <c:v>44570</c:v>
                </c:pt>
                <c:pt idx="4">
                  <c:v>44571</c:v>
                </c:pt>
                <c:pt idx="5">
                  <c:v>44572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44576</c:v>
                </c:pt>
                <c:pt idx="10">
                  <c:v>44577</c:v>
                </c:pt>
                <c:pt idx="11">
                  <c:v>44578</c:v>
                </c:pt>
                <c:pt idx="12">
                  <c:v>44579</c:v>
                </c:pt>
                <c:pt idx="13">
                  <c:v>44580</c:v>
                </c:pt>
                <c:pt idx="14">
                  <c:v>44581</c:v>
                </c:pt>
                <c:pt idx="15">
                  <c:v>44583</c:v>
                </c:pt>
                <c:pt idx="16">
                  <c:v>44585</c:v>
                </c:pt>
                <c:pt idx="17">
                  <c:v>44589</c:v>
                </c:pt>
                <c:pt idx="18">
                  <c:v>44597</c:v>
                </c:pt>
                <c:pt idx="19">
                  <c:v>44602</c:v>
                </c:pt>
                <c:pt idx="20">
                  <c:v>44607</c:v>
                </c:pt>
                <c:pt idx="21">
                  <c:v>44612</c:v>
                </c:pt>
              </c:numCache>
            </c:numRef>
          </c:cat>
          <c:val>
            <c:numRef>
              <c:f>'K82+724'!$P$6:$P$32</c:f>
              <c:numCache>
                <c:formatCode>0.00_ </c:formatCode>
                <c:ptCount val="27"/>
                <c:pt idx="0">
                  <c:v>0</c:v>
                </c:pt>
                <c:pt idx="1">
                  <c:v>-0.40000000001327901</c:v>
                </c:pt>
                <c:pt idx="2">
                  <c:v>-0.60000000007676102</c:v>
                </c:pt>
                <c:pt idx="3">
                  <c:v>-1.1000000000649399</c:v>
                </c:pt>
                <c:pt idx="4">
                  <c:v>-0.90000000000145497</c:v>
                </c:pt>
                <c:pt idx="5">
                  <c:v>-1.1000000000649399</c:v>
                </c:pt>
                <c:pt idx="6">
                  <c:v>-1.30000000001473</c:v>
                </c:pt>
                <c:pt idx="7">
                  <c:v>-0.90000000000145497</c:v>
                </c:pt>
                <c:pt idx="8">
                  <c:v>-1.70000000002801</c:v>
                </c:pt>
                <c:pt idx="9">
                  <c:v>-1.9000000000915001</c:v>
                </c:pt>
                <c:pt idx="10">
                  <c:v>-1.60000000005311</c:v>
                </c:pt>
                <c:pt idx="11">
                  <c:v>-2.3000000001047698</c:v>
                </c:pt>
                <c:pt idx="12">
                  <c:v>-2.5000000000545701</c:v>
                </c:pt>
                <c:pt idx="13">
                  <c:v>-2.40000000007967</c:v>
                </c:pt>
                <c:pt idx="14">
                  <c:v>-2.3000000001047698</c:v>
                </c:pt>
                <c:pt idx="15">
                  <c:v>-2.2000000000161899</c:v>
                </c:pt>
                <c:pt idx="16">
                  <c:v>-2.1000000000412902</c:v>
                </c:pt>
                <c:pt idx="17">
                  <c:v>-2.2000000000161899</c:v>
                </c:pt>
                <c:pt idx="18">
                  <c:v>-1.9000000000915001</c:v>
                </c:pt>
                <c:pt idx="19">
                  <c:v>-1.8000000000029099</c:v>
                </c:pt>
                <c:pt idx="20">
                  <c:v>-2.40000000007967</c:v>
                </c:pt>
                <c:pt idx="21">
                  <c:v>-2.3000000001047698</c:v>
                </c:pt>
              </c:numCache>
            </c:numRef>
          </c:val>
        </c:ser>
        <c:dLbls/>
        <c:marker val="1"/>
        <c:axId val="318825984"/>
        <c:axId val="319094784"/>
      </c:lineChart>
      <c:lineChart>
        <c:grouping val="standard"/>
        <c:ser>
          <c:idx val="3"/>
          <c:order val="3"/>
          <c:tx>
            <c:strRef>
              <c:f>'K82+724'!$AG$3:$AG$5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'K82+724'!$A$6:$A$36</c:f>
              <c:numCache>
                <c:formatCode>m"月"d"日";@</c:formatCode>
                <c:ptCount val="31"/>
                <c:pt idx="0">
                  <c:v>44567</c:v>
                </c:pt>
                <c:pt idx="1">
                  <c:v>44568</c:v>
                </c:pt>
                <c:pt idx="2">
                  <c:v>44569</c:v>
                </c:pt>
                <c:pt idx="3">
                  <c:v>44570</c:v>
                </c:pt>
                <c:pt idx="4">
                  <c:v>44571</c:v>
                </c:pt>
                <c:pt idx="5">
                  <c:v>44572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44576</c:v>
                </c:pt>
                <c:pt idx="10">
                  <c:v>44577</c:v>
                </c:pt>
                <c:pt idx="11">
                  <c:v>44578</c:v>
                </c:pt>
                <c:pt idx="12">
                  <c:v>44579</c:v>
                </c:pt>
                <c:pt idx="13">
                  <c:v>44580</c:v>
                </c:pt>
                <c:pt idx="14">
                  <c:v>44581</c:v>
                </c:pt>
                <c:pt idx="15">
                  <c:v>44583</c:v>
                </c:pt>
                <c:pt idx="16">
                  <c:v>44585</c:v>
                </c:pt>
                <c:pt idx="17">
                  <c:v>44589</c:v>
                </c:pt>
                <c:pt idx="18">
                  <c:v>44597</c:v>
                </c:pt>
                <c:pt idx="19">
                  <c:v>44602</c:v>
                </c:pt>
                <c:pt idx="20">
                  <c:v>44607</c:v>
                </c:pt>
                <c:pt idx="21">
                  <c:v>44612</c:v>
                </c:pt>
              </c:numCache>
            </c:numRef>
          </c:cat>
          <c:val>
            <c:numRef>
              <c:f>'K82+724'!$AG$6:$AG$29</c:f>
              <c:numCache>
                <c:formatCode>0.0_ </c:formatCode>
                <c:ptCount val="2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64</c:v>
                </c:pt>
                <c:pt idx="19">
                  <c:v>84</c:v>
                </c:pt>
                <c:pt idx="20">
                  <c:v>104</c:v>
                </c:pt>
                <c:pt idx="21">
                  <c:v>124</c:v>
                </c:pt>
              </c:numCache>
            </c:numRef>
          </c:val>
        </c:ser>
        <c:dLbls/>
        <c:marker val="1"/>
        <c:axId val="319096704"/>
        <c:axId val="319098240"/>
      </c:lineChart>
      <c:dateAx>
        <c:axId val="31882598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9094784"/>
        <c:crossesAt val="-50"/>
        <c:auto val="1"/>
        <c:lblOffset val="100"/>
        <c:baseTimeUnit val="days"/>
        <c:majorUnit val="5"/>
        <c:majorTimeUnit val="days"/>
      </c:dateAx>
      <c:valAx>
        <c:axId val="319094784"/>
        <c:scaling>
          <c:orientation val="minMax"/>
          <c:max val="1"/>
          <c:min val="-6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8825984"/>
        <c:crosses val="autoZero"/>
        <c:crossBetween val="midCat"/>
        <c:majorUnit val="1.4"/>
      </c:valAx>
      <c:dateAx>
        <c:axId val="319096704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19098240"/>
        <c:crosses val="autoZero"/>
        <c:auto val="1"/>
        <c:lblOffset val="100"/>
        <c:baseTimeUnit val="days"/>
      </c:dateAx>
      <c:valAx>
        <c:axId val="319098240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9096704"/>
        <c:crosses val="max"/>
        <c:crossBetween val="midCat"/>
        <c:majorUnit val="28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4.8114797125769118E-2"/>
          <c:y val="8.2789357212701004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K82+929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816700031140205"/>
          <c:y val="6.564424544971091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029"/>
          <c:h val="0.6467247097844111"/>
        </c:manualLayout>
      </c:layout>
      <c:lineChart>
        <c:grouping val="standard"/>
        <c:ser>
          <c:idx val="0"/>
          <c:order val="0"/>
          <c:tx>
            <c:strRef>
              <c:f>'K82+929'!$C$4:$G$4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'K82+929'!$A$6:$A$51</c:f>
              <c:numCache>
                <c:formatCode>m"月"d"日";@</c:formatCode>
                <c:ptCount val="46"/>
                <c:pt idx="0">
                  <c:v>44513</c:v>
                </c:pt>
                <c:pt idx="1">
                  <c:v>44514</c:v>
                </c:pt>
                <c:pt idx="2">
                  <c:v>44515</c:v>
                </c:pt>
                <c:pt idx="3">
                  <c:v>44516</c:v>
                </c:pt>
                <c:pt idx="4">
                  <c:v>44517</c:v>
                </c:pt>
                <c:pt idx="5">
                  <c:v>44518</c:v>
                </c:pt>
                <c:pt idx="6">
                  <c:v>44519</c:v>
                </c:pt>
                <c:pt idx="7">
                  <c:v>44520</c:v>
                </c:pt>
                <c:pt idx="8">
                  <c:v>44521</c:v>
                </c:pt>
                <c:pt idx="9">
                  <c:v>44522</c:v>
                </c:pt>
                <c:pt idx="10">
                  <c:v>44523</c:v>
                </c:pt>
                <c:pt idx="11">
                  <c:v>44524</c:v>
                </c:pt>
                <c:pt idx="12">
                  <c:v>44525</c:v>
                </c:pt>
                <c:pt idx="13">
                  <c:v>44526</c:v>
                </c:pt>
                <c:pt idx="14">
                  <c:v>44527</c:v>
                </c:pt>
                <c:pt idx="15">
                  <c:v>44529</c:v>
                </c:pt>
                <c:pt idx="16">
                  <c:v>44531</c:v>
                </c:pt>
                <c:pt idx="17">
                  <c:v>44534</c:v>
                </c:pt>
                <c:pt idx="18">
                  <c:v>44536</c:v>
                </c:pt>
                <c:pt idx="19">
                  <c:v>44538</c:v>
                </c:pt>
                <c:pt idx="20">
                  <c:v>44540</c:v>
                </c:pt>
                <c:pt idx="21">
                  <c:v>44542</c:v>
                </c:pt>
                <c:pt idx="22">
                  <c:v>44549</c:v>
                </c:pt>
                <c:pt idx="23">
                  <c:v>44556</c:v>
                </c:pt>
              </c:numCache>
            </c:numRef>
          </c:cat>
          <c:val>
            <c:numRef>
              <c:f>'K82+929'!$G$6:$G$53</c:f>
              <c:numCache>
                <c:formatCode>0.00_ </c:formatCode>
                <c:ptCount val="48"/>
                <c:pt idx="0">
                  <c:v>0</c:v>
                </c:pt>
                <c:pt idx="1">
                  <c:v>0.59999999996307496</c:v>
                </c:pt>
                <c:pt idx="2">
                  <c:v>-0.40000000001327901</c:v>
                </c:pt>
                <c:pt idx="3">
                  <c:v>-9.9999999974897905E-2</c:v>
                </c:pt>
                <c:pt idx="4">
                  <c:v>0.29999999992469401</c:v>
                </c:pt>
                <c:pt idx="5">
                  <c:v>-0.69999999993797202</c:v>
                </c:pt>
                <c:pt idx="6">
                  <c:v>-0.49999999998817701</c:v>
                </c:pt>
                <c:pt idx="7">
                  <c:v>-0.30000000003838101</c:v>
                </c:pt>
                <c:pt idx="8">
                  <c:v>-0.49999999998817701</c:v>
                </c:pt>
                <c:pt idx="9">
                  <c:v>-0.40000000001327901</c:v>
                </c:pt>
                <c:pt idx="10">
                  <c:v>-0.199999999949796</c:v>
                </c:pt>
                <c:pt idx="11">
                  <c:v>-0.60000000007676102</c:v>
                </c:pt>
                <c:pt idx="12">
                  <c:v>0.40000000001327901</c:v>
                </c:pt>
                <c:pt idx="13">
                  <c:v>-9.9999999974897905E-2</c:v>
                </c:pt>
                <c:pt idx="14">
                  <c:v>0.199999999949796</c:v>
                </c:pt>
                <c:pt idx="15">
                  <c:v>-0.29999999998153698</c:v>
                </c:pt>
                <c:pt idx="16">
                  <c:v>-9.9999999974897905E-2</c:v>
                </c:pt>
                <c:pt idx="17">
                  <c:v>-3.3333333362861602E-2</c:v>
                </c:pt>
                <c:pt idx="18">
                  <c:v>-0.199999999949796</c:v>
                </c:pt>
                <c:pt idx="19">
                  <c:v>-0.100000000031741</c:v>
                </c:pt>
                <c:pt idx="20">
                  <c:v>-0.149999999962347</c:v>
                </c:pt>
                <c:pt idx="21">
                  <c:v>9.9999999974897905E-2</c:v>
                </c:pt>
                <c:pt idx="22">
                  <c:v>-1.42857142821283E-2</c:v>
                </c:pt>
                <c:pt idx="23">
                  <c:v>-5.7142857144754103E-2</c:v>
                </c:pt>
                <c:pt idx="24">
                  <c:v>9.9999999974897905E-2</c:v>
                </c:pt>
              </c:numCache>
            </c:numRef>
          </c:val>
        </c:ser>
        <c:ser>
          <c:idx val="1"/>
          <c:order val="1"/>
          <c:tx>
            <c:strRef>
              <c:f>'K82+929'!$H$4:$L$4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'K82+929'!$A$6:$A$51</c:f>
              <c:numCache>
                <c:formatCode>m"月"d"日";@</c:formatCode>
                <c:ptCount val="46"/>
                <c:pt idx="0">
                  <c:v>44513</c:v>
                </c:pt>
                <c:pt idx="1">
                  <c:v>44514</c:v>
                </c:pt>
                <c:pt idx="2">
                  <c:v>44515</c:v>
                </c:pt>
                <c:pt idx="3">
                  <c:v>44516</c:v>
                </c:pt>
                <c:pt idx="4">
                  <c:v>44517</c:v>
                </c:pt>
                <c:pt idx="5">
                  <c:v>44518</c:v>
                </c:pt>
                <c:pt idx="6">
                  <c:v>44519</c:v>
                </c:pt>
                <c:pt idx="7">
                  <c:v>44520</c:v>
                </c:pt>
                <c:pt idx="8">
                  <c:v>44521</c:v>
                </c:pt>
                <c:pt idx="9">
                  <c:v>44522</c:v>
                </c:pt>
                <c:pt idx="10">
                  <c:v>44523</c:v>
                </c:pt>
                <c:pt idx="11">
                  <c:v>44524</c:v>
                </c:pt>
                <c:pt idx="12">
                  <c:v>44525</c:v>
                </c:pt>
                <c:pt idx="13">
                  <c:v>44526</c:v>
                </c:pt>
                <c:pt idx="14">
                  <c:v>44527</c:v>
                </c:pt>
                <c:pt idx="15">
                  <c:v>44529</c:v>
                </c:pt>
                <c:pt idx="16">
                  <c:v>44531</c:v>
                </c:pt>
                <c:pt idx="17">
                  <c:v>44534</c:v>
                </c:pt>
                <c:pt idx="18">
                  <c:v>44536</c:v>
                </c:pt>
                <c:pt idx="19">
                  <c:v>44538</c:v>
                </c:pt>
                <c:pt idx="20">
                  <c:v>44540</c:v>
                </c:pt>
                <c:pt idx="21">
                  <c:v>44542</c:v>
                </c:pt>
                <c:pt idx="22">
                  <c:v>44549</c:v>
                </c:pt>
                <c:pt idx="23">
                  <c:v>44556</c:v>
                </c:pt>
              </c:numCache>
            </c:numRef>
          </c:cat>
          <c:val>
            <c:numRef>
              <c:f>'K82+929'!$L$6:$L$72</c:f>
              <c:numCache>
                <c:formatCode>0.00_ </c:formatCode>
                <c:ptCount val="67"/>
                <c:pt idx="0">
                  <c:v>0</c:v>
                </c:pt>
                <c:pt idx="1">
                  <c:v>9.9999999974897905E-2</c:v>
                </c:pt>
                <c:pt idx="2">
                  <c:v>0.40000000001327901</c:v>
                </c:pt>
                <c:pt idx="3">
                  <c:v>0.199999999949796</c:v>
                </c:pt>
                <c:pt idx="4">
                  <c:v>-0.80000000002655702</c:v>
                </c:pt>
                <c:pt idx="5">
                  <c:v>0.50000000010186296</c:v>
                </c:pt>
                <c:pt idx="6">
                  <c:v>-0.50000000010186296</c:v>
                </c:pt>
                <c:pt idx="7">
                  <c:v>-0.29999999992469401</c:v>
                </c:pt>
                <c:pt idx="8">
                  <c:v>-0.40000000001327901</c:v>
                </c:pt>
                <c:pt idx="9">
                  <c:v>-0.40000000001327901</c:v>
                </c:pt>
                <c:pt idx="10">
                  <c:v>-0.59999999996307496</c:v>
                </c:pt>
                <c:pt idx="11">
                  <c:v>9.9999999974897905E-2</c:v>
                </c:pt>
                <c:pt idx="12">
                  <c:v>0.199999999949796</c:v>
                </c:pt>
                <c:pt idx="13">
                  <c:v>-0.40000000001327901</c:v>
                </c:pt>
                <c:pt idx="14">
                  <c:v>-9.9999999974897905E-2</c:v>
                </c:pt>
                <c:pt idx="15">
                  <c:v>0.100000000031741</c:v>
                </c:pt>
                <c:pt idx="16">
                  <c:v>-0.20000000000663901</c:v>
                </c:pt>
                <c:pt idx="17">
                  <c:v>0.13333333333776001</c:v>
                </c:pt>
                <c:pt idx="18">
                  <c:v>-5.0000000044292399E-2</c:v>
                </c:pt>
                <c:pt idx="19">
                  <c:v>-0.149999999962347</c:v>
                </c:pt>
                <c:pt idx="20">
                  <c:v>4.9999999987449001E-2</c:v>
                </c:pt>
                <c:pt idx="21">
                  <c:v>-4.9999999987449001E-2</c:v>
                </c:pt>
                <c:pt idx="22">
                  <c:v>-2.85714285804975E-2</c:v>
                </c:pt>
                <c:pt idx="23">
                  <c:v>-1.42857142821283E-2</c:v>
                </c:pt>
              </c:numCache>
            </c:numRef>
          </c:val>
        </c:ser>
        <c:ser>
          <c:idx val="2"/>
          <c:order val="2"/>
          <c:tx>
            <c:strRef>
              <c:f>'K82+929'!$M$4:$Q$4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'K82+929'!$A$6:$A$51</c:f>
              <c:numCache>
                <c:formatCode>m"月"d"日";@</c:formatCode>
                <c:ptCount val="46"/>
                <c:pt idx="0">
                  <c:v>44513</c:v>
                </c:pt>
                <c:pt idx="1">
                  <c:v>44514</c:v>
                </c:pt>
                <c:pt idx="2">
                  <c:v>44515</c:v>
                </c:pt>
                <c:pt idx="3">
                  <c:v>44516</c:v>
                </c:pt>
                <c:pt idx="4">
                  <c:v>44517</c:v>
                </c:pt>
                <c:pt idx="5">
                  <c:v>44518</c:v>
                </c:pt>
                <c:pt idx="6">
                  <c:v>44519</c:v>
                </c:pt>
                <c:pt idx="7">
                  <c:v>44520</c:v>
                </c:pt>
                <c:pt idx="8">
                  <c:v>44521</c:v>
                </c:pt>
                <c:pt idx="9">
                  <c:v>44522</c:v>
                </c:pt>
                <c:pt idx="10">
                  <c:v>44523</c:v>
                </c:pt>
                <c:pt idx="11">
                  <c:v>44524</c:v>
                </c:pt>
                <c:pt idx="12">
                  <c:v>44525</c:v>
                </c:pt>
                <c:pt idx="13">
                  <c:v>44526</c:v>
                </c:pt>
                <c:pt idx="14">
                  <c:v>44527</c:v>
                </c:pt>
                <c:pt idx="15">
                  <c:v>44529</c:v>
                </c:pt>
                <c:pt idx="16">
                  <c:v>44531</c:v>
                </c:pt>
                <c:pt idx="17">
                  <c:v>44534</c:v>
                </c:pt>
                <c:pt idx="18">
                  <c:v>44536</c:v>
                </c:pt>
                <c:pt idx="19">
                  <c:v>44538</c:v>
                </c:pt>
                <c:pt idx="20">
                  <c:v>44540</c:v>
                </c:pt>
                <c:pt idx="21">
                  <c:v>44542</c:v>
                </c:pt>
                <c:pt idx="22">
                  <c:v>44549</c:v>
                </c:pt>
                <c:pt idx="23">
                  <c:v>44556</c:v>
                </c:pt>
              </c:numCache>
            </c:numRef>
          </c:cat>
          <c:val>
            <c:numRef>
              <c:f>'K82+929'!$Q$24:$Q$47</c:f>
              <c:numCache>
                <c:formatCode>0.00_ </c:formatCode>
                <c:ptCount val="24"/>
                <c:pt idx="0">
                  <c:v>0.199999999949796</c:v>
                </c:pt>
                <c:pt idx="1">
                  <c:v>-9.9999999974897905E-2</c:v>
                </c:pt>
                <c:pt idx="2">
                  <c:v>4.9999999987449001E-2</c:v>
                </c:pt>
                <c:pt idx="3">
                  <c:v>-9.9999999974897905E-2</c:v>
                </c:pt>
                <c:pt idx="4">
                  <c:v>-4.2857142862625798E-2</c:v>
                </c:pt>
                <c:pt idx="5">
                  <c:v>1.42857142821283E-2</c:v>
                </c:pt>
              </c:numCache>
            </c:numRef>
          </c:val>
        </c:ser>
        <c:dLbls/>
        <c:marker val="1"/>
        <c:axId val="316192256"/>
        <c:axId val="316199296"/>
      </c:lineChart>
      <c:dateAx>
        <c:axId val="316192256"/>
        <c:scaling>
          <c:orientation val="minMax"/>
          <c:min val="44512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609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6199296"/>
        <c:crossesAt val="-50"/>
        <c:auto val="1"/>
        <c:lblOffset val="100"/>
        <c:baseTimeUnit val="days"/>
        <c:majorUnit val="4"/>
        <c:majorTimeUnit val="days"/>
      </c:dateAx>
      <c:valAx>
        <c:axId val="316199296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6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6192256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K82+724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220335346384103"/>
          <c:y val="1.91973724481582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'K82+724'!$U$4:$W$4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'K82+724'!$A$6:$A$29</c:f>
              <c:numCache>
                <c:formatCode>m"月"d"日";@</c:formatCode>
                <c:ptCount val="24"/>
                <c:pt idx="0">
                  <c:v>44567</c:v>
                </c:pt>
                <c:pt idx="1">
                  <c:v>44568</c:v>
                </c:pt>
                <c:pt idx="2">
                  <c:v>44569</c:v>
                </c:pt>
                <c:pt idx="3">
                  <c:v>44570</c:v>
                </c:pt>
                <c:pt idx="4">
                  <c:v>44571</c:v>
                </c:pt>
                <c:pt idx="5">
                  <c:v>44572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44576</c:v>
                </c:pt>
                <c:pt idx="10">
                  <c:v>44577</c:v>
                </c:pt>
                <c:pt idx="11">
                  <c:v>44578</c:v>
                </c:pt>
                <c:pt idx="12">
                  <c:v>44579</c:v>
                </c:pt>
                <c:pt idx="13">
                  <c:v>44580</c:v>
                </c:pt>
                <c:pt idx="14">
                  <c:v>44581</c:v>
                </c:pt>
                <c:pt idx="15">
                  <c:v>44583</c:v>
                </c:pt>
                <c:pt idx="16">
                  <c:v>44585</c:v>
                </c:pt>
                <c:pt idx="17">
                  <c:v>44589</c:v>
                </c:pt>
                <c:pt idx="18">
                  <c:v>44597</c:v>
                </c:pt>
                <c:pt idx="19">
                  <c:v>44602</c:v>
                </c:pt>
                <c:pt idx="20">
                  <c:v>44607</c:v>
                </c:pt>
                <c:pt idx="21">
                  <c:v>44612</c:v>
                </c:pt>
              </c:numCache>
            </c:numRef>
          </c:cat>
          <c:val>
            <c:numRef>
              <c:f>'K82+724'!$V$6:$V$31</c:f>
              <c:numCache>
                <c:formatCode>0.00_ </c:formatCode>
                <c:ptCount val="26"/>
                <c:pt idx="0">
                  <c:v>0</c:v>
                </c:pt>
                <c:pt idx="1">
                  <c:v>-0.70000000000014495</c:v>
                </c:pt>
                <c:pt idx="2">
                  <c:v>-0.40000000000084401</c:v>
                </c:pt>
                <c:pt idx="3">
                  <c:v>-1.00000000000033</c:v>
                </c:pt>
                <c:pt idx="4">
                  <c:v>-1.1000000000001</c:v>
                </c:pt>
                <c:pt idx="5">
                  <c:v>-1.3000000000005201</c:v>
                </c:pt>
                <c:pt idx="6">
                  <c:v>-1.50000000000006</c:v>
                </c:pt>
                <c:pt idx="7">
                  <c:v>-1.4000000000002899</c:v>
                </c:pt>
                <c:pt idx="8">
                  <c:v>-1.9000000000000099</c:v>
                </c:pt>
                <c:pt idx="9">
                  <c:v>-2.10000000000043</c:v>
                </c:pt>
                <c:pt idx="10">
                  <c:v>-1.9000000000000099</c:v>
                </c:pt>
                <c:pt idx="11">
                  <c:v>-2.5000000000003899</c:v>
                </c:pt>
                <c:pt idx="12">
                  <c:v>-2.7000000000008102</c:v>
                </c:pt>
                <c:pt idx="13">
                  <c:v>-2.9000000000003499</c:v>
                </c:pt>
                <c:pt idx="14">
                  <c:v>-2.4000000000006199</c:v>
                </c:pt>
                <c:pt idx="15">
                  <c:v>-2.60000000000016</c:v>
                </c:pt>
                <c:pt idx="16">
                  <c:v>-2.7000000000008102</c:v>
                </c:pt>
                <c:pt idx="17">
                  <c:v>-3.0000000000001101</c:v>
                </c:pt>
                <c:pt idx="18">
                  <c:v>-3.2000000000005402</c:v>
                </c:pt>
                <c:pt idx="19">
                  <c:v>-3.4000000000000701</c:v>
                </c:pt>
                <c:pt idx="20">
                  <c:v>-3.4000000000000701</c:v>
                </c:pt>
                <c:pt idx="21">
                  <c:v>-3.6000000000004899</c:v>
                </c:pt>
                <c:pt idx="22">
                  <c:v>-1.20000000000076</c:v>
                </c:pt>
              </c:numCache>
            </c:numRef>
          </c:val>
        </c:ser>
        <c:ser>
          <c:idx val="1"/>
          <c:order val="1"/>
          <c:tx>
            <c:strRef>
              <c:f>'K82+724'!$Y$4:$AA$4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'K82+724'!$A$6:$A$29</c:f>
              <c:numCache>
                <c:formatCode>m"月"d"日";@</c:formatCode>
                <c:ptCount val="24"/>
                <c:pt idx="0">
                  <c:v>44567</c:v>
                </c:pt>
                <c:pt idx="1">
                  <c:v>44568</c:v>
                </c:pt>
                <c:pt idx="2">
                  <c:v>44569</c:v>
                </c:pt>
                <c:pt idx="3">
                  <c:v>44570</c:v>
                </c:pt>
                <c:pt idx="4">
                  <c:v>44571</c:v>
                </c:pt>
                <c:pt idx="5">
                  <c:v>44572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44576</c:v>
                </c:pt>
                <c:pt idx="10">
                  <c:v>44577</c:v>
                </c:pt>
                <c:pt idx="11">
                  <c:v>44578</c:v>
                </c:pt>
                <c:pt idx="12">
                  <c:v>44579</c:v>
                </c:pt>
                <c:pt idx="13">
                  <c:v>44580</c:v>
                </c:pt>
                <c:pt idx="14">
                  <c:v>44581</c:v>
                </c:pt>
                <c:pt idx="15">
                  <c:v>44583</c:v>
                </c:pt>
                <c:pt idx="16">
                  <c:v>44585</c:v>
                </c:pt>
                <c:pt idx="17">
                  <c:v>44589</c:v>
                </c:pt>
                <c:pt idx="18">
                  <c:v>44597</c:v>
                </c:pt>
                <c:pt idx="19">
                  <c:v>44602</c:v>
                </c:pt>
                <c:pt idx="20">
                  <c:v>44607</c:v>
                </c:pt>
                <c:pt idx="21">
                  <c:v>44612</c:v>
                </c:pt>
              </c:numCache>
            </c:numRef>
          </c:cat>
          <c:val>
            <c:numRef>
              <c:f>'K82+724'!$Z$6:$Z$30</c:f>
              <c:numCache>
                <c:formatCode>0.00_ </c:formatCode>
                <c:ptCount val="25"/>
                <c:pt idx="0">
                  <c:v>0</c:v>
                </c:pt>
                <c:pt idx="1">
                  <c:v>-0.60000000000037801</c:v>
                </c:pt>
                <c:pt idx="2">
                  <c:v>-0.89999999999967895</c:v>
                </c:pt>
                <c:pt idx="3">
                  <c:v>-0.799999999999912</c:v>
                </c:pt>
                <c:pt idx="4">
                  <c:v>-0.70000000000014495</c:v>
                </c:pt>
                <c:pt idx="5">
                  <c:v>-0.89999999999967895</c:v>
                </c:pt>
                <c:pt idx="6">
                  <c:v>-0.799999999999912</c:v>
                </c:pt>
                <c:pt idx="7">
                  <c:v>-0.999999999999446</c:v>
                </c:pt>
                <c:pt idx="8">
                  <c:v>-1.1999999999989801</c:v>
                </c:pt>
                <c:pt idx="9">
                  <c:v>-1.4000000000002899</c:v>
                </c:pt>
                <c:pt idx="10">
                  <c:v>-1.59999999999982</c:v>
                </c:pt>
                <c:pt idx="11">
                  <c:v>-1.7999999999993599</c:v>
                </c:pt>
                <c:pt idx="12">
                  <c:v>-1.99999999999889</c:v>
                </c:pt>
                <c:pt idx="13">
                  <c:v>-1.7999999999993599</c:v>
                </c:pt>
                <c:pt idx="14">
                  <c:v>-2.3999999999997401</c:v>
                </c:pt>
                <c:pt idx="15">
                  <c:v>-2.6999999999990401</c:v>
                </c:pt>
                <c:pt idx="16">
                  <c:v>-2.9000000000003499</c:v>
                </c:pt>
                <c:pt idx="17">
                  <c:v>-3.0999999999998802</c:v>
                </c:pt>
                <c:pt idx="18">
                  <c:v>-3.0000000000001101</c:v>
                </c:pt>
                <c:pt idx="19">
                  <c:v>-3.4999999999989502</c:v>
                </c:pt>
                <c:pt idx="20">
                  <c:v>-3.70000000000026</c:v>
                </c:pt>
                <c:pt idx="21">
                  <c:v>-3.6000000000004899</c:v>
                </c:pt>
                <c:pt idx="22">
                  <c:v>-2.2999999999999701</c:v>
                </c:pt>
              </c:numCache>
            </c:numRef>
          </c:val>
        </c:ser>
        <c:ser>
          <c:idx val="2"/>
          <c:order val="2"/>
          <c:tx>
            <c:strRef>
              <c:f>'K82+724'!$AC$4:$AE$4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'K82+724'!$A$6:$A$29</c:f>
              <c:numCache>
                <c:formatCode>m"月"d"日";@</c:formatCode>
                <c:ptCount val="24"/>
                <c:pt idx="0">
                  <c:v>44567</c:v>
                </c:pt>
                <c:pt idx="1">
                  <c:v>44568</c:v>
                </c:pt>
                <c:pt idx="2">
                  <c:v>44569</c:v>
                </c:pt>
                <c:pt idx="3">
                  <c:v>44570</c:v>
                </c:pt>
                <c:pt idx="4">
                  <c:v>44571</c:v>
                </c:pt>
                <c:pt idx="5">
                  <c:v>44572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44576</c:v>
                </c:pt>
                <c:pt idx="10">
                  <c:v>44577</c:v>
                </c:pt>
                <c:pt idx="11">
                  <c:v>44578</c:v>
                </c:pt>
                <c:pt idx="12">
                  <c:v>44579</c:v>
                </c:pt>
                <c:pt idx="13">
                  <c:v>44580</c:v>
                </c:pt>
                <c:pt idx="14">
                  <c:v>44581</c:v>
                </c:pt>
                <c:pt idx="15">
                  <c:v>44583</c:v>
                </c:pt>
                <c:pt idx="16">
                  <c:v>44585</c:v>
                </c:pt>
                <c:pt idx="17">
                  <c:v>44589</c:v>
                </c:pt>
                <c:pt idx="18">
                  <c:v>44597</c:v>
                </c:pt>
                <c:pt idx="19">
                  <c:v>44602</c:v>
                </c:pt>
                <c:pt idx="20">
                  <c:v>44607</c:v>
                </c:pt>
                <c:pt idx="21">
                  <c:v>44612</c:v>
                </c:pt>
              </c:numCache>
            </c:numRef>
          </c:cat>
          <c:val>
            <c:numRef>
              <c:f>'K82+724'!$AD$6:$AD$29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-0.399999999999956</c:v>
                </c:pt>
                <c:pt idx="2">
                  <c:v>-0.60000000000037801</c:v>
                </c:pt>
                <c:pt idx="3">
                  <c:v>-0.70000000000014495</c:v>
                </c:pt>
                <c:pt idx="4">
                  <c:v>-0.399999999999956</c:v>
                </c:pt>
                <c:pt idx="5">
                  <c:v>-0.89999999999967895</c:v>
                </c:pt>
                <c:pt idx="6">
                  <c:v>-1.00000000000033</c:v>
                </c:pt>
                <c:pt idx="7">
                  <c:v>-1.9000000000000099</c:v>
                </c:pt>
                <c:pt idx="8">
                  <c:v>-1.1999999999998701</c:v>
                </c:pt>
                <c:pt idx="9">
                  <c:v>-1.2999999999996299</c:v>
                </c:pt>
                <c:pt idx="10">
                  <c:v>-1.1000000000001</c:v>
                </c:pt>
                <c:pt idx="11">
                  <c:v>-1.50000000000006</c:v>
                </c:pt>
                <c:pt idx="12">
                  <c:v>-1.59999999999982</c:v>
                </c:pt>
                <c:pt idx="13">
                  <c:v>-1.6999999999995901</c:v>
                </c:pt>
                <c:pt idx="14">
                  <c:v>-1.59999999999982</c:v>
                </c:pt>
                <c:pt idx="15">
                  <c:v>-1.50000000000006</c:v>
                </c:pt>
                <c:pt idx="16">
                  <c:v>-1.59999999999982</c:v>
                </c:pt>
                <c:pt idx="17">
                  <c:v>-1.8000000000002501</c:v>
                </c:pt>
                <c:pt idx="18">
                  <c:v>-1.99999999999978</c:v>
                </c:pt>
                <c:pt idx="19">
                  <c:v>-2.10000000000043</c:v>
                </c:pt>
                <c:pt idx="20">
                  <c:v>-2.3999999999997401</c:v>
                </c:pt>
                <c:pt idx="21">
                  <c:v>-2.2999999999999701</c:v>
                </c:pt>
              </c:numCache>
            </c:numRef>
          </c:val>
        </c:ser>
        <c:dLbls/>
        <c:marker val="1"/>
        <c:axId val="319246720"/>
        <c:axId val="319249024"/>
      </c:lineChart>
      <c:lineChart>
        <c:grouping val="standard"/>
        <c:ser>
          <c:idx val="3"/>
          <c:order val="3"/>
          <c:tx>
            <c:strRef>
              <c:f>'K82+724'!$AG$3:$AG$5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'K82+724'!$A$6:$A$29</c:f>
              <c:numCache>
                <c:formatCode>m"月"d"日";@</c:formatCode>
                <c:ptCount val="24"/>
                <c:pt idx="0">
                  <c:v>44567</c:v>
                </c:pt>
                <c:pt idx="1">
                  <c:v>44568</c:v>
                </c:pt>
                <c:pt idx="2">
                  <c:v>44569</c:v>
                </c:pt>
                <c:pt idx="3">
                  <c:v>44570</c:v>
                </c:pt>
                <c:pt idx="4">
                  <c:v>44571</c:v>
                </c:pt>
                <c:pt idx="5">
                  <c:v>44572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44576</c:v>
                </c:pt>
                <c:pt idx="10">
                  <c:v>44577</c:v>
                </c:pt>
                <c:pt idx="11">
                  <c:v>44578</c:v>
                </c:pt>
                <c:pt idx="12">
                  <c:v>44579</c:v>
                </c:pt>
                <c:pt idx="13">
                  <c:v>44580</c:v>
                </c:pt>
                <c:pt idx="14">
                  <c:v>44581</c:v>
                </c:pt>
                <c:pt idx="15">
                  <c:v>44583</c:v>
                </c:pt>
                <c:pt idx="16">
                  <c:v>44585</c:v>
                </c:pt>
                <c:pt idx="17">
                  <c:v>44589</c:v>
                </c:pt>
                <c:pt idx="18">
                  <c:v>44597</c:v>
                </c:pt>
                <c:pt idx="19">
                  <c:v>44602</c:v>
                </c:pt>
                <c:pt idx="20">
                  <c:v>44607</c:v>
                </c:pt>
                <c:pt idx="21">
                  <c:v>44612</c:v>
                </c:pt>
              </c:numCache>
            </c:numRef>
          </c:cat>
          <c:val>
            <c:numRef>
              <c:f>'K82+724'!$AG$6:$AG$29</c:f>
              <c:numCache>
                <c:formatCode>0.0_ </c:formatCode>
                <c:ptCount val="2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64</c:v>
                </c:pt>
                <c:pt idx="19">
                  <c:v>84</c:v>
                </c:pt>
                <c:pt idx="20">
                  <c:v>104</c:v>
                </c:pt>
                <c:pt idx="21">
                  <c:v>124</c:v>
                </c:pt>
              </c:numCache>
            </c:numRef>
          </c:val>
        </c:ser>
        <c:dLbls/>
        <c:marker val="1"/>
        <c:axId val="319255296"/>
        <c:axId val="319256832"/>
      </c:lineChart>
      <c:dateAx>
        <c:axId val="31924672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9249024"/>
        <c:crossesAt val="-50"/>
        <c:auto val="1"/>
        <c:lblOffset val="100"/>
        <c:baseTimeUnit val="days"/>
        <c:majorUnit val="5"/>
        <c:majorTimeUnit val="days"/>
      </c:dateAx>
      <c:valAx>
        <c:axId val="319249024"/>
        <c:scaling>
          <c:orientation val="minMax"/>
          <c:max val="0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9246720"/>
        <c:crosses val="autoZero"/>
        <c:crossBetween val="midCat"/>
        <c:majorUnit val="1"/>
      </c:valAx>
      <c:dateAx>
        <c:axId val="319255296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19256832"/>
        <c:crosses val="autoZero"/>
        <c:auto val="1"/>
        <c:lblOffset val="100"/>
        <c:baseTimeUnit val="days"/>
      </c:dateAx>
      <c:valAx>
        <c:axId val="319256832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9255296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3620760571908842E-2"/>
          <c:y val="0.10298778979960399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K82+724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816700031140205"/>
          <c:y val="6.564424544971091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'K82+724'!$C$4:$G$4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'K82+724'!$A$6:$A$29</c:f>
              <c:numCache>
                <c:formatCode>m"月"d"日";@</c:formatCode>
                <c:ptCount val="24"/>
                <c:pt idx="0">
                  <c:v>44567</c:v>
                </c:pt>
                <c:pt idx="1">
                  <c:v>44568</c:v>
                </c:pt>
                <c:pt idx="2">
                  <c:v>44569</c:v>
                </c:pt>
                <c:pt idx="3">
                  <c:v>44570</c:v>
                </c:pt>
                <c:pt idx="4">
                  <c:v>44571</c:v>
                </c:pt>
                <c:pt idx="5">
                  <c:v>44572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44576</c:v>
                </c:pt>
                <c:pt idx="10">
                  <c:v>44577</c:v>
                </c:pt>
                <c:pt idx="11">
                  <c:v>44578</c:v>
                </c:pt>
                <c:pt idx="12">
                  <c:v>44579</c:v>
                </c:pt>
                <c:pt idx="13">
                  <c:v>44580</c:v>
                </c:pt>
                <c:pt idx="14">
                  <c:v>44581</c:v>
                </c:pt>
                <c:pt idx="15">
                  <c:v>44583</c:v>
                </c:pt>
                <c:pt idx="16">
                  <c:v>44585</c:v>
                </c:pt>
                <c:pt idx="17">
                  <c:v>44589</c:v>
                </c:pt>
                <c:pt idx="18">
                  <c:v>44597</c:v>
                </c:pt>
                <c:pt idx="19">
                  <c:v>44602</c:v>
                </c:pt>
                <c:pt idx="20">
                  <c:v>44607</c:v>
                </c:pt>
                <c:pt idx="21">
                  <c:v>44612</c:v>
                </c:pt>
              </c:numCache>
            </c:numRef>
          </c:cat>
          <c:val>
            <c:numRef>
              <c:f>'K82+724'!$G$6:$G$29</c:f>
              <c:numCache>
                <c:formatCode>0.00_ </c:formatCode>
                <c:ptCount val="24"/>
                <c:pt idx="0">
                  <c:v>0</c:v>
                </c:pt>
                <c:pt idx="1">
                  <c:v>-0.60000000007676102</c:v>
                </c:pt>
                <c:pt idx="2">
                  <c:v>-0.199999999949796</c:v>
                </c:pt>
                <c:pt idx="3">
                  <c:v>-0.20000000006348301</c:v>
                </c:pt>
                <c:pt idx="4">
                  <c:v>0.20000000006348301</c:v>
                </c:pt>
                <c:pt idx="5">
                  <c:v>-0.49999999998817701</c:v>
                </c:pt>
                <c:pt idx="6">
                  <c:v>-0.20000000006348301</c:v>
                </c:pt>
                <c:pt idx="7">
                  <c:v>9.9999999974897905E-2</c:v>
                </c:pt>
                <c:pt idx="8">
                  <c:v>-0.49999999998817701</c:v>
                </c:pt>
                <c:pt idx="9">
                  <c:v>-0.199999999949796</c:v>
                </c:pt>
                <c:pt idx="10">
                  <c:v>0.30000000003838101</c:v>
                </c:pt>
                <c:pt idx="11">
                  <c:v>-0.70000000005165897</c:v>
                </c:pt>
                <c:pt idx="12">
                  <c:v>-0.199999999949796</c:v>
                </c:pt>
                <c:pt idx="13">
                  <c:v>9.9999999974897905E-2</c:v>
                </c:pt>
                <c:pt idx="14">
                  <c:v>-9.9999999974897905E-2</c:v>
                </c:pt>
                <c:pt idx="15">
                  <c:v>-5.0000000044292399E-2</c:v>
                </c:pt>
                <c:pt idx="16">
                  <c:v>-0.149999999962347</c:v>
                </c:pt>
                <c:pt idx="17">
                  <c:v>2.49999999937245E-2</c:v>
                </c:pt>
                <c:pt idx="18">
                  <c:v>-1.24999999968622E-2</c:v>
                </c:pt>
                <c:pt idx="19">
                  <c:v>1.99999999949796E-2</c:v>
                </c:pt>
                <c:pt idx="20">
                  <c:v>-6.0000000007676101E-2</c:v>
                </c:pt>
                <c:pt idx="21">
                  <c:v>-1.99999999949796E-2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'K82+724'!$H$4:$L$4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'K82+724'!$A$6:$A$29</c:f>
              <c:numCache>
                <c:formatCode>m"月"d"日";@</c:formatCode>
                <c:ptCount val="24"/>
                <c:pt idx="0">
                  <c:v>44567</c:v>
                </c:pt>
                <c:pt idx="1">
                  <c:v>44568</c:v>
                </c:pt>
                <c:pt idx="2">
                  <c:v>44569</c:v>
                </c:pt>
                <c:pt idx="3">
                  <c:v>44570</c:v>
                </c:pt>
                <c:pt idx="4">
                  <c:v>44571</c:v>
                </c:pt>
                <c:pt idx="5">
                  <c:v>44572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44576</c:v>
                </c:pt>
                <c:pt idx="10">
                  <c:v>44577</c:v>
                </c:pt>
                <c:pt idx="11">
                  <c:v>44578</c:v>
                </c:pt>
                <c:pt idx="12">
                  <c:v>44579</c:v>
                </c:pt>
                <c:pt idx="13">
                  <c:v>44580</c:v>
                </c:pt>
                <c:pt idx="14">
                  <c:v>44581</c:v>
                </c:pt>
                <c:pt idx="15">
                  <c:v>44583</c:v>
                </c:pt>
                <c:pt idx="16">
                  <c:v>44585</c:v>
                </c:pt>
                <c:pt idx="17">
                  <c:v>44589</c:v>
                </c:pt>
                <c:pt idx="18">
                  <c:v>44597</c:v>
                </c:pt>
                <c:pt idx="19">
                  <c:v>44602</c:v>
                </c:pt>
                <c:pt idx="20">
                  <c:v>44607</c:v>
                </c:pt>
                <c:pt idx="21">
                  <c:v>44612</c:v>
                </c:pt>
              </c:numCache>
            </c:numRef>
          </c:cat>
          <c:val>
            <c:numRef>
              <c:f>'K82+724'!$L$6:$L$29</c:f>
              <c:numCache>
                <c:formatCode>0.00_ </c:formatCode>
                <c:ptCount val="24"/>
                <c:pt idx="0">
                  <c:v>0</c:v>
                </c:pt>
                <c:pt idx="1">
                  <c:v>-0.49999999998817701</c:v>
                </c:pt>
                <c:pt idx="2">
                  <c:v>-0.49999999998817701</c:v>
                </c:pt>
                <c:pt idx="3">
                  <c:v>-0.30000000003838101</c:v>
                </c:pt>
                <c:pt idx="4">
                  <c:v>-0.29999999992469401</c:v>
                </c:pt>
                <c:pt idx="5">
                  <c:v>0</c:v>
                </c:pt>
                <c:pt idx="6">
                  <c:v>-0.59999999996307496</c:v>
                </c:pt>
                <c:pt idx="7">
                  <c:v>-0.30000000003838101</c:v>
                </c:pt>
                <c:pt idx="8">
                  <c:v>0.49999999998817701</c:v>
                </c:pt>
                <c:pt idx="9">
                  <c:v>-1.09999999995125</c:v>
                </c:pt>
                <c:pt idx="10">
                  <c:v>-0.30000000003838101</c:v>
                </c:pt>
                <c:pt idx="11">
                  <c:v>0.199999999949796</c:v>
                </c:pt>
                <c:pt idx="12">
                  <c:v>-0.79999999991286996</c:v>
                </c:pt>
                <c:pt idx="13">
                  <c:v>0.199999999949796</c:v>
                </c:pt>
                <c:pt idx="14">
                  <c:v>-0.199999999949796</c:v>
                </c:pt>
                <c:pt idx="15">
                  <c:v>-5.0000000044292399E-2</c:v>
                </c:pt>
                <c:pt idx="16">
                  <c:v>-0.149999999962347</c:v>
                </c:pt>
                <c:pt idx="17">
                  <c:v>-5.0000000015870703E-2</c:v>
                </c:pt>
                <c:pt idx="18">
                  <c:v>3.7500000004797598E-2</c:v>
                </c:pt>
                <c:pt idx="19">
                  <c:v>-0.140000000010332</c:v>
                </c:pt>
                <c:pt idx="20">
                  <c:v>-3.9999999989959199E-2</c:v>
                </c:pt>
                <c:pt idx="21">
                  <c:v>-1.99999999949796E-2</c:v>
                </c:pt>
              </c:numCache>
            </c:numRef>
          </c:val>
        </c:ser>
        <c:ser>
          <c:idx val="2"/>
          <c:order val="2"/>
          <c:tx>
            <c:strRef>
              <c:f>'K82+724'!$M$4:$Q$4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'K82+724'!$A$6:$A$29</c:f>
              <c:numCache>
                <c:formatCode>m"月"d"日";@</c:formatCode>
                <c:ptCount val="24"/>
                <c:pt idx="0">
                  <c:v>44567</c:v>
                </c:pt>
                <c:pt idx="1">
                  <c:v>44568</c:v>
                </c:pt>
                <c:pt idx="2">
                  <c:v>44569</c:v>
                </c:pt>
                <c:pt idx="3">
                  <c:v>44570</c:v>
                </c:pt>
                <c:pt idx="4">
                  <c:v>44571</c:v>
                </c:pt>
                <c:pt idx="5">
                  <c:v>44572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44576</c:v>
                </c:pt>
                <c:pt idx="10">
                  <c:v>44577</c:v>
                </c:pt>
                <c:pt idx="11">
                  <c:v>44578</c:v>
                </c:pt>
                <c:pt idx="12">
                  <c:v>44579</c:v>
                </c:pt>
                <c:pt idx="13">
                  <c:v>44580</c:v>
                </c:pt>
                <c:pt idx="14">
                  <c:v>44581</c:v>
                </c:pt>
                <c:pt idx="15">
                  <c:v>44583</c:v>
                </c:pt>
                <c:pt idx="16">
                  <c:v>44585</c:v>
                </c:pt>
                <c:pt idx="17">
                  <c:v>44589</c:v>
                </c:pt>
                <c:pt idx="18">
                  <c:v>44597</c:v>
                </c:pt>
                <c:pt idx="19">
                  <c:v>44602</c:v>
                </c:pt>
                <c:pt idx="20">
                  <c:v>44607</c:v>
                </c:pt>
                <c:pt idx="21">
                  <c:v>44612</c:v>
                </c:pt>
              </c:numCache>
            </c:numRef>
          </c:cat>
          <c:val>
            <c:numRef>
              <c:f>'K82+724'!$Q$6:$Q$29</c:f>
              <c:numCache>
                <c:formatCode>0.00_ </c:formatCode>
                <c:ptCount val="24"/>
                <c:pt idx="0">
                  <c:v>0</c:v>
                </c:pt>
                <c:pt idx="1">
                  <c:v>-0.40000000001327901</c:v>
                </c:pt>
                <c:pt idx="2">
                  <c:v>-0.20000000006348301</c:v>
                </c:pt>
                <c:pt idx="3">
                  <c:v>-0.49999999998817701</c:v>
                </c:pt>
                <c:pt idx="4">
                  <c:v>0.20000000006348301</c:v>
                </c:pt>
                <c:pt idx="5">
                  <c:v>-0.20000000006348301</c:v>
                </c:pt>
                <c:pt idx="6">
                  <c:v>-0.199999999949796</c:v>
                </c:pt>
                <c:pt idx="7">
                  <c:v>0.40000000001327901</c:v>
                </c:pt>
                <c:pt idx="8">
                  <c:v>-0.80000000002655702</c:v>
                </c:pt>
                <c:pt idx="9">
                  <c:v>-0.20000000006348301</c:v>
                </c:pt>
                <c:pt idx="10">
                  <c:v>0.30000000003838101</c:v>
                </c:pt>
                <c:pt idx="11">
                  <c:v>-0.70000000005165897</c:v>
                </c:pt>
                <c:pt idx="12">
                  <c:v>-0.199999999949796</c:v>
                </c:pt>
                <c:pt idx="13">
                  <c:v>9.9999999974897905E-2</c:v>
                </c:pt>
                <c:pt idx="14">
                  <c:v>9.9999999974897905E-2</c:v>
                </c:pt>
                <c:pt idx="15">
                  <c:v>5.0000000044292399E-2</c:v>
                </c:pt>
                <c:pt idx="16">
                  <c:v>4.9999999987449001E-2</c:v>
                </c:pt>
                <c:pt idx="17">
                  <c:v>-2.49999999937245E-2</c:v>
                </c:pt>
                <c:pt idx="18">
                  <c:v>3.7499999990586702E-2</c:v>
                </c:pt>
                <c:pt idx="19">
                  <c:v>2.0000000017716998E-2</c:v>
                </c:pt>
                <c:pt idx="20">
                  <c:v>-0.12000000001535201</c:v>
                </c:pt>
                <c:pt idx="21">
                  <c:v>1.99999999949796E-2</c:v>
                </c:pt>
              </c:numCache>
            </c:numRef>
          </c:val>
        </c:ser>
        <c:dLbls/>
        <c:marker val="1"/>
        <c:axId val="319324544"/>
        <c:axId val="319326848"/>
      </c:lineChart>
      <c:dateAx>
        <c:axId val="31932454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9326848"/>
        <c:crossesAt val="-50"/>
        <c:auto val="1"/>
        <c:lblOffset val="100"/>
        <c:baseTimeUnit val="days"/>
        <c:majorUnit val="5"/>
        <c:majorTimeUnit val="days"/>
      </c:dateAx>
      <c:valAx>
        <c:axId val="319326848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9324544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K82+724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3221581777495501"/>
          <c:y val="2.93305288340214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'K82+724'!$U$4:$W$4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'K82+724'!$A$6:$A$29</c:f>
              <c:numCache>
                <c:formatCode>m"月"d"日";@</c:formatCode>
                <c:ptCount val="24"/>
                <c:pt idx="0">
                  <c:v>44567</c:v>
                </c:pt>
                <c:pt idx="1">
                  <c:v>44568</c:v>
                </c:pt>
                <c:pt idx="2">
                  <c:v>44569</c:v>
                </c:pt>
                <c:pt idx="3">
                  <c:v>44570</c:v>
                </c:pt>
                <c:pt idx="4">
                  <c:v>44571</c:v>
                </c:pt>
                <c:pt idx="5">
                  <c:v>44572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44576</c:v>
                </c:pt>
                <c:pt idx="10">
                  <c:v>44577</c:v>
                </c:pt>
                <c:pt idx="11">
                  <c:v>44578</c:v>
                </c:pt>
                <c:pt idx="12">
                  <c:v>44579</c:v>
                </c:pt>
                <c:pt idx="13">
                  <c:v>44580</c:v>
                </c:pt>
                <c:pt idx="14">
                  <c:v>44581</c:v>
                </c:pt>
                <c:pt idx="15">
                  <c:v>44583</c:v>
                </c:pt>
                <c:pt idx="16">
                  <c:v>44585</c:v>
                </c:pt>
                <c:pt idx="17">
                  <c:v>44589</c:v>
                </c:pt>
                <c:pt idx="18">
                  <c:v>44597</c:v>
                </c:pt>
                <c:pt idx="19">
                  <c:v>44602</c:v>
                </c:pt>
                <c:pt idx="20">
                  <c:v>44607</c:v>
                </c:pt>
                <c:pt idx="21">
                  <c:v>44612</c:v>
                </c:pt>
              </c:numCache>
            </c:numRef>
          </c:cat>
          <c:val>
            <c:numRef>
              <c:f>'K82+724'!$W$6:$W$29</c:f>
              <c:numCache>
                <c:formatCode>0.00_ </c:formatCode>
                <c:ptCount val="24"/>
                <c:pt idx="0">
                  <c:v>0</c:v>
                </c:pt>
                <c:pt idx="1">
                  <c:v>-0.70000000000014495</c:v>
                </c:pt>
                <c:pt idx="2">
                  <c:v>0.29999999999930099</c:v>
                </c:pt>
                <c:pt idx="3">
                  <c:v>-0.59999999999949005</c:v>
                </c:pt>
                <c:pt idx="4">
                  <c:v>-9.99999999997669E-2</c:v>
                </c:pt>
                <c:pt idx="5">
                  <c:v>-0.20000000000042201</c:v>
                </c:pt>
                <c:pt idx="6">
                  <c:v>-0.19999999999953399</c:v>
                </c:pt>
                <c:pt idx="7">
                  <c:v>9.99999999997669E-2</c:v>
                </c:pt>
                <c:pt idx="8">
                  <c:v>-0.499999999999723</c:v>
                </c:pt>
                <c:pt idx="9">
                  <c:v>-0.20000000000042201</c:v>
                </c:pt>
                <c:pt idx="10">
                  <c:v>0.20000000000042201</c:v>
                </c:pt>
                <c:pt idx="11">
                  <c:v>-0.60000000000037801</c:v>
                </c:pt>
                <c:pt idx="12">
                  <c:v>-0.20000000000042201</c:v>
                </c:pt>
                <c:pt idx="13">
                  <c:v>-0.19999999999953399</c:v>
                </c:pt>
                <c:pt idx="14">
                  <c:v>0.499999999999723</c:v>
                </c:pt>
                <c:pt idx="15">
                  <c:v>-9.99999999997669E-2</c:v>
                </c:pt>
                <c:pt idx="16">
                  <c:v>-5.0000000000327602E-2</c:v>
                </c:pt>
                <c:pt idx="17">
                  <c:v>-7.4999999999825206E-2</c:v>
                </c:pt>
                <c:pt idx="18">
                  <c:v>-2.5000000000052799E-2</c:v>
                </c:pt>
                <c:pt idx="19">
                  <c:v>-3.9999999999906798E-2</c:v>
                </c:pt>
                <c:pt idx="20">
                  <c:v>0</c:v>
                </c:pt>
                <c:pt idx="21">
                  <c:v>-4.0000000000084399E-2</c:v>
                </c:pt>
                <c:pt idx="22">
                  <c:v>-0.70000000000014495</c:v>
                </c:pt>
              </c:numCache>
            </c:numRef>
          </c:val>
        </c:ser>
        <c:ser>
          <c:idx val="1"/>
          <c:order val="1"/>
          <c:tx>
            <c:strRef>
              <c:f>'K82+724'!$Y$4:$AA$4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'K82+724'!$A$6:$A$29</c:f>
              <c:numCache>
                <c:formatCode>m"月"d"日";@</c:formatCode>
                <c:ptCount val="24"/>
                <c:pt idx="0">
                  <c:v>44567</c:v>
                </c:pt>
                <c:pt idx="1">
                  <c:v>44568</c:v>
                </c:pt>
                <c:pt idx="2">
                  <c:v>44569</c:v>
                </c:pt>
                <c:pt idx="3">
                  <c:v>44570</c:v>
                </c:pt>
                <c:pt idx="4">
                  <c:v>44571</c:v>
                </c:pt>
                <c:pt idx="5">
                  <c:v>44572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44576</c:v>
                </c:pt>
                <c:pt idx="10">
                  <c:v>44577</c:v>
                </c:pt>
                <c:pt idx="11">
                  <c:v>44578</c:v>
                </c:pt>
                <c:pt idx="12">
                  <c:v>44579</c:v>
                </c:pt>
                <c:pt idx="13">
                  <c:v>44580</c:v>
                </c:pt>
                <c:pt idx="14">
                  <c:v>44581</c:v>
                </c:pt>
                <c:pt idx="15">
                  <c:v>44583</c:v>
                </c:pt>
                <c:pt idx="16">
                  <c:v>44585</c:v>
                </c:pt>
                <c:pt idx="17">
                  <c:v>44589</c:v>
                </c:pt>
                <c:pt idx="18">
                  <c:v>44597</c:v>
                </c:pt>
                <c:pt idx="19">
                  <c:v>44602</c:v>
                </c:pt>
                <c:pt idx="20">
                  <c:v>44607</c:v>
                </c:pt>
                <c:pt idx="21">
                  <c:v>44612</c:v>
                </c:pt>
              </c:numCache>
            </c:numRef>
          </c:cat>
          <c:val>
            <c:numRef>
              <c:f>'K82+724'!$AA$6:$AA$37</c:f>
              <c:numCache>
                <c:formatCode>0.00_ </c:formatCode>
                <c:ptCount val="32"/>
                <c:pt idx="0">
                  <c:v>0</c:v>
                </c:pt>
                <c:pt idx="1">
                  <c:v>-0.60000000000037801</c:v>
                </c:pt>
                <c:pt idx="2">
                  <c:v>-0.29999999999930099</c:v>
                </c:pt>
                <c:pt idx="3">
                  <c:v>9.99999999997669E-2</c:v>
                </c:pt>
                <c:pt idx="4">
                  <c:v>9.99999999997669E-2</c:v>
                </c:pt>
                <c:pt idx="5">
                  <c:v>-0.19999999999953399</c:v>
                </c:pt>
                <c:pt idx="6">
                  <c:v>9.99999999997669E-2</c:v>
                </c:pt>
                <c:pt idx="7">
                  <c:v>-0.19999999999953399</c:v>
                </c:pt>
                <c:pt idx="8">
                  <c:v>-0.19999999999953399</c:v>
                </c:pt>
                <c:pt idx="9">
                  <c:v>-0.20000000000130999</c:v>
                </c:pt>
                <c:pt idx="10">
                  <c:v>-0.19999999999953399</c:v>
                </c:pt>
                <c:pt idx="11">
                  <c:v>-0.19999999999953399</c:v>
                </c:pt>
                <c:pt idx="12">
                  <c:v>-0.19999999999953399</c:v>
                </c:pt>
                <c:pt idx="13">
                  <c:v>0.19999999999953399</c:v>
                </c:pt>
                <c:pt idx="14">
                  <c:v>-0.60000000000037801</c:v>
                </c:pt>
                <c:pt idx="15">
                  <c:v>-0.14999999999965</c:v>
                </c:pt>
                <c:pt idx="16">
                  <c:v>-0.100000000000655</c:v>
                </c:pt>
                <c:pt idx="17">
                  <c:v>-4.9999999999883499E-2</c:v>
                </c:pt>
                <c:pt idx="18">
                  <c:v>1.2499999999970901E-2</c:v>
                </c:pt>
                <c:pt idx="19">
                  <c:v>-9.99999999997669E-2</c:v>
                </c:pt>
                <c:pt idx="20">
                  <c:v>-4.0000000000262E-2</c:v>
                </c:pt>
                <c:pt idx="21">
                  <c:v>1.9999999999953399E-2</c:v>
                </c:pt>
                <c:pt idx="22">
                  <c:v>-3.8709677419379203E-2</c:v>
                </c:pt>
              </c:numCache>
            </c:numRef>
          </c:val>
        </c:ser>
        <c:ser>
          <c:idx val="2"/>
          <c:order val="2"/>
          <c:tx>
            <c:strRef>
              <c:f>'K82+724'!$AC$4:$AE$4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'K82+724'!$A$6:$A$29</c:f>
              <c:numCache>
                <c:formatCode>m"月"d"日";@</c:formatCode>
                <c:ptCount val="24"/>
                <c:pt idx="0">
                  <c:v>44567</c:v>
                </c:pt>
                <c:pt idx="1">
                  <c:v>44568</c:v>
                </c:pt>
                <c:pt idx="2">
                  <c:v>44569</c:v>
                </c:pt>
                <c:pt idx="3">
                  <c:v>44570</c:v>
                </c:pt>
                <c:pt idx="4">
                  <c:v>44571</c:v>
                </c:pt>
                <c:pt idx="5">
                  <c:v>44572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44576</c:v>
                </c:pt>
                <c:pt idx="10">
                  <c:v>44577</c:v>
                </c:pt>
                <c:pt idx="11">
                  <c:v>44578</c:v>
                </c:pt>
                <c:pt idx="12">
                  <c:v>44579</c:v>
                </c:pt>
                <c:pt idx="13">
                  <c:v>44580</c:v>
                </c:pt>
                <c:pt idx="14">
                  <c:v>44581</c:v>
                </c:pt>
                <c:pt idx="15">
                  <c:v>44583</c:v>
                </c:pt>
                <c:pt idx="16">
                  <c:v>44585</c:v>
                </c:pt>
                <c:pt idx="17">
                  <c:v>44589</c:v>
                </c:pt>
                <c:pt idx="18">
                  <c:v>44597</c:v>
                </c:pt>
                <c:pt idx="19">
                  <c:v>44602</c:v>
                </c:pt>
                <c:pt idx="20">
                  <c:v>44607</c:v>
                </c:pt>
                <c:pt idx="21">
                  <c:v>44612</c:v>
                </c:pt>
              </c:numCache>
            </c:numRef>
          </c:cat>
          <c:val>
            <c:numRef>
              <c:f>'K82+724'!$AE$6:$AE$29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-0.399999999999956</c:v>
                </c:pt>
                <c:pt idx="2">
                  <c:v>-0.20000000000042201</c:v>
                </c:pt>
                <c:pt idx="3">
                  <c:v>-9.99999999997669E-2</c:v>
                </c:pt>
                <c:pt idx="4">
                  <c:v>0.300000000000189</c:v>
                </c:pt>
                <c:pt idx="5">
                  <c:v>-0.499999999999723</c:v>
                </c:pt>
                <c:pt idx="6">
                  <c:v>-0.100000000000655</c:v>
                </c:pt>
                <c:pt idx="7">
                  <c:v>-0.89999999999967895</c:v>
                </c:pt>
                <c:pt idx="8">
                  <c:v>0.70000000000014495</c:v>
                </c:pt>
                <c:pt idx="9">
                  <c:v>-9.99999999997669E-2</c:v>
                </c:pt>
                <c:pt idx="10">
                  <c:v>0.19999999999953399</c:v>
                </c:pt>
                <c:pt idx="11">
                  <c:v>-0.399999999999956</c:v>
                </c:pt>
                <c:pt idx="12">
                  <c:v>-9.99999999997669E-2</c:v>
                </c:pt>
                <c:pt idx="13">
                  <c:v>-9.99999999997669E-2</c:v>
                </c:pt>
                <c:pt idx="14">
                  <c:v>9.99999999997669E-2</c:v>
                </c:pt>
                <c:pt idx="15">
                  <c:v>4.9999999999883499E-2</c:v>
                </c:pt>
                <c:pt idx="16">
                  <c:v>-4.9999999999883499E-2</c:v>
                </c:pt>
                <c:pt idx="17">
                  <c:v>-5.0000000000105502E-2</c:v>
                </c:pt>
                <c:pt idx="18">
                  <c:v>-2.4999999999941701E-2</c:v>
                </c:pt>
                <c:pt idx="19">
                  <c:v>-2.0000000000131E-2</c:v>
                </c:pt>
                <c:pt idx="20">
                  <c:v>-5.99999999998602E-2</c:v>
                </c:pt>
                <c:pt idx="21">
                  <c:v>1.9999999999953399E-2</c:v>
                </c:pt>
              </c:numCache>
            </c:numRef>
          </c:val>
        </c:ser>
        <c:dLbls/>
        <c:marker val="1"/>
        <c:axId val="319390464"/>
        <c:axId val="319392768"/>
      </c:lineChart>
      <c:dateAx>
        <c:axId val="31939046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9392768"/>
        <c:crossesAt val="-50"/>
        <c:auto val="1"/>
        <c:lblOffset val="100"/>
        <c:baseTimeUnit val="days"/>
        <c:majorUnit val="5"/>
        <c:majorTimeUnit val="days"/>
      </c:dateAx>
      <c:valAx>
        <c:axId val="319392768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9390464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K82+699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31816686029000713"/>
          <c:y val="9.7401060161597542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'K82+699'!$C$4:$G$4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'K82+699'!$A$6:$A$29</c:f>
              <c:numCache>
                <c:formatCode>m"月"d"日";@</c:formatCode>
                <c:ptCount val="24"/>
                <c:pt idx="0">
                  <c:v>44577</c:v>
                </c:pt>
                <c:pt idx="1">
                  <c:v>44578</c:v>
                </c:pt>
                <c:pt idx="2">
                  <c:v>44579</c:v>
                </c:pt>
                <c:pt idx="3">
                  <c:v>44580</c:v>
                </c:pt>
                <c:pt idx="4">
                  <c:v>44581</c:v>
                </c:pt>
                <c:pt idx="5">
                  <c:v>44582</c:v>
                </c:pt>
                <c:pt idx="6">
                  <c:v>44583</c:v>
                </c:pt>
                <c:pt idx="7">
                  <c:v>44584</c:v>
                </c:pt>
                <c:pt idx="8">
                  <c:v>44585</c:v>
                </c:pt>
                <c:pt idx="9">
                  <c:v>44586</c:v>
                </c:pt>
                <c:pt idx="10">
                  <c:v>44587</c:v>
                </c:pt>
                <c:pt idx="11">
                  <c:v>44588</c:v>
                </c:pt>
                <c:pt idx="12">
                  <c:v>44589</c:v>
                </c:pt>
                <c:pt idx="13">
                  <c:v>44590</c:v>
                </c:pt>
                <c:pt idx="14">
                  <c:v>44591</c:v>
                </c:pt>
                <c:pt idx="15">
                  <c:v>44597</c:v>
                </c:pt>
                <c:pt idx="16">
                  <c:v>44602</c:v>
                </c:pt>
                <c:pt idx="17">
                  <c:v>44607</c:v>
                </c:pt>
                <c:pt idx="18">
                  <c:v>44610</c:v>
                </c:pt>
                <c:pt idx="19">
                  <c:v>44612</c:v>
                </c:pt>
                <c:pt idx="20">
                  <c:v>44614</c:v>
                </c:pt>
                <c:pt idx="21">
                  <c:v>44617</c:v>
                </c:pt>
              </c:numCache>
            </c:numRef>
          </c:cat>
          <c:val>
            <c:numRef>
              <c:f>'K82+699'!$F$6:$F$29</c:f>
              <c:numCache>
                <c:formatCode>0.00_ </c:formatCode>
                <c:ptCount val="24"/>
                <c:pt idx="0">
                  <c:v>0</c:v>
                </c:pt>
                <c:pt idx="1">
                  <c:v>0.29999999992469401</c:v>
                </c:pt>
                <c:pt idx="2">
                  <c:v>-0.20000000006348301</c:v>
                </c:pt>
                <c:pt idx="3">
                  <c:v>-0.70000000005165897</c:v>
                </c:pt>
                <c:pt idx="4">
                  <c:v>-0.90000000000145497</c:v>
                </c:pt>
                <c:pt idx="5">
                  <c:v>-1.1000000000649399</c:v>
                </c:pt>
                <c:pt idx="6">
                  <c:v>-0.90000000000145497</c:v>
                </c:pt>
                <c:pt idx="7">
                  <c:v>-1.5000000000782201</c:v>
                </c:pt>
                <c:pt idx="8">
                  <c:v>-1.70000000002801</c:v>
                </c:pt>
                <c:pt idx="9">
                  <c:v>-1.8000000000029099</c:v>
                </c:pt>
                <c:pt idx="10">
                  <c:v>-2.1000000000412902</c:v>
                </c:pt>
                <c:pt idx="11">
                  <c:v>-2.2999999999910901</c:v>
                </c:pt>
                <c:pt idx="12">
                  <c:v>-2.40000000007967</c:v>
                </c:pt>
                <c:pt idx="13">
                  <c:v>-2.70000000000437</c:v>
                </c:pt>
                <c:pt idx="14">
                  <c:v>-3.1000000000176402</c:v>
                </c:pt>
                <c:pt idx="15">
                  <c:v>-3.1000000000176402</c:v>
                </c:pt>
                <c:pt idx="16">
                  <c:v>-3.30000000008113</c:v>
                </c:pt>
                <c:pt idx="17">
                  <c:v>-3.1999999999925399</c:v>
                </c:pt>
                <c:pt idx="18">
                  <c:v>-3.70000000009441</c:v>
                </c:pt>
                <c:pt idx="19">
                  <c:v>-3.9000000000442001</c:v>
                </c:pt>
                <c:pt idx="20">
                  <c:v>-4.099999999994</c:v>
                </c:pt>
                <c:pt idx="21">
                  <c:v>-4.3000000000574801</c:v>
                </c:pt>
                <c:pt idx="22">
                  <c:v>0.199999999949796</c:v>
                </c:pt>
              </c:numCache>
            </c:numRef>
          </c:val>
        </c:ser>
        <c:ser>
          <c:idx val="1"/>
          <c:order val="1"/>
          <c:tx>
            <c:strRef>
              <c:f>'K82+699'!$H$4:$L$4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'K82+699'!$A$6:$A$29</c:f>
              <c:numCache>
                <c:formatCode>m"月"d"日";@</c:formatCode>
                <c:ptCount val="24"/>
                <c:pt idx="0">
                  <c:v>44577</c:v>
                </c:pt>
                <c:pt idx="1">
                  <c:v>44578</c:v>
                </c:pt>
                <c:pt idx="2">
                  <c:v>44579</c:v>
                </c:pt>
                <c:pt idx="3">
                  <c:v>44580</c:v>
                </c:pt>
                <c:pt idx="4">
                  <c:v>44581</c:v>
                </c:pt>
                <c:pt idx="5">
                  <c:v>44582</c:v>
                </c:pt>
                <c:pt idx="6">
                  <c:v>44583</c:v>
                </c:pt>
                <c:pt idx="7">
                  <c:v>44584</c:v>
                </c:pt>
                <c:pt idx="8">
                  <c:v>44585</c:v>
                </c:pt>
                <c:pt idx="9">
                  <c:v>44586</c:v>
                </c:pt>
                <c:pt idx="10">
                  <c:v>44587</c:v>
                </c:pt>
                <c:pt idx="11">
                  <c:v>44588</c:v>
                </c:pt>
                <c:pt idx="12">
                  <c:v>44589</c:v>
                </c:pt>
                <c:pt idx="13">
                  <c:v>44590</c:v>
                </c:pt>
                <c:pt idx="14">
                  <c:v>44591</c:v>
                </c:pt>
                <c:pt idx="15">
                  <c:v>44597</c:v>
                </c:pt>
                <c:pt idx="16">
                  <c:v>44602</c:v>
                </c:pt>
                <c:pt idx="17">
                  <c:v>44607</c:v>
                </c:pt>
                <c:pt idx="18">
                  <c:v>44610</c:v>
                </c:pt>
                <c:pt idx="19">
                  <c:v>44612</c:v>
                </c:pt>
                <c:pt idx="20">
                  <c:v>44614</c:v>
                </c:pt>
                <c:pt idx="21">
                  <c:v>44617</c:v>
                </c:pt>
              </c:numCache>
            </c:numRef>
          </c:cat>
          <c:val>
            <c:numRef>
              <c:f>'K82+699'!$K$6:$K$29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-0.70000000005165897</c:v>
                </c:pt>
                <c:pt idx="3">
                  <c:v>-0.40000000001327901</c:v>
                </c:pt>
                <c:pt idx="4">
                  <c:v>-0.90000000000145497</c:v>
                </c:pt>
                <c:pt idx="5">
                  <c:v>-1.1000000000649399</c:v>
                </c:pt>
                <c:pt idx="6">
                  <c:v>-1.30000000001473</c:v>
                </c:pt>
                <c:pt idx="7">
                  <c:v>-1.2000000000398401</c:v>
                </c:pt>
                <c:pt idx="8">
                  <c:v>-1.70000000002801</c:v>
                </c:pt>
                <c:pt idx="9">
                  <c:v>-1.9000000000915001</c:v>
                </c:pt>
                <c:pt idx="10">
                  <c:v>-2.1000000000412902</c:v>
                </c:pt>
                <c:pt idx="11">
                  <c:v>-2.3000000001047698</c:v>
                </c:pt>
                <c:pt idx="12">
                  <c:v>-2.40000000007967</c:v>
                </c:pt>
                <c:pt idx="13">
                  <c:v>-2.70000000000437</c:v>
                </c:pt>
                <c:pt idx="14">
                  <c:v>-2.9000000000678501</c:v>
                </c:pt>
                <c:pt idx="15">
                  <c:v>-3.1999999999925399</c:v>
                </c:pt>
                <c:pt idx="16">
                  <c:v>-3.30000000008113</c:v>
                </c:pt>
                <c:pt idx="17">
                  <c:v>-3.5000000000309202</c:v>
                </c:pt>
                <c:pt idx="18">
                  <c:v>-3.30000000008113</c:v>
                </c:pt>
                <c:pt idx="19">
                  <c:v>-3.1999999999925399</c:v>
                </c:pt>
                <c:pt idx="20">
                  <c:v>-3.1000000000176402</c:v>
                </c:pt>
                <c:pt idx="21">
                  <c:v>-3.0000000000427498</c:v>
                </c:pt>
                <c:pt idx="22">
                  <c:v>-8.0000000002655697E-2</c:v>
                </c:pt>
              </c:numCache>
            </c:numRef>
          </c:val>
        </c:ser>
        <c:ser>
          <c:idx val="2"/>
          <c:order val="2"/>
          <c:tx>
            <c:strRef>
              <c:f>'K82+699'!$M$4:$Q$4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'K82+699'!$A$6:$A$32</c:f>
              <c:numCache>
                <c:formatCode>m"月"d"日";@</c:formatCode>
                <c:ptCount val="27"/>
                <c:pt idx="0">
                  <c:v>44577</c:v>
                </c:pt>
                <c:pt idx="1">
                  <c:v>44578</c:v>
                </c:pt>
                <c:pt idx="2">
                  <c:v>44579</c:v>
                </c:pt>
                <c:pt idx="3">
                  <c:v>44580</c:v>
                </c:pt>
                <c:pt idx="4">
                  <c:v>44581</c:v>
                </c:pt>
                <c:pt idx="5">
                  <c:v>44582</c:v>
                </c:pt>
                <c:pt idx="6">
                  <c:v>44583</c:v>
                </c:pt>
                <c:pt idx="7">
                  <c:v>44584</c:v>
                </c:pt>
                <c:pt idx="8">
                  <c:v>44585</c:v>
                </c:pt>
                <c:pt idx="9">
                  <c:v>44586</c:v>
                </c:pt>
                <c:pt idx="10">
                  <c:v>44587</c:v>
                </c:pt>
                <c:pt idx="11">
                  <c:v>44588</c:v>
                </c:pt>
                <c:pt idx="12">
                  <c:v>44589</c:v>
                </c:pt>
                <c:pt idx="13">
                  <c:v>44590</c:v>
                </c:pt>
                <c:pt idx="14">
                  <c:v>44591</c:v>
                </c:pt>
                <c:pt idx="15">
                  <c:v>44597</c:v>
                </c:pt>
                <c:pt idx="16">
                  <c:v>44602</c:v>
                </c:pt>
                <c:pt idx="17">
                  <c:v>44607</c:v>
                </c:pt>
                <c:pt idx="18">
                  <c:v>44610</c:v>
                </c:pt>
                <c:pt idx="19">
                  <c:v>44612</c:v>
                </c:pt>
                <c:pt idx="20">
                  <c:v>44614</c:v>
                </c:pt>
                <c:pt idx="21">
                  <c:v>44617</c:v>
                </c:pt>
              </c:numCache>
            </c:numRef>
          </c:cat>
          <c:val>
            <c:numRef>
              <c:f>'K82+699'!$P$6:$P$32</c:f>
              <c:numCache>
                <c:formatCode>0.00_ </c:formatCode>
                <c:ptCount val="27"/>
                <c:pt idx="0">
                  <c:v>0</c:v>
                </c:pt>
                <c:pt idx="1">
                  <c:v>-0.70000000005165897</c:v>
                </c:pt>
                <c:pt idx="2">
                  <c:v>-0.40000000001327901</c:v>
                </c:pt>
                <c:pt idx="3">
                  <c:v>-0.90000000000145497</c:v>
                </c:pt>
                <c:pt idx="4">
                  <c:v>-0.80000000002655702</c:v>
                </c:pt>
                <c:pt idx="5">
                  <c:v>-0.90000000000145497</c:v>
                </c:pt>
                <c:pt idx="6">
                  <c:v>-0.99999999997635303</c:v>
                </c:pt>
                <c:pt idx="7">
                  <c:v>-0.80000000002655702</c:v>
                </c:pt>
                <c:pt idx="8">
                  <c:v>-1.2000000000398401</c:v>
                </c:pt>
                <c:pt idx="9">
                  <c:v>-1.30000000001473</c:v>
                </c:pt>
                <c:pt idx="10">
                  <c:v>-1.39999999998963</c:v>
                </c:pt>
                <c:pt idx="11">
                  <c:v>-1.09999999995125</c:v>
                </c:pt>
                <c:pt idx="12">
                  <c:v>-1.60000000005311</c:v>
                </c:pt>
                <c:pt idx="13">
                  <c:v>-1.70000000002801</c:v>
                </c:pt>
                <c:pt idx="14">
                  <c:v>-1.70000000002801</c:v>
                </c:pt>
                <c:pt idx="15">
                  <c:v>-1.8999999999778101</c:v>
                </c:pt>
                <c:pt idx="16">
                  <c:v>-1.9999999999527101</c:v>
                </c:pt>
                <c:pt idx="17">
                  <c:v>-1.8000000000029099</c:v>
                </c:pt>
                <c:pt idx="18">
                  <c:v>-2.2000000000161899</c:v>
                </c:pt>
                <c:pt idx="19">
                  <c:v>-2.2999999999910901</c:v>
                </c:pt>
                <c:pt idx="20">
                  <c:v>-2.39999999996598</c:v>
                </c:pt>
                <c:pt idx="21">
                  <c:v>-2.5000000000545701</c:v>
                </c:pt>
              </c:numCache>
            </c:numRef>
          </c:val>
        </c:ser>
        <c:dLbls/>
        <c:marker val="1"/>
        <c:axId val="319514496"/>
        <c:axId val="319525248"/>
      </c:lineChart>
      <c:lineChart>
        <c:grouping val="standard"/>
        <c:ser>
          <c:idx val="3"/>
          <c:order val="3"/>
          <c:tx>
            <c:strRef>
              <c:f>'K82+699'!$AG$3:$AG$5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'K82+699'!$A$6:$A$29</c:f>
              <c:numCache>
                <c:formatCode>m"月"d"日";@</c:formatCode>
                <c:ptCount val="24"/>
                <c:pt idx="0">
                  <c:v>44577</c:v>
                </c:pt>
                <c:pt idx="1">
                  <c:v>44578</c:v>
                </c:pt>
                <c:pt idx="2">
                  <c:v>44579</c:v>
                </c:pt>
                <c:pt idx="3">
                  <c:v>44580</c:v>
                </c:pt>
                <c:pt idx="4">
                  <c:v>44581</c:v>
                </c:pt>
                <c:pt idx="5">
                  <c:v>44582</c:v>
                </c:pt>
                <c:pt idx="6">
                  <c:v>44583</c:v>
                </c:pt>
                <c:pt idx="7">
                  <c:v>44584</c:v>
                </c:pt>
                <c:pt idx="8">
                  <c:v>44585</c:v>
                </c:pt>
                <c:pt idx="9">
                  <c:v>44586</c:v>
                </c:pt>
                <c:pt idx="10">
                  <c:v>44587</c:v>
                </c:pt>
                <c:pt idx="11">
                  <c:v>44588</c:v>
                </c:pt>
                <c:pt idx="12">
                  <c:v>44589</c:v>
                </c:pt>
                <c:pt idx="13">
                  <c:v>44590</c:v>
                </c:pt>
                <c:pt idx="14">
                  <c:v>44591</c:v>
                </c:pt>
                <c:pt idx="15">
                  <c:v>44597</c:v>
                </c:pt>
                <c:pt idx="16">
                  <c:v>44602</c:v>
                </c:pt>
                <c:pt idx="17">
                  <c:v>44607</c:v>
                </c:pt>
                <c:pt idx="18">
                  <c:v>44610</c:v>
                </c:pt>
                <c:pt idx="19">
                  <c:v>44612</c:v>
                </c:pt>
                <c:pt idx="20">
                  <c:v>44614</c:v>
                </c:pt>
                <c:pt idx="21">
                  <c:v>44617</c:v>
                </c:pt>
              </c:numCache>
            </c:numRef>
          </c:cat>
          <c:val>
            <c:numRef>
              <c:f>'K82+699'!$AG$6:$AG$29</c:f>
              <c:numCache>
                <c:formatCode>0.0_ </c:formatCode>
                <c:ptCount val="2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48</c:v>
                </c:pt>
                <c:pt idx="14">
                  <c:v>51</c:v>
                </c:pt>
                <c:pt idx="15">
                  <c:v>54</c:v>
                </c:pt>
                <c:pt idx="16">
                  <c:v>57</c:v>
                </c:pt>
                <c:pt idx="17">
                  <c:v>74</c:v>
                </c:pt>
                <c:pt idx="18">
                  <c:v>86</c:v>
                </c:pt>
                <c:pt idx="19">
                  <c:v>99</c:v>
                </c:pt>
                <c:pt idx="20">
                  <c:v>112</c:v>
                </c:pt>
                <c:pt idx="21">
                  <c:v>125</c:v>
                </c:pt>
              </c:numCache>
            </c:numRef>
          </c:val>
        </c:ser>
        <c:dLbls/>
        <c:marker val="1"/>
        <c:axId val="319527168"/>
        <c:axId val="319537152"/>
      </c:lineChart>
      <c:dateAx>
        <c:axId val="31951449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9525248"/>
        <c:crossesAt val="-50"/>
        <c:auto val="1"/>
        <c:lblOffset val="100"/>
        <c:baseTimeUnit val="days"/>
        <c:majorUnit val="5"/>
        <c:majorTimeUnit val="days"/>
      </c:dateAx>
      <c:valAx>
        <c:axId val="319525248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9514496"/>
        <c:crosses val="autoZero"/>
        <c:crossBetween val="midCat"/>
        <c:majorUnit val="1.2"/>
      </c:valAx>
      <c:dateAx>
        <c:axId val="319527168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19537152"/>
        <c:crosses val="autoZero"/>
        <c:auto val="1"/>
        <c:lblOffset val="100"/>
        <c:baseTimeUnit val="days"/>
      </c:dateAx>
      <c:valAx>
        <c:axId val="319537152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9527168"/>
        <c:crosses val="max"/>
        <c:crossBetween val="midCat"/>
        <c:majorUnit val="28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4.8114797125769118E-2"/>
          <c:y val="8.2789357212701004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K82+699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'K82+699'!$U$4:$W$4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'K82+699'!$A$6:$A$29</c:f>
              <c:numCache>
                <c:formatCode>m"月"d"日";@</c:formatCode>
                <c:ptCount val="24"/>
                <c:pt idx="0">
                  <c:v>44577</c:v>
                </c:pt>
                <c:pt idx="1">
                  <c:v>44578</c:v>
                </c:pt>
                <c:pt idx="2">
                  <c:v>44579</c:v>
                </c:pt>
                <c:pt idx="3">
                  <c:v>44580</c:v>
                </c:pt>
                <c:pt idx="4">
                  <c:v>44581</c:v>
                </c:pt>
                <c:pt idx="5">
                  <c:v>44582</c:v>
                </c:pt>
                <c:pt idx="6">
                  <c:v>44583</c:v>
                </c:pt>
                <c:pt idx="7">
                  <c:v>44584</c:v>
                </c:pt>
                <c:pt idx="8">
                  <c:v>44585</c:v>
                </c:pt>
                <c:pt idx="9">
                  <c:v>44586</c:v>
                </c:pt>
                <c:pt idx="10">
                  <c:v>44587</c:v>
                </c:pt>
                <c:pt idx="11">
                  <c:v>44588</c:v>
                </c:pt>
                <c:pt idx="12">
                  <c:v>44589</c:v>
                </c:pt>
                <c:pt idx="13">
                  <c:v>44590</c:v>
                </c:pt>
                <c:pt idx="14">
                  <c:v>44591</c:v>
                </c:pt>
                <c:pt idx="15">
                  <c:v>44597</c:v>
                </c:pt>
                <c:pt idx="16">
                  <c:v>44602</c:v>
                </c:pt>
                <c:pt idx="17">
                  <c:v>44607</c:v>
                </c:pt>
                <c:pt idx="18">
                  <c:v>44610</c:v>
                </c:pt>
                <c:pt idx="19">
                  <c:v>44612</c:v>
                </c:pt>
                <c:pt idx="20">
                  <c:v>44614</c:v>
                </c:pt>
                <c:pt idx="21">
                  <c:v>44617</c:v>
                </c:pt>
              </c:numCache>
            </c:numRef>
          </c:cat>
          <c:val>
            <c:numRef>
              <c:f>'K82+699'!$V$6:$V$31</c:f>
              <c:numCache>
                <c:formatCode>0.00_ </c:formatCode>
                <c:ptCount val="26"/>
                <c:pt idx="0">
                  <c:v>0</c:v>
                </c:pt>
                <c:pt idx="1">
                  <c:v>-0.20000000000042201</c:v>
                </c:pt>
                <c:pt idx="2">
                  <c:v>-0.70000000000014495</c:v>
                </c:pt>
                <c:pt idx="3">
                  <c:v>-0.60000000000037801</c:v>
                </c:pt>
                <c:pt idx="4">
                  <c:v>-0.89999999999967895</c:v>
                </c:pt>
                <c:pt idx="5">
                  <c:v>-0.70000000000014495</c:v>
                </c:pt>
                <c:pt idx="6">
                  <c:v>-1.50000000000006</c:v>
                </c:pt>
                <c:pt idx="7">
                  <c:v>-1.8000000000002501</c:v>
                </c:pt>
                <c:pt idx="8">
                  <c:v>-1.99999999999978</c:v>
                </c:pt>
                <c:pt idx="9">
                  <c:v>-2.3999999999997401</c:v>
                </c:pt>
                <c:pt idx="10">
                  <c:v>-2.2000000000002</c:v>
                </c:pt>
                <c:pt idx="11">
                  <c:v>-2.9999999999903402</c:v>
                </c:pt>
                <c:pt idx="12">
                  <c:v>-3.2999999999896401</c:v>
                </c:pt>
                <c:pt idx="13">
                  <c:v>-3.1999999999996498</c:v>
                </c:pt>
                <c:pt idx="14">
                  <c:v>-3.8999999999900199</c:v>
                </c:pt>
                <c:pt idx="15">
                  <c:v>-4.1999999999902098</c:v>
                </c:pt>
                <c:pt idx="16">
                  <c:v>-4.1000000000002101</c:v>
                </c:pt>
                <c:pt idx="17">
                  <c:v>-4.7999999999896996</c:v>
                </c:pt>
                <c:pt idx="18">
                  <c:v>-5.0999999999898904</c:v>
                </c:pt>
                <c:pt idx="19">
                  <c:v>-4.90000000000013</c:v>
                </c:pt>
                <c:pt idx="20">
                  <c:v>-4.7000000000103599</c:v>
                </c:pt>
                <c:pt idx="21">
                  <c:v>-4.5000000000197096</c:v>
                </c:pt>
                <c:pt idx="22">
                  <c:v>0.19999999999953399</c:v>
                </c:pt>
              </c:numCache>
            </c:numRef>
          </c:val>
        </c:ser>
        <c:ser>
          <c:idx val="1"/>
          <c:order val="1"/>
          <c:tx>
            <c:strRef>
              <c:f>'K82+699'!$Y$4:$AA$4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'K82+699'!$A$6:$A$29</c:f>
              <c:numCache>
                <c:formatCode>m"月"d"日";@</c:formatCode>
                <c:ptCount val="24"/>
                <c:pt idx="0">
                  <c:v>44577</c:v>
                </c:pt>
                <c:pt idx="1">
                  <c:v>44578</c:v>
                </c:pt>
                <c:pt idx="2">
                  <c:v>44579</c:v>
                </c:pt>
                <c:pt idx="3">
                  <c:v>44580</c:v>
                </c:pt>
                <c:pt idx="4">
                  <c:v>44581</c:v>
                </c:pt>
                <c:pt idx="5">
                  <c:v>44582</c:v>
                </c:pt>
                <c:pt idx="6">
                  <c:v>44583</c:v>
                </c:pt>
                <c:pt idx="7">
                  <c:v>44584</c:v>
                </c:pt>
                <c:pt idx="8">
                  <c:v>44585</c:v>
                </c:pt>
                <c:pt idx="9">
                  <c:v>44586</c:v>
                </c:pt>
                <c:pt idx="10">
                  <c:v>44587</c:v>
                </c:pt>
                <c:pt idx="11">
                  <c:v>44588</c:v>
                </c:pt>
                <c:pt idx="12">
                  <c:v>44589</c:v>
                </c:pt>
                <c:pt idx="13">
                  <c:v>44590</c:v>
                </c:pt>
                <c:pt idx="14">
                  <c:v>44591</c:v>
                </c:pt>
                <c:pt idx="15">
                  <c:v>44597</c:v>
                </c:pt>
                <c:pt idx="16">
                  <c:v>44602</c:v>
                </c:pt>
                <c:pt idx="17">
                  <c:v>44607</c:v>
                </c:pt>
                <c:pt idx="18">
                  <c:v>44610</c:v>
                </c:pt>
                <c:pt idx="19">
                  <c:v>44612</c:v>
                </c:pt>
                <c:pt idx="20">
                  <c:v>44614</c:v>
                </c:pt>
                <c:pt idx="21">
                  <c:v>44617</c:v>
                </c:pt>
              </c:numCache>
            </c:numRef>
          </c:cat>
          <c:val>
            <c:numRef>
              <c:f>'K82+699'!$Z$6:$Z$30</c:f>
              <c:numCache>
                <c:formatCode>0.00_ </c:formatCode>
                <c:ptCount val="25"/>
                <c:pt idx="0">
                  <c:v>0</c:v>
                </c:pt>
                <c:pt idx="1">
                  <c:v>0.19999999999953399</c:v>
                </c:pt>
                <c:pt idx="2">
                  <c:v>-0.30000000000107702</c:v>
                </c:pt>
                <c:pt idx="3">
                  <c:v>-0.799999999999912</c:v>
                </c:pt>
                <c:pt idx="4">
                  <c:v>-1.0000000000012199</c:v>
                </c:pt>
                <c:pt idx="5">
                  <c:v>-1.20000000000076</c:v>
                </c:pt>
                <c:pt idx="6">
                  <c:v>-1.4000000000002899</c:v>
                </c:pt>
                <c:pt idx="7">
                  <c:v>-1.50000000000006</c:v>
                </c:pt>
                <c:pt idx="8">
                  <c:v>-1.80000000000113</c:v>
                </c:pt>
                <c:pt idx="9">
                  <c:v>-2.0000000000006701</c:v>
                </c:pt>
                <c:pt idx="10">
                  <c:v>-1.80000000000113</c:v>
                </c:pt>
                <c:pt idx="11">
                  <c:v>-2.3999999999997401</c:v>
                </c:pt>
                <c:pt idx="12">
                  <c:v>-2.6000000000010499</c:v>
                </c:pt>
                <c:pt idx="13">
                  <c:v>-2.7000000000008102</c:v>
                </c:pt>
                <c:pt idx="14">
                  <c:v>-3.0000000000001101</c:v>
                </c:pt>
                <c:pt idx="15">
                  <c:v>-3.1999999999996498</c:v>
                </c:pt>
                <c:pt idx="16">
                  <c:v>-3.30000000000119</c:v>
                </c:pt>
                <c:pt idx="17">
                  <c:v>-3.6000000000004899</c:v>
                </c:pt>
                <c:pt idx="18">
                  <c:v>-3.80000000000003</c:v>
                </c:pt>
                <c:pt idx="19">
                  <c:v>-3.70000000000026</c:v>
                </c:pt>
                <c:pt idx="20">
                  <c:v>-3.6000000000004899</c:v>
                </c:pt>
                <c:pt idx="21">
                  <c:v>-3.5000000000007199</c:v>
                </c:pt>
                <c:pt idx="22">
                  <c:v>-2.9999999999805702</c:v>
                </c:pt>
              </c:numCache>
            </c:numRef>
          </c:val>
        </c:ser>
        <c:ser>
          <c:idx val="2"/>
          <c:order val="2"/>
          <c:tx>
            <c:strRef>
              <c:f>'K82+699'!$AC$4:$AE$4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'K82+699'!$A$6:$A$29</c:f>
              <c:numCache>
                <c:formatCode>m"月"d"日";@</c:formatCode>
                <c:ptCount val="24"/>
                <c:pt idx="0">
                  <c:v>44577</c:v>
                </c:pt>
                <c:pt idx="1">
                  <c:v>44578</c:v>
                </c:pt>
                <c:pt idx="2">
                  <c:v>44579</c:v>
                </c:pt>
                <c:pt idx="3">
                  <c:v>44580</c:v>
                </c:pt>
                <c:pt idx="4">
                  <c:v>44581</c:v>
                </c:pt>
                <c:pt idx="5">
                  <c:v>44582</c:v>
                </c:pt>
                <c:pt idx="6">
                  <c:v>44583</c:v>
                </c:pt>
                <c:pt idx="7">
                  <c:v>44584</c:v>
                </c:pt>
                <c:pt idx="8">
                  <c:v>44585</c:v>
                </c:pt>
                <c:pt idx="9">
                  <c:v>44586</c:v>
                </c:pt>
                <c:pt idx="10">
                  <c:v>44587</c:v>
                </c:pt>
                <c:pt idx="11">
                  <c:v>44588</c:v>
                </c:pt>
                <c:pt idx="12">
                  <c:v>44589</c:v>
                </c:pt>
                <c:pt idx="13">
                  <c:v>44590</c:v>
                </c:pt>
                <c:pt idx="14">
                  <c:v>44591</c:v>
                </c:pt>
                <c:pt idx="15">
                  <c:v>44597</c:v>
                </c:pt>
                <c:pt idx="16">
                  <c:v>44602</c:v>
                </c:pt>
                <c:pt idx="17">
                  <c:v>44607</c:v>
                </c:pt>
                <c:pt idx="18">
                  <c:v>44610</c:v>
                </c:pt>
                <c:pt idx="19">
                  <c:v>44612</c:v>
                </c:pt>
                <c:pt idx="20">
                  <c:v>44614</c:v>
                </c:pt>
                <c:pt idx="21">
                  <c:v>44617</c:v>
                </c:pt>
              </c:numCache>
            </c:numRef>
          </c:cat>
          <c:val>
            <c:numRef>
              <c:f>'K82+699'!$AD$6:$AD$29</c:f>
              <c:numCache>
                <c:formatCode>0.00_ </c:formatCode>
                <c:ptCount val="24"/>
                <c:pt idx="0">
                  <c:v>0</c:v>
                </c:pt>
                <c:pt idx="1">
                  <c:v>9.99999999997669E-2</c:v>
                </c:pt>
                <c:pt idx="2">
                  <c:v>-0.399999999999956</c:v>
                </c:pt>
                <c:pt idx="3">
                  <c:v>-0.300000000000189</c:v>
                </c:pt>
                <c:pt idx="4">
                  <c:v>-0.50000000000061096</c:v>
                </c:pt>
                <c:pt idx="5">
                  <c:v>-0.70000000000014495</c:v>
                </c:pt>
                <c:pt idx="6">
                  <c:v>-1.1000000000001</c:v>
                </c:pt>
                <c:pt idx="7">
                  <c:v>-1.1000000000001</c:v>
                </c:pt>
                <c:pt idx="8">
                  <c:v>-1.3000000000005201</c:v>
                </c:pt>
                <c:pt idx="9">
                  <c:v>-1.50000000000006</c:v>
                </c:pt>
                <c:pt idx="10">
                  <c:v>-1.9000000000000099</c:v>
                </c:pt>
                <c:pt idx="11">
                  <c:v>-1.9000000000000099</c:v>
                </c:pt>
                <c:pt idx="12">
                  <c:v>-2.10000000000043</c:v>
                </c:pt>
                <c:pt idx="13">
                  <c:v>-2.2000000000002</c:v>
                </c:pt>
                <c:pt idx="14">
                  <c:v>-2.5000000000003899</c:v>
                </c:pt>
                <c:pt idx="15">
                  <c:v>-2.7000000000105802</c:v>
                </c:pt>
                <c:pt idx="16">
                  <c:v>-2.9000000000101198</c:v>
                </c:pt>
                <c:pt idx="17">
                  <c:v>-2.60000000000016</c:v>
                </c:pt>
                <c:pt idx="18">
                  <c:v>-3.30000000001007</c:v>
                </c:pt>
                <c:pt idx="19">
                  <c:v>-3.2000000000005402</c:v>
                </c:pt>
                <c:pt idx="20">
                  <c:v>-3.0999999999901098</c:v>
                </c:pt>
                <c:pt idx="21">
                  <c:v>-2.9999999999805702</c:v>
                </c:pt>
              </c:numCache>
            </c:numRef>
          </c:val>
        </c:ser>
        <c:dLbls/>
        <c:marker val="1"/>
        <c:axId val="319611264"/>
        <c:axId val="319613568"/>
      </c:lineChart>
      <c:lineChart>
        <c:grouping val="standard"/>
        <c:ser>
          <c:idx val="3"/>
          <c:order val="3"/>
          <c:tx>
            <c:strRef>
              <c:f>'K82+699'!$AG$3:$AG$5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'K82+699'!$A$6:$A$29</c:f>
              <c:numCache>
                <c:formatCode>m"月"d"日";@</c:formatCode>
                <c:ptCount val="24"/>
                <c:pt idx="0">
                  <c:v>44577</c:v>
                </c:pt>
                <c:pt idx="1">
                  <c:v>44578</c:v>
                </c:pt>
                <c:pt idx="2">
                  <c:v>44579</c:v>
                </c:pt>
                <c:pt idx="3">
                  <c:v>44580</c:v>
                </c:pt>
                <c:pt idx="4">
                  <c:v>44581</c:v>
                </c:pt>
                <c:pt idx="5">
                  <c:v>44582</c:v>
                </c:pt>
                <c:pt idx="6">
                  <c:v>44583</c:v>
                </c:pt>
                <c:pt idx="7">
                  <c:v>44584</c:v>
                </c:pt>
                <c:pt idx="8">
                  <c:v>44585</c:v>
                </c:pt>
                <c:pt idx="9">
                  <c:v>44586</c:v>
                </c:pt>
                <c:pt idx="10">
                  <c:v>44587</c:v>
                </c:pt>
                <c:pt idx="11">
                  <c:v>44588</c:v>
                </c:pt>
                <c:pt idx="12">
                  <c:v>44589</c:v>
                </c:pt>
                <c:pt idx="13">
                  <c:v>44590</c:v>
                </c:pt>
                <c:pt idx="14">
                  <c:v>44591</c:v>
                </c:pt>
                <c:pt idx="15">
                  <c:v>44597</c:v>
                </c:pt>
                <c:pt idx="16">
                  <c:v>44602</c:v>
                </c:pt>
                <c:pt idx="17">
                  <c:v>44607</c:v>
                </c:pt>
                <c:pt idx="18">
                  <c:v>44610</c:v>
                </c:pt>
                <c:pt idx="19">
                  <c:v>44612</c:v>
                </c:pt>
                <c:pt idx="20">
                  <c:v>44614</c:v>
                </c:pt>
                <c:pt idx="21">
                  <c:v>44617</c:v>
                </c:pt>
              </c:numCache>
            </c:numRef>
          </c:cat>
          <c:val>
            <c:numRef>
              <c:f>'K82+699'!$AG$6:$AG$29</c:f>
              <c:numCache>
                <c:formatCode>0.0_ </c:formatCode>
                <c:ptCount val="2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48</c:v>
                </c:pt>
                <c:pt idx="14">
                  <c:v>51</c:v>
                </c:pt>
                <c:pt idx="15">
                  <c:v>54</c:v>
                </c:pt>
                <c:pt idx="16">
                  <c:v>57</c:v>
                </c:pt>
                <c:pt idx="17">
                  <c:v>74</c:v>
                </c:pt>
                <c:pt idx="18">
                  <c:v>86</c:v>
                </c:pt>
                <c:pt idx="19">
                  <c:v>99</c:v>
                </c:pt>
                <c:pt idx="20">
                  <c:v>112</c:v>
                </c:pt>
                <c:pt idx="21">
                  <c:v>125</c:v>
                </c:pt>
              </c:numCache>
            </c:numRef>
          </c:val>
        </c:ser>
        <c:dLbls/>
        <c:marker val="1"/>
        <c:axId val="319165184"/>
        <c:axId val="319166720"/>
      </c:lineChart>
      <c:dateAx>
        <c:axId val="31961126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9613568"/>
        <c:crossesAt val="-50"/>
        <c:auto val="1"/>
        <c:lblOffset val="100"/>
        <c:baseTimeUnit val="days"/>
        <c:majorUnit val="5"/>
        <c:majorTimeUnit val="days"/>
      </c:dateAx>
      <c:valAx>
        <c:axId val="319613568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9611264"/>
        <c:crosses val="autoZero"/>
        <c:crossBetween val="midCat"/>
      </c:valAx>
      <c:dateAx>
        <c:axId val="319165184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19166720"/>
        <c:crosses val="autoZero"/>
        <c:auto val="1"/>
        <c:lblOffset val="100"/>
        <c:baseTimeUnit val="days"/>
      </c:dateAx>
      <c:valAx>
        <c:axId val="319166720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9165184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93869731800769E-2"/>
          <c:y val="0.106958078838276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K82+699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816700031140205"/>
          <c:y val="6.564424544971091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'K82+699'!$C$4:$G$4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'K82+699'!$A$6:$A$29</c:f>
              <c:numCache>
                <c:formatCode>m"月"d"日";@</c:formatCode>
                <c:ptCount val="24"/>
                <c:pt idx="0">
                  <c:v>44577</c:v>
                </c:pt>
                <c:pt idx="1">
                  <c:v>44578</c:v>
                </c:pt>
                <c:pt idx="2">
                  <c:v>44579</c:v>
                </c:pt>
                <c:pt idx="3">
                  <c:v>44580</c:v>
                </c:pt>
                <c:pt idx="4">
                  <c:v>44581</c:v>
                </c:pt>
                <c:pt idx="5">
                  <c:v>44582</c:v>
                </c:pt>
                <c:pt idx="6">
                  <c:v>44583</c:v>
                </c:pt>
                <c:pt idx="7">
                  <c:v>44584</c:v>
                </c:pt>
                <c:pt idx="8">
                  <c:v>44585</c:v>
                </c:pt>
                <c:pt idx="9">
                  <c:v>44586</c:v>
                </c:pt>
                <c:pt idx="10">
                  <c:v>44587</c:v>
                </c:pt>
                <c:pt idx="11">
                  <c:v>44588</c:v>
                </c:pt>
                <c:pt idx="12">
                  <c:v>44589</c:v>
                </c:pt>
                <c:pt idx="13">
                  <c:v>44590</c:v>
                </c:pt>
                <c:pt idx="14">
                  <c:v>44591</c:v>
                </c:pt>
                <c:pt idx="15">
                  <c:v>44597</c:v>
                </c:pt>
                <c:pt idx="16">
                  <c:v>44602</c:v>
                </c:pt>
                <c:pt idx="17">
                  <c:v>44607</c:v>
                </c:pt>
                <c:pt idx="18">
                  <c:v>44610</c:v>
                </c:pt>
                <c:pt idx="19">
                  <c:v>44612</c:v>
                </c:pt>
                <c:pt idx="20">
                  <c:v>44614</c:v>
                </c:pt>
                <c:pt idx="21">
                  <c:v>44617</c:v>
                </c:pt>
              </c:numCache>
            </c:numRef>
          </c:cat>
          <c:val>
            <c:numRef>
              <c:f>'K82+699'!$G$6:$G$29</c:f>
              <c:numCache>
                <c:formatCode>0.00_ </c:formatCode>
                <c:ptCount val="24"/>
                <c:pt idx="0">
                  <c:v>0</c:v>
                </c:pt>
                <c:pt idx="1">
                  <c:v>0.29999999992469401</c:v>
                </c:pt>
                <c:pt idx="2">
                  <c:v>-0.49999999998817701</c:v>
                </c:pt>
                <c:pt idx="3">
                  <c:v>-0.49999999998817701</c:v>
                </c:pt>
                <c:pt idx="4">
                  <c:v>-0.199999999949796</c:v>
                </c:pt>
                <c:pt idx="5">
                  <c:v>-0.20000000006348301</c:v>
                </c:pt>
                <c:pt idx="6">
                  <c:v>0.20000000006348301</c:v>
                </c:pt>
                <c:pt idx="7">
                  <c:v>-0.60000000007676102</c:v>
                </c:pt>
                <c:pt idx="8">
                  <c:v>-0.199999999949796</c:v>
                </c:pt>
                <c:pt idx="9">
                  <c:v>-9.9999999974897905E-2</c:v>
                </c:pt>
                <c:pt idx="10">
                  <c:v>-0.30000000003838101</c:v>
                </c:pt>
                <c:pt idx="11">
                  <c:v>-0.199999999949796</c:v>
                </c:pt>
                <c:pt idx="12">
                  <c:v>-0.10000000008858501</c:v>
                </c:pt>
                <c:pt idx="13">
                  <c:v>-0.29999999992469401</c:v>
                </c:pt>
                <c:pt idx="14">
                  <c:v>-0.40000000001327901</c:v>
                </c:pt>
                <c:pt idx="15">
                  <c:v>0</c:v>
                </c:pt>
                <c:pt idx="16">
                  <c:v>-4.0000000012696497E-2</c:v>
                </c:pt>
                <c:pt idx="17">
                  <c:v>2.0000000017716998E-2</c:v>
                </c:pt>
                <c:pt idx="18">
                  <c:v>-0.166666666700621</c:v>
                </c:pt>
                <c:pt idx="19">
                  <c:v>-9.9999999974897905E-2</c:v>
                </c:pt>
                <c:pt idx="20">
                  <c:v>-9.9999999974897905E-2</c:v>
                </c:pt>
                <c:pt idx="21">
                  <c:v>-6.66666666878276E-2</c:v>
                </c:pt>
                <c:pt idx="22">
                  <c:v>-0.20000000006348301</c:v>
                </c:pt>
              </c:numCache>
            </c:numRef>
          </c:val>
        </c:ser>
        <c:ser>
          <c:idx val="1"/>
          <c:order val="1"/>
          <c:tx>
            <c:strRef>
              <c:f>'K82+699'!$H$4:$L$4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'K82+699'!$A$6:$A$29</c:f>
              <c:numCache>
                <c:formatCode>m"月"d"日";@</c:formatCode>
                <c:ptCount val="24"/>
                <c:pt idx="0">
                  <c:v>44577</c:v>
                </c:pt>
                <c:pt idx="1">
                  <c:v>44578</c:v>
                </c:pt>
                <c:pt idx="2">
                  <c:v>44579</c:v>
                </c:pt>
                <c:pt idx="3">
                  <c:v>44580</c:v>
                </c:pt>
                <c:pt idx="4">
                  <c:v>44581</c:v>
                </c:pt>
                <c:pt idx="5">
                  <c:v>44582</c:v>
                </c:pt>
                <c:pt idx="6">
                  <c:v>44583</c:v>
                </c:pt>
                <c:pt idx="7">
                  <c:v>44584</c:v>
                </c:pt>
                <c:pt idx="8">
                  <c:v>44585</c:v>
                </c:pt>
                <c:pt idx="9">
                  <c:v>44586</c:v>
                </c:pt>
                <c:pt idx="10">
                  <c:v>44587</c:v>
                </c:pt>
                <c:pt idx="11">
                  <c:v>44588</c:v>
                </c:pt>
                <c:pt idx="12">
                  <c:v>44589</c:v>
                </c:pt>
                <c:pt idx="13">
                  <c:v>44590</c:v>
                </c:pt>
                <c:pt idx="14">
                  <c:v>44591</c:v>
                </c:pt>
                <c:pt idx="15">
                  <c:v>44597</c:v>
                </c:pt>
                <c:pt idx="16">
                  <c:v>44602</c:v>
                </c:pt>
                <c:pt idx="17">
                  <c:v>44607</c:v>
                </c:pt>
                <c:pt idx="18">
                  <c:v>44610</c:v>
                </c:pt>
                <c:pt idx="19">
                  <c:v>44612</c:v>
                </c:pt>
                <c:pt idx="20">
                  <c:v>44614</c:v>
                </c:pt>
                <c:pt idx="21">
                  <c:v>44617</c:v>
                </c:pt>
              </c:numCache>
            </c:numRef>
          </c:cat>
          <c:val>
            <c:numRef>
              <c:f>'K82+699'!$L$6:$L$29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-0.49999999998817701</c:v>
                </c:pt>
                <c:pt idx="3">
                  <c:v>0.30000000003838101</c:v>
                </c:pt>
                <c:pt idx="4">
                  <c:v>-0.49999999998817701</c:v>
                </c:pt>
                <c:pt idx="5">
                  <c:v>-0.20000000006348301</c:v>
                </c:pt>
                <c:pt idx="6">
                  <c:v>-0.199999999949796</c:v>
                </c:pt>
                <c:pt idx="7">
                  <c:v>9.9999999974897905E-2</c:v>
                </c:pt>
                <c:pt idx="8">
                  <c:v>-0.49999999998817701</c:v>
                </c:pt>
                <c:pt idx="9">
                  <c:v>-0.20000000006348301</c:v>
                </c:pt>
                <c:pt idx="10">
                  <c:v>-0.199999999949796</c:v>
                </c:pt>
                <c:pt idx="11">
                  <c:v>-0.20000000006348301</c:v>
                </c:pt>
                <c:pt idx="12">
                  <c:v>-9.9999999974897905E-2</c:v>
                </c:pt>
                <c:pt idx="13">
                  <c:v>-0.29999999992469401</c:v>
                </c:pt>
                <c:pt idx="14">
                  <c:v>-0.20000000006348301</c:v>
                </c:pt>
                <c:pt idx="15">
                  <c:v>-4.9999999987449001E-2</c:v>
                </c:pt>
                <c:pt idx="16">
                  <c:v>-2.0000000017716998E-2</c:v>
                </c:pt>
                <c:pt idx="17">
                  <c:v>-3.9999999989959199E-2</c:v>
                </c:pt>
                <c:pt idx="18">
                  <c:v>6.6666666649931997E-2</c:v>
                </c:pt>
                <c:pt idx="19">
                  <c:v>5.0000000044292399E-2</c:v>
                </c:pt>
                <c:pt idx="20">
                  <c:v>4.9999999987449001E-2</c:v>
                </c:pt>
                <c:pt idx="21">
                  <c:v>3.3333333324965998E-2</c:v>
                </c:pt>
              </c:numCache>
            </c:numRef>
          </c:val>
        </c:ser>
        <c:ser>
          <c:idx val="2"/>
          <c:order val="2"/>
          <c:tx>
            <c:strRef>
              <c:f>'K82+699'!$M$4:$Q$4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'K82+699'!$A$6:$A$29</c:f>
              <c:numCache>
                <c:formatCode>m"月"d"日";@</c:formatCode>
                <c:ptCount val="24"/>
                <c:pt idx="0">
                  <c:v>44577</c:v>
                </c:pt>
                <c:pt idx="1">
                  <c:v>44578</c:v>
                </c:pt>
                <c:pt idx="2">
                  <c:v>44579</c:v>
                </c:pt>
                <c:pt idx="3">
                  <c:v>44580</c:v>
                </c:pt>
                <c:pt idx="4">
                  <c:v>44581</c:v>
                </c:pt>
                <c:pt idx="5">
                  <c:v>44582</c:v>
                </c:pt>
                <c:pt idx="6">
                  <c:v>44583</c:v>
                </c:pt>
                <c:pt idx="7">
                  <c:v>44584</c:v>
                </c:pt>
                <c:pt idx="8">
                  <c:v>44585</c:v>
                </c:pt>
                <c:pt idx="9">
                  <c:v>44586</c:v>
                </c:pt>
                <c:pt idx="10">
                  <c:v>44587</c:v>
                </c:pt>
                <c:pt idx="11">
                  <c:v>44588</c:v>
                </c:pt>
                <c:pt idx="12">
                  <c:v>44589</c:v>
                </c:pt>
                <c:pt idx="13">
                  <c:v>44590</c:v>
                </c:pt>
                <c:pt idx="14">
                  <c:v>44591</c:v>
                </c:pt>
                <c:pt idx="15">
                  <c:v>44597</c:v>
                </c:pt>
                <c:pt idx="16">
                  <c:v>44602</c:v>
                </c:pt>
                <c:pt idx="17">
                  <c:v>44607</c:v>
                </c:pt>
                <c:pt idx="18">
                  <c:v>44610</c:v>
                </c:pt>
                <c:pt idx="19">
                  <c:v>44612</c:v>
                </c:pt>
                <c:pt idx="20">
                  <c:v>44614</c:v>
                </c:pt>
                <c:pt idx="21">
                  <c:v>44617</c:v>
                </c:pt>
              </c:numCache>
            </c:numRef>
          </c:cat>
          <c:val>
            <c:numRef>
              <c:f>'K82+699'!$Q$6:$Q$29</c:f>
              <c:numCache>
                <c:formatCode>0.00_ </c:formatCode>
                <c:ptCount val="24"/>
                <c:pt idx="0">
                  <c:v>0</c:v>
                </c:pt>
                <c:pt idx="1">
                  <c:v>-0.70000000005165897</c:v>
                </c:pt>
                <c:pt idx="2">
                  <c:v>0.30000000003838101</c:v>
                </c:pt>
                <c:pt idx="3">
                  <c:v>-0.49999999998817701</c:v>
                </c:pt>
                <c:pt idx="4">
                  <c:v>9.9999999974897905E-2</c:v>
                </c:pt>
                <c:pt idx="5">
                  <c:v>-9.9999999974897905E-2</c:v>
                </c:pt>
                <c:pt idx="6">
                  <c:v>-9.9999999974897905E-2</c:v>
                </c:pt>
                <c:pt idx="7">
                  <c:v>0.199999999949796</c:v>
                </c:pt>
                <c:pt idx="8">
                  <c:v>-0.40000000001327901</c:v>
                </c:pt>
                <c:pt idx="9">
                  <c:v>-9.9999999974897905E-2</c:v>
                </c:pt>
                <c:pt idx="10">
                  <c:v>-9.9999999974897905E-2</c:v>
                </c:pt>
                <c:pt idx="11">
                  <c:v>0.30000000003838101</c:v>
                </c:pt>
                <c:pt idx="12">
                  <c:v>-0.50000000010186296</c:v>
                </c:pt>
                <c:pt idx="13">
                  <c:v>-9.9999999974897905E-2</c:v>
                </c:pt>
                <c:pt idx="14">
                  <c:v>0</c:v>
                </c:pt>
                <c:pt idx="15">
                  <c:v>-3.3333333324965998E-2</c:v>
                </c:pt>
                <c:pt idx="16">
                  <c:v>-1.99999999949796E-2</c:v>
                </c:pt>
                <c:pt idx="17">
                  <c:v>3.9999999989959199E-2</c:v>
                </c:pt>
                <c:pt idx="18">
                  <c:v>-0.13333333333776001</c:v>
                </c:pt>
                <c:pt idx="19">
                  <c:v>-4.9999999987449001E-2</c:v>
                </c:pt>
                <c:pt idx="20">
                  <c:v>-4.9999999987449001E-2</c:v>
                </c:pt>
                <c:pt idx="21">
                  <c:v>-3.3333333362861602E-2</c:v>
                </c:pt>
              </c:numCache>
            </c:numRef>
          </c:val>
        </c:ser>
        <c:dLbls/>
        <c:marker val="1"/>
        <c:axId val="319566208"/>
        <c:axId val="319568512"/>
      </c:lineChart>
      <c:dateAx>
        <c:axId val="31956620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9568512"/>
        <c:crossesAt val="-50"/>
        <c:auto val="1"/>
        <c:lblOffset val="100"/>
        <c:baseTimeUnit val="days"/>
        <c:majorUnit val="5"/>
        <c:majorTimeUnit val="days"/>
      </c:dateAx>
      <c:valAx>
        <c:axId val="319568512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9566208"/>
        <c:crosses val="autoZero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K82+699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612085062513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'K82+699'!$U$4:$W$4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'K82+699'!$A$6:$A$29</c:f>
              <c:numCache>
                <c:formatCode>m"月"d"日";@</c:formatCode>
                <c:ptCount val="24"/>
                <c:pt idx="0">
                  <c:v>44577</c:v>
                </c:pt>
                <c:pt idx="1">
                  <c:v>44578</c:v>
                </c:pt>
                <c:pt idx="2">
                  <c:v>44579</c:v>
                </c:pt>
                <c:pt idx="3">
                  <c:v>44580</c:v>
                </c:pt>
                <c:pt idx="4">
                  <c:v>44581</c:v>
                </c:pt>
                <c:pt idx="5">
                  <c:v>44582</c:v>
                </c:pt>
                <c:pt idx="6">
                  <c:v>44583</c:v>
                </c:pt>
                <c:pt idx="7">
                  <c:v>44584</c:v>
                </c:pt>
                <c:pt idx="8">
                  <c:v>44585</c:v>
                </c:pt>
                <c:pt idx="9">
                  <c:v>44586</c:v>
                </c:pt>
                <c:pt idx="10">
                  <c:v>44587</c:v>
                </c:pt>
                <c:pt idx="11">
                  <c:v>44588</c:v>
                </c:pt>
                <c:pt idx="12">
                  <c:v>44589</c:v>
                </c:pt>
                <c:pt idx="13">
                  <c:v>44590</c:v>
                </c:pt>
                <c:pt idx="14">
                  <c:v>44591</c:v>
                </c:pt>
                <c:pt idx="15">
                  <c:v>44597</c:v>
                </c:pt>
                <c:pt idx="16">
                  <c:v>44602</c:v>
                </c:pt>
                <c:pt idx="17">
                  <c:v>44607</c:v>
                </c:pt>
                <c:pt idx="18">
                  <c:v>44610</c:v>
                </c:pt>
                <c:pt idx="19">
                  <c:v>44612</c:v>
                </c:pt>
                <c:pt idx="20">
                  <c:v>44614</c:v>
                </c:pt>
                <c:pt idx="21">
                  <c:v>44617</c:v>
                </c:pt>
              </c:numCache>
            </c:numRef>
          </c:cat>
          <c:val>
            <c:numRef>
              <c:f>'K82+699'!$W$6:$W$29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-0.20000000000042201</c:v>
                </c:pt>
                <c:pt idx="2">
                  <c:v>-0.499999999999723</c:v>
                </c:pt>
                <c:pt idx="3">
                  <c:v>9.99999999997669E-2</c:v>
                </c:pt>
                <c:pt idx="4">
                  <c:v>-0.29999999999930099</c:v>
                </c:pt>
                <c:pt idx="5">
                  <c:v>0.19999999999953399</c:v>
                </c:pt>
                <c:pt idx="6">
                  <c:v>-0.799999999999912</c:v>
                </c:pt>
                <c:pt idx="7">
                  <c:v>-0.300000000000189</c:v>
                </c:pt>
                <c:pt idx="8">
                  <c:v>-0.19999999999953399</c:v>
                </c:pt>
                <c:pt idx="9">
                  <c:v>-0.399999999999956</c:v>
                </c:pt>
                <c:pt idx="10">
                  <c:v>0.19999999999953399</c:v>
                </c:pt>
                <c:pt idx="11">
                  <c:v>-0.79999999999014204</c:v>
                </c:pt>
                <c:pt idx="12">
                  <c:v>-0.29999999999930099</c:v>
                </c:pt>
                <c:pt idx="13">
                  <c:v>9.9999999989996993E-2</c:v>
                </c:pt>
                <c:pt idx="14">
                  <c:v>-0.69999999999037499</c:v>
                </c:pt>
                <c:pt idx="15">
                  <c:v>-5.0000000000031498E-2</c:v>
                </c:pt>
                <c:pt idx="16">
                  <c:v>1.9999999997999399E-2</c:v>
                </c:pt>
                <c:pt idx="17">
                  <c:v>-0.139999999997897</c:v>
                </c:pt>
                <c:pt idx="18">
                  <c:v>-0.100000000000063</c:v>
                </c:pt>
                <c:pt idx="19">
                  <c:v>9.9999999994882002E-2</c:v>
                </c:pt>
                <c:pt idx="20">
                  <c:v>9.9999999994882002E-2</c:v>
                </c:pt>
                <c:pt idx="21">
                  <c:v>6.66666666635507E-2</c:v>
                </c:pt>
                <c:pt idx="22">
                  <c:v>0.20000000001996199</c:v>
                </c:pt>
              </c:numCache>
            </c:numRef>
          </c:val>
        </c:ser>
        <c:ser>
          <c:idx val="1"/>
          <c:order val="1"/>
          <c:tx>
            <c:strRef>
              <c:f>'K82+699'!$Y$4:$AA$4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'K82+699'!$A$6:$A$29</c:f>
              <c:numCache>
                <c:formatCode>m"月"d"日";@</c:formatCode>
                <c:ptCount val="24"/>
                <c:pt idx="0">
                  <c:v>44577</c:v>
                </c:pt>
                <c:pt idx="1">
                  <c:v>44578</c:v>
                </c:pt>
                <c:pt idx="2">
                  <c:v>44579</c:v>
                </c:pt>
                <c:pt idx="3">
                  <c:v>44580</c:v>
                </c:pt>
                <c:pt idx="4">
                  <c:v>44581</c:v>
                </c:pt>
                <c:pt idx="5">
                  <c:v>44582</c:v>
                </c:pt>
                <c:pt idx="6">
                  <c:v>44583</c:v>
                </c:pt>
                <c:pt idx="7">
                  <c:v>44584</c:v>
                </c:pt>
                <c:pt idx="8">
                  <c:v>44585</c:v>
                </c:pt>
                <c:pt idx="9">
                  <c:v>44586</c:v>
                </c:pt>
                <c:pt idx="10">
                  <c:v>44587</c:v>
                </c:pt>
                <c:pt idx="11">
                  <c:v>44588</c:v>
                </c:pt>
                <c:pt idx="12">
                  <c:v>44589</c:v>
                </c:pt>
                <c:pt idx="13">
                  <c:v>44590</c:v>
                </c:pt>
                <c:pt idx="14">
                  <c:v>44591</c:v>
                </c:pt>
                <c:pt idx="15">
                  <c:v>44597</c:v>
                </c:pt>
                <c:pt idx="16">
                  <c:v>44602</c:v>
                </c:pt>
                <c:pt idx="17">
                  <c:v>44607</c:v>
                </c:pt>
                <c:pt idx="18">
                  <c:v>44610</c:v>
                </c:pt>
                <c:pt idx="19">
                  <c:v>44612</c:v>
                </c:pt>
                <c:pt idx="20">
                  <c:v>44614</c:v>
                </c:pt>
                <c:pt idx="21">
                  <c:v>44617</c:v>
                </c:pt>
              </c:numCache>
            </c:numRef>
          </c:cat>
          <c:val>
            <c:numRef>
              <c:f>'K82+699'!$AA$6:$AA$29</c:f>
              <c:numCache>
                <c:formatCode>0.00_ </c:formatCode>
                <c:ptCount val="24"/>
                <c:pt idx="0">
                  <c:v>0</c:v>
                </c:pt>
                <c:pt idx="1">
                  <c:v>0.19999999999953399</c:v>
                </c:pt>
                <c:pt idx="2">
                  <c:v>-0.50000000000061096</c:v>
                </c:pt>
                <c:pt idx="3">
                  <c:v>-0.49999999999883499</c:v>
                </c:pt>
                <c:pt idx="4">
                  <c:v>-0.20000000000130999</c:v>
                </c:pt>
                <c:pt idx="5">
                  <c:v>-0.19999999999953399</c:v>
                </c:pt>
                <c:pt idx="6">
                  <c:v>-0.19999999999953399</c:v>
                </c:pt>
                <c:pt idx="7">
                  <c:v>-9.99999999997669E-2</c:v>
                </c:pt>
                <c:pt idx="8">
                  <c:v>-0.30000000000107702</c:v>
                </c:pt>
                <c:pt idx="9">
                  <c:v>-0.19999999999953399</c:v>
                </c:pt>
                <c:pt idx="10">
                  <c:v>0.19999999999953399</c:v>
                </c:pt>
                <c:pt idx="11">
                  <c:v>-0.59999999999860198</c:v>
                </c:pt>
                <c:pt idx="12">
                  <c:v>-0.20000000000130999</c:v>
                </c:pt>
                <c:pt idx="13">
                  <c:v>-9.99999999997669E-2</c:v>
                </c:pt>
                <c:pt idx="14">
                  <c:v>-0.29999999999930099</c:v>
                </c:pt>
                <c:pt idx="15">
                  <c:v>-3.3333333333255603E-2</c:v>
                </c:pt>
                <c:pt idx="16">
                  <c:v>-2.0000000000308701E-2</c:v>
                </c:pt>
                <c:pt idx="17">
                  <c:v>-5.99999999998602E-2</c:v>
                </c:pt>
                <c:pt idx="18">
                  <c:v>-6.6666666666511304E-2</c:v>
                </c:pt>
                <c:pt idx="19">
                  <c:v>4.9999999999883499E-2</c:v>
                </c:pt>
                <c:pt idx="20">
                  <c:v>4.9999999999883499E-2</c:v>
                </c:pt>
                <c:pt idx="21">
                  <c:v>3.3333333333255603E-2</c:v>
                </c:pt>
                <c:pt idx="22">
                  <c:v>7.9999999996083204E-2</c:v>
                </c:pt>
              </c:numCache>
            </c:numRef>
          </c:val>
        </c:ser>
        <c:ser>
          <c:idx val="2"/>
          <c:order val="2"/>
          <c:tx>
            <c:strRef>
              <c:f>'K82+699'!$AC$4:$AE$4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'K82+699'!$A$6:$A$29</c:f>
              <c:numCache>
                <c:formatCode>m"月"d"日";@</c:formatCode>
                <c:ptCount val="24"/>
                <c:pt idx="0">
                  <c:v>44577</c:v>
                </c:pt>
                <c:pt idx="1">
                  <c:v>44578</c:v>
                </c:pt>
                <c:pt idx="2">
                  <c:v>44579</c:v>
                </c:pt>
                <c:pt idx="3">
                  <c:v>44580</c:v>
                </c:pt>
                <c:pt idx="4">
                  <c:v>44581</c:v>
                </c:pt>
                <c:pt idx="5">
                  <c:v>44582</c:v>
                </c:pt>
                <c:pt idx="6">
                  <c:v>44583</c:v>
                </c:pt>
                <c:pt idx="7">
                  <c:v>44584</c:v>
                </c:pt>
                <c:pt idx="8">
                  <c:v>44585</c:v>
                </c:pt>
                <c:pt idx="9">
                  <c:v>44586</c:v>
                </c:pt>
                <c:pt idx="10">
                  <c:v>44587</c:v>
                </c:pt>
                <c:pt idx="11">
                  <c:v>44588</c:v>
                </c:pt>
                <c:pt idx="12">
                  <c:v>44589</c:v>
                </c:pt>
                <c:pt idx="13">
                  <c:v>44590</c:v>
                </c:pt>
                <c:pt idx="14">
                  <c:v>44591</c:v>
                </c:pt>
                <c:pt idx="15">
                  <c:v>44597</c:v>
                </c:pt>
                <c:pt idx="16">
                  <c:v>44602</c:v>
                </c:pt>
                <c:pt idx="17">
                  <c:v>44607</c:v>
                </c:pt>
                <c:pt idx="18">
                  <c:v>44610</c:v>
                </c:pt>
                <c:pt idx="19">
                  <c:v>44612</c:v>
                </c:pt>
                <c:pt idx="20">
                  <c:v>44614</c:v>
                </c:pt>
                <c:pt idx="21">
                  <c:v>44617</c:v>
                </c:pt>
              </c:numCache>
            </c:numRef>
          </c:cat>
          <c:val>
            <c:numRef>
              <c:f>'K82+699'!$AE$6:$AE$29</c:f>
              <c:numCache>
                <c:formatCode>0.00_ </c:formatCode>
                <c:ptCount val="24"/>
                <c:pt idx="0">
                  <c:v>0</c:v>
                </c:pt>
                <c:pt idx="1">
                  <c:v>9.99999999997669E-2</c:v>
                </c:pt>
                <c:pt idx="2">
                  <c:v>-0.499999999999723</c:v>
                </c:pt>
                <c:pt idx="3">
                  <c:v>9.99999999997669E-2</c:v>
                </c:pt>
                <c:pt idx="4">
                  <c:v>-0.20000000000042201</c:v>
                </c:pt>
                <c:pt idx="5">
                  <c:v>-0.19999999999953399</c:v>
                </c:pt>
                <c:pt idx="6">
                  <c:v>-0.399999999999956</c:v>
                </c:pt>
                <c:pt idx="7">
                  <c:v>0</c:v>
                </c:pt>
                <c:pt idx="8">
                  <c:v>-0.20000000000042201</c:v>
                </c:pt>
                <c:pt idx="9">
                  <c:v>-0.19999999999953399</c:v>
                </c:pt>
                <c:pt idx="10">
                  <c:v>-0.399999999999956</c:v>
                </c:pt>
                <c:pt idx="11">
                  <c:v>0</c:v>
                </c:pt>
                <c:pt idx="12">
                  <c:v>-0.20000000000042201</c:v>
                </c:pt>
                <c:pt idx="13">
                  <c:v>-9.99999999997669E-2</c:v>
                </c:pt>
                <c:pt idx="14">
                  <c:v>-0.300000000000189</c:v>
                </c:pt>
                <c:pt idx="15">
                  <c:v>-3.3333333335032002E-2</c:v>
                </c:pt>
                <c:pt idx="16">
                  <c:v>-3.9999999999906798E-2</c:v>
                </c:pt>
                <c:pt idx="17">
                  <c:v>6.00000000019918E-2</c:v>
                </c:pt>
                <c:pt idx="18">
                  <c:v>-0.233333333336638</c:v>
                </c:pt>
                <c:pt idx="19">
                  <c:v>5.0000000004768501E-2</c:v>
                </c:pt>
                <c:pt idx="20">
                  <c:v>5.00000000052125E-2</c:v>
                </c:pt>
                <c:pt idx="21">
                  <c:v>3.3333333336512297E-2</c:v>
                </c:pt>
              </c:numCache>
            </c:numRef>
          </c:val>
        </c:ser>
        <c:dLbls/>
        <c:marker val="1"/>
        <c:axId val="319681664"/>
        <c:axId val="319683968"/>
      </c:lineChart>
      <c:dateAx>
        <c:axId val="31968166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9683968"/>
        <c:crossesAt val="-50"/>
        <c:auto val="1"/>
        <c:lblOffset val="100"/>
        <c:baseTimeUnit val="days"/>
        <c:majorUnit val="5"/>
        <c:majorTimeUnit val="days"/>
      </c:dateAx>
      <c:valAx>
        <c:axId val="319683968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9681664"/>
        <c:crosses val="autoZero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K82+663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31816686029000713"/>
          <c:y val="9.7401060161597542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'K82+663'!$C$4:$G$4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'K82+663'!$A$6:$A$29</c:f>
              <c:numCache>
                <c:formatCode>m"月"d"日";@</c:formatCode>
                <c:ptCount val="24"/>
                <c:pt idx="0">
                  <c:v>44583</c:v>
                </c:pt>
                <c:pt idx="1">
                  <c:v>44584</c:v>
                </c:pt>
                <c:pt idx="2">
                  <c:v>44585</c:v>
                </c:pt>
                <c:pt idx="3">
                  <c:v>44586</c:v>
                </c:pt>
                <c:pt idx="4">
                  <c:v>44587</c:v>
                </c:pt>
                <c:pt idx="5">
                  <c:v>44588</c:v>
                </c:pt>
                <c:pt idx="6">
                  <c:v>44589</c:v>
                </c:pt>
                <c:pt idx="7">
                  <c:v>44590</c:v>
                </c:pt>
                <c:pt idx="8">
                  <c:v>44591</c:v>
                </c:pt>
                <c:pt idx="9">
                  <c:v>44592</c:v>
                </c:pt>
                <c:pt idx="10">
                  <c:v>44593</c:v>
                </c:pt>
                <c:pt idx="11">
                  <c:v>44594</c:v>
                </c:pt>
                <c:pt idx="12">
                  <c:v>44595</c:v>
                </c:pt>
                <c:pt idx="13">
                  <c:v>44596</c:v>
                </c:pt>
                <c:pt idx="14">
                  <c:v>44597</c:v>
                </c:pt>
                <c:pt idx="15">
                  <c:v>44602</c:v>
                </c:pt>
                <c:pt idx="16">
                  <c:v>44607</c:v>
                </c:pt>
                <c:pt idx="17">
                  <c:v>44610</c:v>
                </c:pt>
                <c:pt idx="18">
                  <c:v>44612</c:v>
                </c:pt>
                <c:pt idx="19">
                  <c:v>44614</c:v>
                </c:pt>
                <c:pt idx="20">
                  <c:v>44617</c:v>
                </c:pt>
                <c:pt idx="21">
                  <c:v>44621</c:v>
                </c:pt>
              </c:numCache>
            </c:numRef>
          </c:cat>
          <c:val>
            <c:numRef>
              <c:f>'K82+663'!$F$6:$F$29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0.20000000006348301</c:v>
                </c:pt>
                <c:pt idx="3">
                  <c:v>-0.59999999996307496</c:v>
                </c:pt>
                <c:pt idx="4">
                  <c:v>-0.199999999949796</c:v>
                </c:pt>
                <c:pt idx="5">
                  <c:v>-0.99999999997635303</c:v>
                </c:pt>
                <c:pt idx="6">
                  <c:v>-1.1999999999261499</c:v>
                </c:pt>
                <c:pt idx="7">
                  <c:v>-1.39999999998963</c:v>
                </c:pt>
                <c:pt idx="8">
                  <c:v>-1.09999999995125</c:v>
                </c:pt>
                <c:pt idx="9">
                  <c:v>-1.8000000000029099</c:v>
                </c:pt>
                <c:pt idx="10">
                  <c:v>-1.9999999999527101</c:v>
                </c:pt>
                <c:pt idx="11">
                  <c:v>-2.0999999999275998</c:v>
                </c:pt>
                <c:pt idx="12">
                  <c:v>-2.39999999996598</c:v>
                </c:pt>
                <c:pt idx="13">
                  <c:v>-2.79999999997926</c:v>
                </c:pt>
                <c:pt idx="14">
                  <c:v>-2.79999999997926</c:v>
                </c:pt>
                <c:pt idx="15">
                  <c:v>-2.9999999999290599</c:v>
                </c:pt>
                <c:pt idx="16">
                  <c:v>-3.1000000000176402</c:v>
                </c:pt>
                <c:pt idx="17">
                  <c:v>-3.3999999999423398</c:v>
                </c:pt>
                <c:pt idx="18">
                  <c:v>-3.6000000000058199</c:v>
                </c:pt>
                <c:pt idx="19">
                  <c:v>-3.7999999999556202</c:v>
                </c:pt>
                <c:pt idx="20">
                  <c:v>-4.0000000000191003</c:v>
                </c:pt>
                <c:pt idx="21">
                  <c:v>-3.8999999999305102</c:v>
                </c:pt>
                <c:pt idx="22">
                  <c:v>-0.49999999998817701</c:v>
                </c:pt>
              </c:numCache>
            </c:numRef>
          </c:val>
        </c:ser>
        <c:ser>
          <c:idx val="1"/>
          <c:order val="1"/>
          <c:tx>
            <c:strRef>
              <c:f>'K82+663'!$H$4:$L$4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'K82+663'!$A$6:$A$29</c:f>
              <c:numCache>
                <c:formatCode>m"月"d"日";@</c:formatCode>
                <c:ptCount val="24"/>
                <c:pt idx="0">
                  <c:v>44583</c:v>
                </c:pt>
                <c:pt idx="1">
                  <c:v>44584</c:v>
                </c:pt>
                <c:pt idx="2">
                  <c:v>44585</c:v>
                </c:pt>
                <c:pt idx="3">
                  <c:v>44586</c:v>
                </c:pt>
                <c:pt idx="4">
                  <c:v>44587</c:v>
                </c:pt>
                <c:pt idx="5">
                  <c:v>44588</c:v>
                </c:pt>
                <c:pt idx="6">
                  <c:v>44589</c:v>
                </c:pt>
                <c:pt idx="7">
                  <c:v>44590</c:v>
                </c:pt>
                <c:pt idx="8">
                  <c:v>44591</c:v>
                </c:pt>
                <c:pt idx="9">
                  <c:v>44592</c:v>
                </c:pt>
                <c:pt idx="10">
                  <c:v>44593</c:v>
                </c:pt>
                <c:pt idx="11">
                  <c:v>44594</c:v>
                </c:pt>
                <c:pt idx="12">
                  <c:v>44595</c:v>
                </c:pt>
                <c:pt idx="13">
                  <c:v>44596</c:v>
                </c:pt>
                <c:pt idx="14">
                  <c:v>44597</c:v>
                </c:pt>
                <c:pt idx="15">
                  <c:v>44602</c:v>
                </c:pt>
                <c:pt idx="16">
                  <c:v>44607</c:v>
                </c:pt>
                <c:pt idx="17">
                  <c:v>44610</c:v>
                </c:pt>
                <c:pt idx="18">
                  <c:v>44612</c:v>
                </c:pt>
                <c:pt idx="19">
                  <c:v>44614</c:v>
                </c:pt>
                <c:pt idx="20">
                  <c:v>44617</c:v>
                </c:pt>
                <c:pt idx="21">
                  <c:v>44621</c:v>
                </c:pt>
              </c:numCache>
            </c:numRef>
          </c:cat>
          <c:val>
            <c:numRef>
              <c:f>'K82+663'!$K$6:$K$29</c:f>
              <c:numCache>
                <c:formatCode>0.00_ </c:formatCode>
                <c:ptCount val="24"/>
                <c:pt idx="0">
                  <c:v>0</c:v>
                </c:pt>
                <c:pt idx="1">
                  <c:v>9.9999999974897905E-2</c:v>
                </c:pt>
                <c:pt idx="2">
                  <c:v>0</c:v>
                </c:pt>
                <c:pt idx="3">
                  <c:v>9.9999999974897905E-2</c:v>
                </c:pt>
                <c:pt idx="4">
                  <c:v>-0.20000000006348301</c:v>
                </c:pt>
                <c:pt idx="5">
                  <c:v>-0.30000000003838101</c:v>
                </c:pt>
                <c:pt idx="6">
                  <c:v>-0.70000000005165897</c:v>
                </c:pt>
                <c:pt idx="7">
                  <c:v>-0.49999999998817701</c:v>
                </c:pt>
                <c:pt idx="8">
                  <c:v>-0.60000000007676102</c:v>
                </c:pt>
                <c:pt idx="9">
                  <c:v>-0.70000000005165897</c:v>
                </c:pt>
                <c:pt idx="10">
                  <c:v>-0.90000000000145497</c:v>
                </c:pt>
                <c:pt idx="11">
                  <c:v>-0.90000000000145497</c:v>
                </c:pt>
                <c:pt idx="12">
                  <c:v>-1.00000000009004</c:v>
                </c:pt>
                <c:pt idx="13">
                  <c:v>-0.90000000000145497</c:v>
                </c:pt>
                <c:pt idx="14">
                  <c:v>-1.2000000000398401</c:v>
                </c:pt>
                <c:pt idx="15">
                  <c:v>-1.30000000001473</c:v>
                </c:pt>
                <c:pt idx="16">
                  <c:v>-1.5000000000782201</c:v>
                </c:pt>
                <c:pt idx="17">
                  <c:v>-1.5000000000782201</c:v>
                </c:pt>
                <c:pt idx="18">
                  <c:v>-1.70000000002801</c:v>
                </c:pt>
                <c:pt idx="19">
                  <c:v>-1.9000000000915001</c:v>
                </c:pt>
                <c:pt idx="20">
                  <c:v>-2.1000000000412902</c:v>
                </c:pt>
                <c:pt idx="21">
                  <c:v>-2.2000000000161899</c:v>
                </c:pt>
                <c:pt idx="22">
                  <c:v>-3.3333333324965998E-2</c:v>
                </c:pt>
              </c:numCache>
            </c:numRef>
          </c:val>
        </c:ser>
        <c:ser>
          <c:idx val="2"/>
          <c:order val="2"/>
          <c:tx>
            <c:strRef>
              <c:f>'K82+663'!$M$4:$Q$4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'K82+663'!$A$6:$A$32</c:f>
              <c:numCache>
                <c:formatCode>m"月"d"日";@</c:formatCode>
                <c:ptCount val="27"/>
                <c:pt idx="0">
                  <c:v>44583</c:v>
                </c:pt>
                <c:pt idx="1">
                  <c:v>44584</c:v>
                </c:pt>
                <c:pt idx="2">
                  <c:v>44585</c:v>
                </c:pt>
                <c:pt idx="3">
                  <c:v>44586</c:v>
                </c:pt>
                <c:pt idx="4">
                  <c:v>44587</c:v>
                </c:pt>
                <c:pt idx="5">
                  <c:v>44588</c:v>
                </c:pt>
                <c:pt idx="6">
                  <c:v>44589</c:v>
                </c:pt>
                <c:pt idx="7">
                  <c:v>44590</c:v>
                </c:pt>
                <c:pt idx="8">
                  <c:v>44591</c:v>
                </c:pt>
                <c:pt idx="9">
                  <c:v>44592</c:v>
                </c:pt>
                <c:pt idx="10">
                  <c:v>44593</c:v>
                </c:pt>
                <c:pt idx="11">
                  <c:v>44594</c:v>
                </c:pt>
                <c:pt idx="12">
                  <c:v>44595</c:v>
                </c:pt>
                <c:pt idx="13">
                  <c:v>44596</c:v>
                </c:pt>
                <c:pt idx="14">
                  <c:v>44597</c:v>
                </c:pt>
                <c:pt idx="15">
                  <c:v>44602</c:v>
                </c:pt>
                <c:pt idx="16">
                  <c:v>44607</c:v>
                </c:pt>
                <c:pt idx="17">
                  <c:v>44610</c:v>
                </c:pt>
                <c:pt idx="18">
                  <c:v>44612</c:v>
                </c:pt>
                <c:pt idx="19">
                  <c:v>44614</c:v>
                </c:pt>
                <c:pt idx="20">
                  <c:v>44617</c:v>
                </c:pt>
                <c:pt idx="21">
                  <c:v>44621</c:v>
                </c:pt>
              </c:numCache>
            </c:numRef>
          </c:cat>
          <c:val>
            <c:numRef>
              <c:f>'K82+663'!$P$6:$P$32</c:f>
              <c:numCache>
                <c:formatCode>0.00_ </c:formatCode>
                <c:ptCount val="27"/>
                <c:pt idx="0">
                  <c:v>0</c:v>
                </c:pt>
                <c:pt idx="1">
                  <c:v>0.49999999998817701</c:v>
                </c:pt>
                <c:pt idx="2">
                  <c:v>0.20000000006348301</c:v>
                </c:pt>
                <c:pt idx="3">
                  <c:v>0</c:v>
                </c:pt>
                <c:pt idx="4">
                  <c:v>0.20000000006348301</c:v>
                </c:pt>
                <c:pt idx="5">
                  <c:v>-0.39999999989959201</c:v>
                </c:pt>
                <c:pt idx="6">
                  <c:v>-0.59999999996307496</c:v>
                </c:pt>
                <c:pt idx="7">
                  <c:v>-0.79999999991286996</c:v>
                </c:pt>
                <c:pt idx="8">
                  <c:v>-0.69999999993797202</c:v>
                </c:pt>
                <c:pt idx="9">
                  <c:v>-1.1999999999261499</c:v>
                </c:pt>
                <c:pt idx="10">
                  <c:v>-1.39999999998963</c:v>
                </c:pt>
                <c:pt idx="11">
                  <c:v>-1.4999999999645299</c:v>
                </c:pt>
                <c:pt idx="12">
                  <c:v>-1.8000000000029099</c:v>
                </c:pt>
                <c:pt idx="13">
                  <c:v>-1.9999999999527101</c:v>
                </c:pt>
                <c:pt idx="14">
                  <c:v>-1.8999999999778101</c:v>
                </c:pt>
                <c:pt idx="15">
                  <c:v>-2.39999999996598</c:v>
                </c:pt>
                <c:pt idx="16">
                  <c:v>-2.5999999999157799</c:v>
                </c:pt>
                <c:pt idx="17">
                  <c:v>-2.4999999999408802</c:v>
                </c:pt>
                <c:pt idx="18">
                  <c:v>-2.70000000000437</c:v>
                </c:pt>
                <c:pt idx="19">
                  <c:v>-2.8999999999541601</c:v>
                </c:pt>
                <c:pt idx="20">
                  <c:v>-3.09999999990396</c:v>
                </c:pt>
                <c:pt idx="21">
                  <c:v>-3.1999999999925399</c:v>
                </c:pt>
              </c:numCache>
            </c:numRef>
          </c:val>
        </c:ser>
        <c:dLbls/>
        <c:marker val="1"/>
        <c:axId val="319969536"/>
        <c:axId val="319992576"/>
      </c:lineChart>
      <c:lineChart>
        <c:grouping val="standard"/>
        <c:ser>
          <c:idx val="3"/>
          <c:order val="3"/>
          <c:tx>
            <c:strRef>
              <c:f>'K82+663'!$AG$3:$AG$5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'K82+663'!$A$6:$A$29</c:f>
              <c:numCache>
                <c:formatCode>m"月"d"日";@</c:formatCode>
                <c:ptCount val="24"/>
                <c:pt idx="0">
                  <c:v>44583</c:v>
                </c:pt>
                <c:pt idx="1">
                  <c:v>44584</c:v>
                </c:pt>
                <c:pt idx="2">
                  <c:v>44585</c:v>
                </c:pt>
                <c:pt idx="3">
                  <c:v>44586</c:v>
                </c:pt>
                <c:pt idx="4">
                  <c:v>44587</c:v>
                </c:pt>
                <c:pt idx="5">
                  <c:v>44588</c:v>
                </c:pt>
                <c:pt idx="6">
                  <c:v>44589</c:v>
                </c:pt>
                <c:pt idx="7">
                  <c:v>44590</c:v>
                </c:pt>
                <c:pt idx="8">
                  <c:v>44591</c:v>
                </c:pt>
                <c:pt idx="9">
                  <c:v>44592</c:v>
                </c:pt>
                <c:pt idx="10">
                  <c:v>44593</c:v>
                </c:pt>
                <c:pt idx="11">
                  <c:v>44594</c:v>
                </c:pt>
                <c:pt idx="12">
                  <c:v>44595</c:v>
                </c:pt>
                <c:pt idx="13">
                  <c:v>44596</c:v>
                </c:pt>
                <c:pt idx="14">
                  <c:v>44597</c:v>
                </c:pt>
                <c:pt idx="15">
                  <c:v>44602</c:v>
                </c:pt>
                <c:pt idx="16">
                  <c:v>44607</c:v>
                </c:pt>
                <c:pt idx="17">
                  <c:v>44610</c:v>
                </c:pt>
                <c:pt idx="18">
                  <c:v>44612</c:v>
                </c:pt>
                <c:pt idx="19">
                  <c:v>44614</c:v>
                </c:pt>
                <c:pt idx="20">
                  <c:v>44617</c:v>
                </c:pt>
                <c:pt idx="21">
                  <c:v>44621</c:v>
                </c:pt>
              </c:numCache>
            </c:numRef>
          </c:cat>
          <c:val>
            <c:numRef>
              <c:f>'K82+663'!$AG$6:$AG$29</c:f>
              <c:numCache>
                <c:formatCode>0.0_ </c:formatCode>
                <c:ptCount val="24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  <c:pt idx="18">
                  <c:v>63</c:v>
                </c:pt>
                <c:pt idx="19">
                  <c:v>70</c:v>
                </c:pt>
                <c:pt idx="20">
                  <c:v>77</c:v>
                </c:pt>
                <c:pt idx="21">
                  <c:v>84</c:v>
                </c:pt>
              </c:numCache>
            </c:numRef>
          </c:val>
        </c:ser>
        <c:dLbls/>
        <c:marker val="1"/>
        <c:axId val="319994496"/>
        <c:axId val="320000384"/>
      </c:lineChart>
      <c:dateAx>
        <c:axId val="319969536"/>
        <c:scaling>
          <c:orientation val="minMax"/>
          <c:min val="44582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9992576"/>
        <c:crossesAt val="-50"/>
        <c:auto val="1"/>
        <c:lblOffset val="100"/>
        <c:baseTimeUnit val="days"/>
        <c:majorUnit val="3"/>
        <c:majorTimeUnit val="days"/>
      </c:dateAx>
      <c:valAx>
        <c:axId val="319992576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9969536"/>
        <c:crosses val="autoZero"/>
        <c:crossBetween val="midCat"/>
        <c:majorUnit val="1.2"/>
      </c:valAx>
      <c:dateAx>
        <c:axId val="319994496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0000384"/>
        <c:crosses val="autoZero"/>
        <c:auto val="1"/>
        <c:lblOffset val="100"/>
        <c:baseTimeUnit val="days"/>
      </c:dateAx>
      <c:valAx>
        <c:axId val="320000384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9994496"/>
        <c:crosses val="max"/>
        <c:crossBetween val="midCat"/>
        <c:majorUnit val="18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4.8114797125769118E-2"/>
          <c:y val="8.2789357212701004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K82+663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'K82+663'!$U$4:$W$4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'K82+663'!$A$6:$A$29</c:f>
              <c:numCache>
                <c:formatCode>m"月"d"日";@</c:formatCode>
                <c:ptCount val="24"/>
                <c:pt idx="0">
                  <c:v>44583</c:v>
                </c:pt>
                <c:pt idx="1">
                  <c:v>44584</c:v>
                </c:pt>
                <c:pt idx="2">
                  <c:v>44585</c:v>
                </c:pt>
                <c:pt idx="3">
                  <c:v>44586</c:v>
                </c:pt>
                <c:pt idx="4">
                  <c:v>44587</c:v>
                </c:pt>
                <c:pt idx="5">
                  <c:v>44588</c:v>
                </c:pt>
                <c:pt idx="6">
                  <c:v>44589</c:v>
                </c:pt>
                <c:pt idx="7">
                  <c:v>44590</c:v>
                </c:pt>
                <c:pt idx="8">
                  <c:v>44591</c:v>
                </c:pt>
                <c:pt idx="9">
                  <c:v>44592</c:v>
                </c:pt>
                <c:pt idx="10">
                  <c:v>44593</c:v>
                </c:pt>
                <c:pt idx="11">
                  <c:v>44594</c:v>
                </c:pt>
                <c:pt idx="12">
                  <c:v>44595</c:v>
                </c:pt>
                <c:pt idx="13">
                  <c:v>44596</c:v>
                </c:pt>
                <c:pt idx="14">
                  <c:v>44597</c:v>
                </c:pt>
                <c:pt idx="15">
                  <c:v>44602</c:v>
                </c:pt>
                <c:pt idx="16">
                  <c:v>44607</c:v>
                </c:pt>
                <c:pt idx="17">
                  <c:v>44610</c:v>
                </c:pt>
                <c:pt idx="18">
                  <c:v>44612</c:v>
                </c:pt>
                <c:pt idx="19">
                  <c:v>44614</c:v>
                </c:pt>
                <c:pt idx="20">
                  <c:v>44617</c:v>
                </c:pt>
                <c:pt idx="21">
                  <c:v>44621</c:v>
                </c:pt>
              </c:numCache>
            </c:numRef>
          </c:cat>
          <c:val>
            <c:numRef>
              <c:f>'K82+663'!$V$6:$V$31</c:f>
              <c:numCache>
                <c:formatCode>0.00_ </c:formatCode>
                <c:ptCount val="26"/>
                <c:pt idx="0">
                  <c:v>0</c:v>
                </c:pt>
                <c:pt idx="1">
                  <c:v>-0.49999999999883499</c:v>
                </c:pt>
                <c:pt idx="2">
                  <c:v>-0.49999999999883499</c:v>
                </c:pt>
                <c:pt idx="3">
                  <c:v>-0.70000000000014495</c:v>
                </c:pt>
                <c:pt idx="4">
                  <c:v>-0.60000000000037801</c:v>
                </c:pt>
                <c:pt idx="5">
                  <c:v>-1.0999999999992101</c:v>
                </c:pt>
                <c:pt idx="6">
                  <c:v>-1.3000000000005201</c:v>
                </c:pt>
                <c:pt idx="7">
                  <c:v>-1.3000000000005201</c:v>
                </c:pt>
                <c:pt idx="8">
                  <c:v>-1.70000000001025</c:v>
                </c:pt>
                <c:pt idx="9">
                  <c:v>-1.9000000000097801</c:v>
                </c:pt>
                <c:pt idx="10">
                  <c:v>-1.99999999999889</c:v>
                </c:pt>
                <c:pt idx="11">
                  <c:v>-2.3000000000088501</c:v>
                </c:pt>
                <c:pt idx="12">
                  <c:v>-2.4999999999995</c:v>
                </c:pt>
                <c:pt idx="13">
                  <c:v>-2.59999999999927</c:v>
                </c:pt>
                <c:pt idx="14">
                  <c:v>-2.9000000000092299</c:v>
                </c:pt>
                <c:pt idx="15">
                  <c:v>-2.7999999999987999</c:v>
                </c:pt>
                <c:pt idx="16">
                  <c:v>-3.30000000001895</c:v>
                </c:pt>
                <c:pt idx="17">
                  <c:v>-3.1999999999996498</c:v>
                </c:pt>
                <c:pt idx="18">
                  <c:v>-3.3999999999991801</c:v>
                </c:pt>
                <c:pt idx="19">
                  <c:v>-3.6000000000004899</c:v>
                </c:pt>
                <c:pt idx="20">
                  <c:v>-3.4999999999989502</c:v>
                </c:pt>
                <c:pt idx="21">
                  <c:v>-3.9999999999995599</c:v>
                </c:pt>
                <c:pt idx="22">
                  <c:v>-0.50000000000061096</c:v>
                </c:pt>
              </c:numCache>
            </c:numRef>
          </c:val>
        </c:ser>
        <c:ser>
          <c:idx val="1"/>
          <c:order val="1"/>
          <c:tx>
            <c:strRef>
              <c:f>'K82+663'!$Y$4:$AA$4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'K82+663'!$A$6:$A$29</c:f>
              <c:numCache>
                <c:formatCode>m"月"d"日";@</c:formatCode>
                <c:ptCount val="24"/>
                <c:pt idx="0">
                  <c:v>44583</c:v>
                </c:pt>
                <c:pt idx="1">
                  <c:v>44584</c:v>
                </c:pt>
                <c:pt idx="2">
                  <c:v>44585</c:v>
                </c:pt>
                <c:pt idx="3">
                  <c:v>44586</c:v>
                </c:pt>
                <c:pt idx="4">
                  <c:v>44587</c:v>
                </c:pt>
                <c:pt idx="5">
                  <c:v>44588</c:v>
                </c:pt>
                <c:pt idx="6">
                  <c:v>44589</c:v>
                </c:pt>
                <c:pt idx="7">
                  <c:v>44590</c:v>
                </c:pt>
                <c:pt idx="8">
                  <c:v>44591</c:v>
                </c:pt>
                <c:pt idx="9">
                  <c:v>44592</c:v>
                </c:pt>
                <c:pt idx="10">
                  <c:v>44593</c:v>
                </c:pt>
                <c:pt idx="11">
                  <c:v>44594</c:v>
                </c:pt>
                <c:pt idx="12">
                  <c:v>44595</c:v>
                </c:pt>
                <c:pt idx="13">
                  <c:v>44596</c:v>
                </c:pt>
                <c:pt idx="14">
                  <c:v>44597</c:v>
                </c:pt>
                <c:pt idx="15">
                  <c:v>44602</c:v>
                </c:pt>
                <c:pt idx="16">
                  <c:v>44607</c:v>
                </c:pt>
                <c:pt idx="17">
                  <c:v>44610</c:v>
                </c:pt>
                <c:pt idx="18">
                  <c:v>44612</c:v>
                </c:pt>
                <c:pt idx="19">
                  <c:v>44614</c:v>
                </c:pt>
                <c:pt idx="20">
                  <c:v>44617</c:v>
                </c:pt>
                <c:pt idx="21">
                  <c:v>44621</c:v>
                </c:pt>
              </c:numCache>
            </c:numRef>
          </c:cat>
          <c:val>
            <c:numRef>
              <c:f>'K82+663'!$Z$6:$Z$30</c:f>
              <c:numCache>
                <c:formatCode>0.00_ </c:formatCode>
                <c:ptCount val="25"/>
                <c:pt idx="0">
                  <c:v>0</c:v>
                </c:pt>
                <c:pt idx="1">
                  <c:v>-0.19999999999953399</c:v>
                </c:pt>
                <c:pt idx="2">
                  <c:v>-0.40000000000084401</c:v>
                </c:pt>
                <c:pt idx="3">
                  <c:v>-0.70000000000014495</c:v>
                </c:pt>
                <c:pt idx="4">
                  <c:v>-0.60000000000037801</c:v>
                </c:pt>
                <c:pt idx="5">
                  <c:v>-0.70000000000014495</c:v>
                </c:pt>
                <c:pt idx="6">
                  <c:v>-0.799999999999912</c:v>
                </c:pt>
                <c:pt idx="7">
                  <c:v>-0.70000000000014495</c:v>
                </c:pt>
                <c:pt idx="8">
                  <c:v>-0.999999999999446</c:v>
                </c:pt>
                <c:pt idx="9">
                  <c:v>-1.10000000000099</c:v>
                </c:pt>
                <c:pt idx="10">
                  <c:v>-1.50000000000006</c:v>
                </c:pt>
                <c:pt idx="11">
                  <c:v>-1.3000000000005201</c:v>
                </c:pt>
                <c:pt idx="12">
                  <c:v>-1.4000000000002899</c:v>
                </c:pt>
                <c:pt idx="13">
                  <c:v>-1.6999999999995901</c:v>
                </c:pt>
                <c:pt idx="14">
                  <c:v>-1.59999999999982</c:v>
                </c:pt>
                <c:pt idx="15">
                  <c:v>-1.9000000000009001</c:v>
                </c:pt>
                <c:pt idx="16">
                  <c:v>-1.7999999999993599</c:v>
                </c:pt>
                <c:pt idx="17">
                  <c:v>-2.2000000000002</c:v>
                </c:pt>
                <c:pt idx="18">
                  <c:v>-2.0000000000006701</c:v>
                </c:pt>
                <c:pt idx="19">
                  <c:v>-1.7999999999993599</c:v>
                </c:pt>
                <c:pt idx="20">
                  <c:v>-2.2000000000002</c:v>
                </c:pt>
                <c:pt idx="21">
                  <c:v>-2.2999999999999701</c:v>
                </c:pt>
                <c:pt idx="22">
                  <c:v>-3.0000000000001101</c:v>
                </c:pt>
              </c:numCache>
            </c:numRef>
          </c:val>
        </c:ser>
        <c:ser>
          <c:idx val="2"/>
          <c:order val="2"/>
          <c:tx>
            <c:strRef>
              <c:f>'K82+663'!$AC$4:$AE$4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'K82+663'!$A$6:$A$29</c:f>
              <c:numCache>
                <c:formatCode>m"月"d"日";@</c:formatCode>
                <c:ptCount val="24"/>
                <c:pt idx="0">
                  <c:v>44583</c:v>
                </c:pt>
                <c:pt idx="1">
                  <c:v>44584</c:v>
                </c:pt>
                <c:pt idx="2">
                  <c:v>44585</c:v>
                </c:pt>
                <c:pt idx="3">
                  <c:v>44586</c:v>
                </c:pt>
                <c:pt idx="4">
                  <c:v>44587</c:v>
                </c:pt>
                <c:pt idx="5">
                  <c:v>44588</c:v>
                </c:pt>
                <c:pt idx="6">
                  <c:v>44589</c:v>
                </c:pt>
                <c:pt idx="7">
                  <c:v>44590</c:v>
                </c:pt>
                <c:pt idx="8">
                  <c:v>44591</c:v>
                </c:pt>
                <c:pt idx="9">
                  <c:v>44592</c:v>
                </c:pt>
                <c:pt idx="10">
                  <c:v>44593</c:v>
                </c:pt>
                <c:pt idx="11">
                  <c:v>44594</c:v>
                </c:pt>
                <c:pt idx="12">
                  <c:v>44595</c:v>
                </c:pt>
                <c:pt idx="13">
                  <c:v>44596</c:v>
                </c:pt>
                <c:pt idx="14">
                  <c:v>44597</c:v>
                </c:pt>
                <c:pt idx="15">
                  <c:v>44602</c:v>
                </c:pt>
                <c:pt idx="16">
                  <c:v>44607</c:v>
                </c:pt>
                <c:pt idx="17">
                  <c:v>44610</c:v>
                </c:pt>
                <c:pt idx="18">
                  <c:v>44612</c:v>
                </c:pt>
                <c:pt idx="19">
                  <c:v>44614</c:v>
                </c:pt>
                <c:pt idx="20">
                  <c:v>44617</c:v>
                </c:pt>
                <c:pt idx="21">
                  <c:v>44621</c:v>
                </c:pt>
              </c:numCache>
            </c:numRef>
          </c:cat>
          <c:val>
            <c:numRef>
              <c:f>'K82+663'!$AD$6:$AD$29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-0.20000000000130999</c:v>
                </c:pt>
                <c:pt idx="2">
                  <c:v>-0.40000000000084401</c:v>
                </c:pt>
                <c:pt idx="3">
                  <c:v>-0.50000000000061096</c:v>
                </c:pt>
                <c:pt idx="4">
                  <c:v>-0.70000000000014495</c:v>
                </c:pt>
                <c:pt idx="5">
                  <c:v>-0.70000000000014495</c:v>
                </c:pt>
                <c:pt idx="6">
                  <c:v>-1.10000000000099</c:v>
                </c:pt>
                <c:pt idx="7">
                  <c:v>-1.3000000000005201</c:v>
                </c:pt>
                <c:pt idx="8">
                  <c:v>-1.50000000000006</c:v>
                </c:pt>
                <c:pt idx="9">
                  <c:v>-1.4000000000002899</c:v>
                </c:pt>
                <c:pt idx="10">
                  <c:v>-1.9000000000009001</c:v>
                </c:pt>
                <c:pt idx="11">
                  <c:v>-2.10000000000043</c:v>
                </c:pt>
                <c:pt idx="12">
                  <c:v>-2.2000000000002</c:v>
                </c:pt>
                <c:pt idx="13">
                  <c:v>-2.5000000000012799</c:v>
                </c:pt>
                <c:pt idx="14">
                  <c:v>-2.6999999999901498</c:v>
                </c:pt>
                <c:pt idx="15">
                  <c:v>-2.6000000000010499</c:v>
                </c:pt>
                <c:pt idx="16">
                  <c:v>-3.0999999999910002</c:v>
                </c:pt>
                <c:pt idx="17">
                  <c:v>-3.2999999999905301</c:v>
                </c:pt>
                <c:pt idx="18">
                  <c:v>-3.0999999999998802</c:v>
                </c:pt>
                <c:pt idx="19">
                  <c:v>-2.900000000011</c:v>
                </c:pt>
                <c:pt idx="20">
                  <c:v>-2.7000000000203501</c:v>
                </c:pt>
                <c:pt idx="21">
                  <c:v>-3.0000000000001101</c:v>
                </c:pt>
              </c:numCache>
            </c:numRef>
          </c:val>
        </c:ser>
        <c:dLbls/>
        <c:marker val="1"/>
        <c:axId val="319931136"/>
        <c:axId val="319933440"/>
      </c:lineChart>
      <c:lineChart>
        <c:grouping val="standard"/>
        <c:ser>
          <c:idx val="3"/>
          <c:order val="3"/>
          <c:tx>
            <c:strRef>
              <c:f>'K82+663'!$AG$3:$AG$5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'K82+663'!$A$6:$A$29</c:f>
              <c:numCache>
                <c:formatCode>m"月"d"日";@</c:formatCode>
                <c:ptCount val="24"/>
                <c:pt idx="0">
                  <c:v>44583</c:v>
                </c:pt>
                <c:pt idx="1">
                  <c:v>44584</c:v>
                </c:pt>
                <c:pt idx="2">
                  <c:v>44585</c:v>
                </c:pt>
                <c:pt idx="3">
                  <c:v>44586</c:v>
                </c:pt>
                <c:pt idx="4">
                  <c:v>44587</c:v>
                </c:pt>
                <c:pt idx="5">
                  <c:v>44588</c:v>
                </c:pt>
                <c:pt idx="6">
                  <c:v>44589</c:v>
                </c:pt>
                <c:pt idx="7">
                  <c:v>44590</c:v>
                </c:pt>
                <c:pt idx="8">
                  <c:v>44591</c:v>
                </c:pt>
                <c:pt idx="9">
                  <c:v>44592</c:v>
                </c:pt>
                <c:pt idx="10">
                  <c:v>44593</c:v>
                </c:pt>
                <c:pt idx="11">
                  <c:v>44594</c:v>
                </c:pt>
                <c:pt idx="12">
                  <c:v>44595</c:v>
                </c:pt>
                <c:pt idx="13">
                  <c:v>44596</c:v>
                </c:pt>
                <c:pt idx="14">
                  <c:v>44597</c:v>
                </c:pt>
                <c:pt idx="15">
                  <c:v>44602</c:v>
                </c:pt>
                <c:pt idx="16">
                  <c:v>44607</c:v>
                </c:pt>
                <c:pt idx="17">
                  <c:v>44610</c:v>
                </c:pt>
                <c:pt idx="18">
                  <c:v>44612</c:v>
                </c:pt>
                <c:pt idx="19">
                  <c:v>44614</c:v>
                </c:pt>
                <c:pt idx="20">
                  <c:v>44617</c:v>
                </c:pt>
                <c:pt idx="21">
                  <c:v>44621</c:v>
                </c:pt>
              </c:numCache>
            </c:numRef>
          </c:cat>
          <c:val>
            <c:numRef>
              <c:f>'K82+663'!$AG$6:$AG$29</c:f>
              <c:numCache>
                <c:formatCode>0.0_ </c:formatCode>
                <c:ptCount val="24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  <c:pt idx="18">
                  <c:v>63</c:v>
                </c:pt>
                <c:pt idx="19">
                  <c:v>70</c:v>
                </c:pt>
                <c:pt idx="20">
                  <c:v>77</c:v>
                </c:pt>
                <c:pt idx="21">
                  <c:v>84</c:v>
                </c:pt>
              </c:numCache>
            </c:numRef>
          </c:val>
        </c:ser>
        <c:dLbls/>
        <c:marker val="1"/>
        <c:axId val="320025728"/>
        <c:axId val="320027264"/>
      </c:lineChart>
      <c:dateAx>
        <c:axId val="319931136"/>
        <c:scaling>
          <c:orientation val="minMax"/>
          <c:min val="44582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9933440"/>
        <c:crossesAt val="-50"/>
        <c:auto val="1"/>
        <c:lblOffset val="100"/>
        <c:baseTimeUnit val="days"/>
        <c:majorUnit val="3"/>
        <c:majorTimeUnit val="days"/>
      </c:dateAx>
      <c:valAx>
        <c:axId val="319933440"/>
        <c:scaling>
          <c:orientation val="minMax"/>
          <c:max val="0.5"/>
          <c:min val="-4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9931136"/>
        <c:crosses val="autoZero"/>
        <c:crossBetween val="midCat"/>
        <c:majorUnit val="1"/>
      </c:valAx>
      <c:dateAx>
        <c:axId val="320025728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0027264"/>
        <c:crosses val="autoZero"/>
        <c:auto val="1"/>
        <c:lblOffset val="100"/>
        <c:baseTimeUnit val="days"/>
      </c:dateAx>
      <c:valAx>
        <c:axId val="320027264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0025728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93869731800769E-2"/>
          <c:y val="0.106958078838276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K82+663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816700031140205"/>
          <c:y val="6.564424544971091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'K82+663'!$C$4:$G$4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'K82+663'!$A$6:$A$29</c:f>
              <c:numCache>
                <c:formatCode>m"月"d"日";@</c:formatCode>
                <c:ptCount val="24"/>
                <c:pt idx="0">
                  <c:v>44583</c:v>
                </c:pt>
                <c:pt idx="1">
                  <c:v>44584</c:v>
                </c:pt>
                <c:pt idx="2">
                  <c:v>44585</c:v>
                </c:pt>
                <c:pt idx="3">
                  <c:v>44586</c:v>
                </c:pt>
                <c:pt idx="4">
                  <c:v>44587</c:v>
                </c:pt>
                <c:pt idx="5">
                  <c:v>44588</c:v>
                </c:pt>
                <c:pt idx="6">
                  <c:v>44589</c:v>
                </c:pt>
                <c:pt idx="7">
                  <c:v>44590</c:v>
                </c:pt>
                <c:pt idx="8">
                  <c:v>44591</c:v>
                </c:pt>
                <c:pt idx="9">
                  <c:v>44592</c:v>
                </c:pt>
                <c:pt idx="10">
                  <c:v>44593</c:v>
                </c:pt>
                <c:pt idx="11">
                  <c:v>44594</c:v>
                </c:pt>
                <c:pt idx="12">
                  <c:v>44595</c:v>
                </c:pt>
                <c:pt idx="13">
                  <c:v>44596</c:v>
                </c:pt>
                <c:pt idx="14">
                  <c:v>44597</c:v>
                </c:pt>
                <c:pt idx="15">
                  <c:v>44602</c:v>
                </c:pt>
                <c:pt idx="16">
                  <c:v>44607</c:v>
                </c:pt>
                <c:pt idx="17">
                  <c:v>44610</c:v>
                </c:pt>
                <c:pt idx="18">
                  <c:v>44612</c:v>
                </c:pt>
                <c:pt idx="19">
                  <c:v>44614</c:v>
                </c:pt>
                <c:pt idx="20">
                  <c:v>44617</c:v>
                </c:pt>
                <c:pt idx="21">
                  <c:v>44621</c:v>
                </c:pt>
              </c:numCache>
            </c:numRef>
          </c:cat>
          <c:val>
            <c:numRef>
              <c:f>'K82+663'!$G$6:$G$29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0.40000000001327901</c:v>
                </c:pt>
                <c:pt idx="3">
                  <c:v>-0.80000000002655702</c:v>
                </c:pt>
                <c:pt idx="4">
                  <c:v>0.40000000001327901</c:v>
                </c:pt>
                <c:pt idx="5">
                  <c:v>-0.80000000002655702</c:v>
                </c:pt>
                <c:pt idx="6">
                  <c:v>-0.199999999949796</c:v>
                </c:pt>
                <c:pt idx="7">
                  <c:v>-0.20000000006348301</c:v>
                </c:pt>
                <c:pt idx="8">
                  <c:v>0.30000000003838101</c:v>
                </c:pt>
                <c:pt idx="9">
                  <c:v>-0.70000000005165897</c:v>
                </c:pt>
                <c:pt idx="10">
                  <c:v>-0.199999999949796</c:v>
                </c:pt>
                <c:pt idx="11">
                  <c:v>-9.9999999974897905E-2</c:v>
                </c:pt>
                <c:pt idx="12">
                  <c:v>-0.30000000003838101</c:v>
                </c:pt>
                <c:pt idx="13">
                  <c:v>-0.40000000001327901</c:v>
                </c:pt>
                <c:pt idx="14">
                  <c:v>0</c:v>
                </c:pt>
                <c:pt idx="15">
                  <c:v>-3.9999999989959199E-2</c:v>
                </c:pt>
                <c:pt idx="16">
                  <c:v>-2.0000000017716998E-2</c:v>
                </c:pt>
                <c:pt idx="17">
                  <c:v>-9.9999999974897905E-2</c:v>
                </c:pt>
                <c:pt idx="18">
                  <c:v>-0.100000000031741</c:v>
                </c:pt>
                <c:pt idx="19">
                  <c:v>-9.9999999974897905E-2</c:v>
                </c:pt>
                <c:pt idx="20">
                  <c:v>-6.66666666878276E-2</c:v>
                </c:pt>
                <c:pt idx="21">
                  <c:v>2.5000000022146199E-2</c:v>
                </c:pt>
                <c:pt idx="22">
                  <c:v>-0.49999999998817701</c:v>
                </c:pt>
              </c:numCache>
            </c:numRef>
          </c:val>
        </c:ser>
        <c:ser>
          <c:idx val="1"/>
          <c:order val="1"/>
          <c:tx>
            <c:strRef>
              <c:f>'K82+663'!$H$4:$L$4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'K82+663'!$A$6:$A$29</c:f>
              <c:numCache>
                <c:formatCode>m"月"d"日";@</c:formatCode>
                <c:ptCount val="24"/>
                <c:pt idx="0">
                  <c:v>44583</c:v>
                </c:pt>
                <c:pt idx="1">
                  <c:v>44584</c:v>
                </c:pt>
                <c:pt idx="2">
                  <c:v>44585</c:v>
                </c:pt>
                <c:pt idx="3">
                  <c:v>44586</c:v>
                </c:pt>
                <c:pt idx="4">
                  <c:v>44587</c:v>
                </c:pt>
                <c:pt idx="5">
                  <c:v>44588</c:v>
                </c:pt>
                <c:pt idx="6">
                  <c:v>44589</c:v>
                </c:pt>
                <c:pt idx="7">
                  <c:v>44590</c:v>
                </c:pt>
                <c:pt idx="8">
                  <c:v>44591</c:v>
                </c:pt>
                <c:pt idx="9">
                  <c:v>44592</c:v>
                </c:pt>
                <c:pt idx="10">
                  <c:v>44593</c:v>
                </c:pt>
                <c:pt idx="11">
                  <c:v>44594</c:v>
                </c:pt>
                <c:pt idx="12">
                  <c:v>44595</c:v>
                </c:pt>
                <c:pt idx="13">
                  <c:v>44596</c:v>
                </c:pt>
                <c:pt idx="14">
                  <c:v>44597</c:v>
                </c:pt>
                <c:pt idx="15">
                  <c:v>44602</c:v>
                </c:pt>
                <c:pt idx="16">
                  <c:v>44607</c:v>
                </c:pt>
                <c:pt idx="17">
                  <c:v>44610</c:v>
                </c:pt>
                <c:pt idx="18">
                  <c:v>44612</c:v>
                </c:pt>
                <c:pt idx="19">
                  <c:v>44614</c:v>
                </c:pt>
                <c:pt idx="20">
                  <c:v>44617</c:v>
                </c:pt>
                <c:pt idx="21">
                  <c:v>44621</c:v>
                </c:pt>
              </c:numCache>
            </c:numRef>
          </c:cat>
          <c:val>
            <c:numRef>
              <c:f>'K82+663'!$L$6:$L$29</c:f>
              <c:numCache>
                <c:formatCode>0.00_ </c:formatCode>
                <c:ptCount val="24"/>
                <c:pt idx="0">
                  <c:v>0</c:v>
                </c:pt>
                <c:pt idx="1">
                  <c:v>9.9999999974897905E-2</c:v>
                </c:pt>
                <c:pt idx="2">
                  <c:v>-9.9999999974897905E-2</c:v>
                </c:pt>
                <c:pt idx="3">
                  <c:v>9.9999999974897905E-2</c:v>
                </c:pt>
                <c:pt idx="4">
                  <c:v>-0.30000000003838101</c:v>
                </c:pt>
                <c:pt idx="5">
                  <c:v>-9.9999999974897905E-2</c:v>
                </c:pt>
                <c:pt idx="6">
                  <c:v>-0.40000000001327901</c:v>
                </c:pt>
                <c:pt idx="7">
                  <c:v>0.20000000006348301</c:v>
                </c:pt>
                <c:pt idx="8">
                  <c:v>-0.10000000008858501</c:v>
                </c:pt>
                <c:pt idx="9">
                  <c:v>-9.9999999974897905E-2</c:v>
                </c:pt>
                <c:pt idx="10">
                  <c:v>-0.199999999949796</c:v>
                </c:pt>
                <c:pt idx="11">
                  <c:v>0</c:v>
                </c:pt>
                <c:pt idx="12">
                  <c:v>-0.10000000008858501</c:v>
                </c:pt>
                <c:pt idx="13">
                  <c:v>0.10000000008858501</c:v>
                </c:pt>
                <c:pt idx="14">
                  <c:v>-0.30000000003838101</c:v>
                </c:pt>
                <c:pt idx="15">
                  <c:v>-1.99999999949796E-2</c:v>
                </c:pt>
                <c:pt idx="16">
                  <c:v>-4.0000000012696497E-2</c:v>
                </c:pt>
                <c:pt idx="17">
                  <c:v>0</c:v>
                </c:pt>
                <c:pt idx="18">
                  <c:v>-9.9999999974897905E-2</c:v>
                </c:pt>
                <c:pt idx="19">
                  <c:v>-0.100000000031741</c:v>
                </c:pt>
                <c:pt idx="20">
                  <c:v>-6.6666666649931997E-2</c:v>
                </c:pt>
                <c:pt idx="21">
                  <c:v>-2.49999999937245E-2</c:v>
                </c:pt>
              </c:numCache>
            </c:numRef>
          </c:val>
        </c:ser>
        <c:ser>
          <c:idx val="2"/>
          <c:order val="2"/>
          <c:tx>
            <c:strRef>
              <c:f>'K82+663'!$M$4:$Q$4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'K82+663'!$A$6:$A$29</c:f>
              <c:numCache>
                <c:formatCode>m"月"d"日";@</c:formatCode>
                <c:ptCount val="24"/>
                <c:pt idx="0">
                  <c:v>44583</c:v>
                </c:pt>
                <c:pt idx="1">
                  <c:v>44584</c:v>
                </c:pt>
                <c:pt idx="2">
                  <c:v>44585</c:v>
                </c:pt>
                <c:pt idx="3">
                  <c:v>44586</c:v>
                </c:pt>
                <c:pt idx="4">
                  <c:v>44587</c:v>
                </c:pt>
                <c:pt idx="5">
                  <c:v>44588</c:v>
                </c:pt>
                <c:pt idx="6">
                  <c:v>44589</c:v>
                </c:pt>
                <c:pt idx="7">
                  <c:v>44590</c:v>
                </c:pt>
                <c:pt idx="8">
                  <c:v>44591</c:v>
                </c:pt>
                <c:pt idx="9">
                  <c:v>44592</c:v>
                </c:pt>
                <c:pt idx="10">
                  <c:v>44593</c:v>
                </c:pt>
                <c:pt idx="11">
                  <c:v>44594</c:v>
                </c:pt>
                <c:pt idx="12">
                  <c:v>44595</c:v>
                </c:pt>
                <c:pt idx="13">
                  <c:v>44596</c:v>
                </c:pt>
                <c:pt idx="14">
                  <c:v>44597</c:v>
                </c:pt>
                <c:pt idx="15">
                  <c:v>44602</c:v>
                </c:pt>
                <c:pt idx="16">
                  <c:v>44607</c:v>
                </c:pt>
                <c:pt idx="17">
                  <c:v>44610</c:v>
                </c:pt>
                <c:pt idx="18">
                  <c:v>44612</c:v>
                </c:pt>
                <c:pt idx="19">
                  <c:v>44614</c:v>
                </c:pt>
                <c:pt idx="20">
                  <c:v>44617</c:v>
                </c:pt>
                <c:pt idx="21">
                  <c:v>44621</c:v>
                </c:pt>
              </c:numCache>
            </c:numRef>
          </c:cat>
          <c:val>
            <c:numRef>
              <c:f>'K82+663'!$Q$6:$Q$29</c:f>
              <c:numCache>
                <c:formatCode>0.00_ </c:formatCode>
                <c:ptCount val="24"/>
                <c:pt idx="0">
                  <c:v>0</c:v>
                </c:pt>
                <c:pt idx="1">
                  <c:v>0.49999999998817701</c:v>
                </c:pt>
                <c:pt idx="2">
                  <c:v>-0.29999999992469401</c:v>
                </c:pt>
                <c:pt idx="3">
                  <c:v>-0.20000000006348301</c:v>
                </c:pt>
                <c:pt idx="4">
                  <c:v>0.20000000006348301</c:v>
                </c:pt>
                <c:pt idx="5">
                  <c:v>-0.59999999996307496</c:v>
                </c:pt>
                <c:pt idx="6">
                  <c:v>-0.20000000006348301</c:v>
                </c:pt>
                <c:pt idx="7">
                  <c:v>-0.199999999949796</c:v>
                </c:pt>
                <c:pt idx="8">
                  <c:v>9.9999999974897905E-2</c:v>
                </c:pt>
                <c:pt idx="9">
                  <c:v>-0.49999999998817701</c:v>
                </c:pt>
                <c:pt idx="10">
                  <c:v>-0.20000000006348301</c:v>
                </c:pt>
                <c:pt idx="11">
                  <c:v>-9.9999999974897905E-2</c:v>
                </c:pt>
                <c:pt idx="12">
                  <c:v>-0.30000000003838101</c:v>
                </c:pt>
                <c:pt idx="13">
                  <c:v>-0.199999999949796</c:v>
                </c:pt>
                <c:pt idx="14">
                  <c:v>9.9999999974897905E-2</c:v>
                </c:pt>
                <c:pt idx="15">
                  <c:v>-9.99999999976353E-2</c:v>
                </c:pt>
                <c:pt idx="16">
                  <c:v>-3.9999999989959199E-2</c:v>
                </c:pt>
                <c:pt idx="17">
                  <c:v>3.3333333324965998E-2</c:v>
                </c:pt>
                <c:pt idx="18">
                  <c:v>-0.100000000031741</c:v>
                </c:pt>
                <c:pt idx="19">
                  <c:v>-9.9999999974897905E-2</c:v>
                </c:pt>
                <c:pt idx="20">
                  <c:v>-6.6666666649931997E-2</c:v>
                </c:pt>
                <c:pt idx="21">
                  <c:v>-2.5000000022146199E-2</c:v>
                </c:pt>
              </c:numCache>
            </c:numRef>
          </c:val>
        </c:ser>
        <c:dLbls/>
        <c:marker val="1"/>
        <c:axId val="320078592"/>
        <c:axId val="320080896"/>
      </c:lineChart>
      <c:dateAx>
        <c:axId val="320078592"/>
        <c:scaling>
          <c:orientation val="minMax"/>
          <c:min val="44582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0080896"/>
        <c:crossesAt val="-50"/>
        <c:auto val="1"/>
        <c:lblOffset val="100"/>
        <c:baseTimeUnit val="days"/>
        <c:majorUnit val="3"/>
        <c:majorTimeUnit val="days"/>
      </c:dateAx>
      <c:valAx>
        <c:axId val="320080896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0078592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K82+929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303562386961"/>
          <c:y val="2.1637931300990208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3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'K82+929'!$U$4:$W$4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'K82+929'!$A$6:$A$29</c:f>
              <c:numCache>
                <c:formatCode>m"月"d"日";@</c:formatCode>
                <c:ptCount val="24"/>
                <c:pt idx="0">
                  <c:v>44513</c:v>
                </c:pt>
                <c:pt idx="1">
                  <c:v>44514</c:v>
                </c:pt>
                <c:pt idx="2">
                  <c:v>44515</c:v>
                </c:pt>
                <c:pt idx="3">
                  <c:v>44516</c:v>
                </c:pt>
                <c:pt idx="4">
                  <c:v>44517</c:v>
                </c:pt>
                <c:pt idx="5">
                  <c:v>44518</c:v>
                </c:pt>
                <c:pt idx="6">
                  <c:v>44519</c:v>
                </c:pt>
                <c:pt idx="7">
                  <c:v>44520</c:v>
                </c:pt>
                <c:pt idx="8">
                  <c:v>44521</c:v>
                </c:pt>
                <c:pt idx="9">
                  <c:v>44522</c:v>
                </c:pt>
                <c:pt idx="10">
                  <c:v>44523</c:v>
                </c:pt>
                <c:pt idx="11">
                  <c:v>44524</c:v>
                </c:pt>
                <c:pt idx="12">
                  <c:v>44525</c:v>
                </c:pt>
                <c:pt idx="13">
                  <c:v>44526</c:v>
                </c:pt>
                <c:pt idx="14">
                  <c:v>44527</c:v>
                </c:pt>
                <c:pt idx="15">
                  <c:v>44529</c:v>
                </c:pt>
                <c:pt idx="16">
                  <c:v>44531</c:v>
                </c:pt>
                <c:pt idx="17">
                  <c:v>44534</c:v>
                </c:pt>
                <c:pt idx="18">
                  <c:v>44536</c:v>
                </c:pt>
                <c:pt idx="19">
                  <c:v>44538</c:v>
                </c:pt>
                <c:pt idx="20">
                  <c:v>44540</c:v>
                </c:pt>
                <c:pt idx="21">
                  <c:v>44542</c:v>
                </c:pt>
                <c:pt idx="22">
                  <c:v>44549</c:v>
                </c:pt>
                <c:pt idx="23">
                  <c:v>44556</c:v>
                </c:pt>
              </c:numCache>
            </c:numRef>
          </c:cat>
          <c:val>
            <c:numRef>
              <c:f>'K82+929'!$W$6:$W$48</c:f>
              <c:numCache>
                <c:formatCode>0.00_ </c:formatCode>
                <c:ptCount val="43"/>
                <c:pt idx="0">
                  <c:v>0</c:v>
                </c:pt>
                <c:pt idx="1">
                  <c:v>-0.399999999999956</c:v>
                </c:pt>
                <c:pt idx="2">
                  <c:v>0.799999999999912</c:v>
                </c:pt>
                <c:pt idx="3">
                  <c:v>0.20000000000042201</c:v>
                </c:pt>
                <c:pt idx="4">
                  <c:v>-0.399999999999956</c:v>
                </c:pt>
                <c:pt idx="5">
                  <c:v>9.99999999997669E-2</c:v>
                </c:pt>
                <c:pt idx="6">
                  <c:v>-0.300000000000189</c:v>
                </c:pt>
                <c:pt idx="7">
                  <c:v>-0.499999999999723</c:v>
                </c:pt>
                <c:pt idx="8">
                  <c:v>-0.100000000000655</c:v>
                </c:pt>
                <c:pt idx="9">
                  <c:v>-0.399999999999956</c:v>
                </c:pt>
                <c:pt idx="10">
                  <c:v>-0.29999999999930099</c:v>
                </c:pt>
                <c:pt idx="11">
                  <c:v>-0.300000000000189</c:v>
                </c:pt>
                <c:pt idx="12">
                  <c:v>0.399999999999956</c:v>
                </c:pt>
                <c:pt idx="13">
                  <c:v>-0.20000000000042201</c:v>
                </c:pt>
                <c:pt idx="14">
                  <c:v>-0.499999999999723</c:v>
                </c:pt>
                <c:pt idx="15">
                  <c:v>0.150000000000095</c:v>
                </c:pt>
                <c:pt idx="16">
                  <c:v>-4.9999999999883499E-2</c:v>
                </c:pt>
                <c:pt idx="17">
                  <c:v>0.13333333333331901</c:v>
                </c:pt>
                <c:pt idx="18">
                  <c:v>-0.300000000000189</c:v>
                </c:pt>
                <c:pt idx="19">
                  <c:v>0.150000000000095</c:v>
                </c:pt>
                <c:pt idx="20">
                  <c:v>-0.100000000000211</c:v>
                </c:pt>
                <c:pt idx="21">
                  <c:v>-4.9999999999883499E-2</c:v>
                </c:pt>
                <c:pt idx="22">
                  <c:v>-2.8571428571361999E-2</c:v>
                </c:pt>
                <c:pt idx="23">
                  <c:v>-4.2857142857169898E-2</c:v>
                </c:pt>
                <c:pt idx="24">
                  <c:v>0.29999999999930099</c:v>
                </c:pt>
              </c:numCache>
            </c:numRef>
          </c:val>
        </c:ser>
        <c:ser>
          <c:idx val="1"/>
          <c:order val="1"/>
          <c:tx>
            <c:strRef>
              <c:f>'K82+929'!$Y$4:$AA$4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'K82+929'!$A$6:$A$29</c:f>
              <c:numCache>
                <c:formatCode>m"月"d"日";@</c:formatCode>
                <c:ptCount val="24"/>
                <c:pt idx="0">
                  <c:v>44513</c:v>
                </c:pt>
                <c:pt idx="1">
                  <c:v>44514</c:v>
                </c:pt>
                <c:pt idx="2">
                  <c:v>44515</c:v>
                </c:pt>
                <c:pt idx="3">
                  <c:v>44516</c:v>
                </c:pt>
                <c:pt idx="4">
                  <c:v>44517</c:v>
                </c:pt>
                <c:pt idx="5">
                  <c:v>44518</c:v>
                </c:pt>
                <c:pt idx="6">
                  <c:v>44519</c:v>
                </c:pt>
                <c:pt idx="7">
                  <c:v>44520</c:v>
                </c:pt>
                <c:pt idx="8">
                  <c:v>44521</c:v>
                </c:pt>
                <c:pt idx="9">
                  <c:v>44522</c:v>
                </c:pt>
                <c:pt idx="10">
                  <c:v>44523</c:v>
                </c:pt>
                <c:pt idx="11">
                  <c:v>44524</c:v>
                </c:pt>
                <c:pt idx="12">
                  <c:v>44525</c:v>
                </c:pt>
                <c:pt idx="13">
                  <c:v>44526</c:v>
                </c:pt>
                <c:pt idx="14">
                  <c:v>44527</c:v>
                </c:pt>
                <c:pt idx="15">
                  <c:v>44529</c:v>
                </c:pt>
                <c:pt idx="16">
                  <c:v>44531</c:v>
                </c:pt>
                <c:pt idx="17">
                  <c:v>44534</c:v>
                </c:pt>
                <c:pt idx="18">
                  <c:v>44536</c:v>
                </c:pt>
                <c:pt idx="19">
                  <c:v>44538</c:v>
                </c:pt>
                <c:pt idx="20">
                  <c:v>44540</c:v>
                </c:pt>
                <c:pt idx="21">
                  <c:v>44542</c:v>
                </c:pt>
                <c:pt idx="22">
                  <c:v>44549</c:v>
                </c:pt>
                <c:pt idx="23">
                  <c:v>44556</c:v>
                </c:pt>
              </c:numCache>
            </c:numRef>
          </c:cat>
          <c:val>
            <c:numRef>
              <c:f>'K82+929'!$AA$6:$AA$45</c:f>
              <c:numCache>
                <c:formatCode>0.00_ </c:formatCode>
                <c:ptCount val="40"/>
                <c:pt idx="0">
                  <c:v>0</c:v>
                </c:pt>
                <c:pt idx="1">
                  <c:v>-0.60000000000037801</c:v>
                </c:pt>
                <c:pt idx="2">
                  <c:v>-0.59999999999860198</c:v>
                </c:pt>
                <c:pt idx="3">
                  <c:v>0.89999999999967895</c:v>
                </c:pt>
                <c:pt idx="4">
                  <c:v>0.60000000000037801</c:v>
                </c:pt>
                <c:pt idx="5">
                  <c:v>-0.70000000000014495</c:v>
                </c:pt>
                <c:pt idx="6">
                  <c:v>-0.60000000000037801</c:v>
                </c:pt>
                <c:pt idx="7">
                  <c:v>-0.29999999999930099</c:v>
                </c:pt>
                <c:pt idx="8">
                  <c:v>-0.40000000000084401</c:v>
                </c:pt>
                <c:pt idx="9">
                  <c:v>-0.40000000000084401</c:v>
                </c:pt>
                <c:pt idx="10">
                  <c:v>-0.39999999999906799</c:v>
                </c:pt>
                <c:pt idx="11">
                  <c:v>0.19999999999953399</c:v>
                </c:pt>
                <c:pt idx="12">
                  <c:v>-9.99999999997669E-2</c:v>
                </c:pt>
                <c:pt idx="13">
                  <c:v>-0.19999999999953399</c:v>
                </c:pt>
                <c:pt idx="14">
                  <c:v>-0.30000000000107702</c:v>
                </c:pt>
                <c:pt idx="15">
                  <c:v>-9.99999999997669E-2</c:v>
                </c:pt>
                <c:pt idx="16">
                  <c:v>0.20000000000042201</c:v>
                </c:pt>
                <c:pt idx="17">
                  <c:v>0.23333333333338199</c:v>
                </c:pt>
                <c:pt idx="18">
                  <c:v>0.14999999999965</c:v>
                </c:pt>
                <c:pt idx="19">
                  <c:v>-9.99999999997669E-2</c:v>
                </c:pt>
                <c:pt idx="20">
                  <c:v>4.9999999999883499E-2</c:v>
                </c:pt>
                <c:pt idx="21">
                  <c:v>9.99999999997669E-2</c:v>
                </c:pt>
                <c:pt idx="22">
                  <c:v>-4.2857142857043E-2</c:v>
                </c:pt>
                <c:pt idx="23">
                  <c:v>-2.8571428571615699E-2</c:v>
                </c:pt>
                <c:pt idx="24">
                  <c:v>-4.2857142857043E-2</c:v>
                </c:pt>
              </c:numCache>
            </c:numRef>
          </c:val>
        </c:ser>
        <c:ser>
          <c:idx val="2"/>
          <c:order val="2"/>
          <c:tx>
            <c:strRef>
              <c:f>'K82+929'!$AC$4:$AE$4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'K82+929'!$A$6:$A$29</c:f>
              <c:numCache>
                <c:formatCode>m"月"d"日";@</c:formatCode>
                <c:ptCount val="24"/>
                <c:pt idx="0">
                  <c:v>44513</c:v>
                </c:pt>
                <c:pt idx="1">
                  <c:v>44514</c:v>
                </c:pt>
                <c:pt idx="2">
                  <c:v>44515</c:v>
                </c:pt>
                <c:pt idx="3">
                  <c:v>44516</c:v>
                </c:pt>
                <c:pt idx="4">
                  <c:v>44517</c:v>
                </c:pt>
                <c:pt idx="5">
                  <c:v>44518</c:v>
                </c:pt>
                <c:pt idx="6">
                  <c:v>44519</c:v>
                </c:pt>
                <c:pt idx="7">
                  <c:v>44520</c:v>
                </c:pt>
                <c:pt idx="8">
                  <c:v>44521</c:v>
                </c:pt>
                <c:pt idx="9">
                  <c:v>44522</c:v>
                </c:pt>
                <c:pt idx="10">
                  <c:v>44523</c:v>
                </c:pt>
                <c:pt idx="11">
                  <c:v>44524</c:v>
                </c:pt>
                <c:pt idx="12">
                  <c:v>44525</c:v>
                </c:pt>
                <c:pt idx="13">
                  <c:v>44526</c:v>
                </c:pt>
                <c:pt idx="14">
                  <c:v>44527</c:v>
                </c:pt>
                <c:pt idx="15">
                  <c:v>44529</c:v>
                </c:pt>
                <c:pt idx="16">
                  <c:v>44531</c:v>
                </c:pt>
                <c:pt idx="17">
                  <c:v>44534</c:v>
                </c:pt>
                <c:pt idx="18">
                  <c:v>44536</c:v>
                </c:pt>
                <c:pt idx="19">
                  <c:v>44538</c:v>
                </c:pt>
                <c:pt idx="20">
                  <c:v>44540</c:v>
                </c:pt>
                <c:pt idx="21">
                  <c:v>44542</c:v>
                </c:pt>
                <c:pt idx="22">
                  <c:v>44549</c:v>
                </c:pt>
                <c:pt idx="23">
                  <c:v>44556</c:v>
                </c:pt>
              </c:numCache>
            </c:numRef>
          </c:cat>
          <c:val>
            <c:numRef>
              <c:f>'K82+929'!$AE$6:$AE$51</c:f>
              <c:numCache>
                <c:formatCode>0.00_ </c:formatCode>
                <c:ptCount val="46"/>
                <c:pt idx="0">
                  <c:v>0</c:v>
                </c:pt>
                <c:pt idx="1">
                  <c:v>-0.100000000000655</c:v>
                </c:pt>
                <c:pt idx="2">
                  <c:v>0.40000000000084401</c:v>
                </c:pt>
                <c:pt idx="3">
                  <c:v>-0.60000000000037801</c:v>
                </c:pt>
                <c:pt idx="4">
                  <c:v>-9.99999999997669E-2</c:v>
                </c:pt>
                <c:pt idx="5">
                  <c:v>0.499999999999723</c:v>
                </c:pt>
                <c:pt idx="6">
                  <c:v>-0.300000000000189</c:v>
                </c:pt>
                <c:pt idx="7">
                  <c:v>-0.499999999999723</c:v>
                </c:pt>
                <c:pt idx="8">
                  <c:v>-0.399999999999956</c:v>
                </c:pt>
                <c:pt idx="9">
                  <c:v>-0.300000000000189</c:v>
                </c:pt>
                <c:pt idx="10">
                  <c:v>-0.19999999999953399</c:v>
                </c:pt>
                <c:pt idx="11">
                  <c:v>-0.20000000000042201</c:v>
                </c:pt>
                <c:pt idx="12">
                  <c:v>0.300000000000189</c:v>
                </c:pt>
                <c:pt idx="13">
                  <c:v>-0.50000000000061096</c:v>
                </c:pt>
                <c:pt idx="14">
                  <c:v>0.100000000000655</c:v>
                </c:pt>
                <c:pt idx="15">
                  <c:v>-0.199999999999978</c:v>
                </c:pt>
                <c:pt idx="16">
                  <c:v>0.249999999999861</c:v>
                </c:pt>
                <c:pt idx="17">
                  <c:v>-0.100000000000063</c:v>
                </c:pt>
                <c:pt idx="18">
                  <c:v>0.100000000000211</c:v>
                </c:pt>
                <c:pt idx="19">
                  <c:v>-0.199999999999978</c:v>
                </c:pt>
                <c:pt idx="20">
                  <c:v>-5.0000000000327602E-2</c:v>
                </c:pt>
                <c:pt idx="21">
                  <c:v>0.100000000000211</c:v>
                </c:pt>
                <c:pt idx="22">
                  <c:v>-1.4285714285680999E-2</c:v>
                </c:pt>
                <c:pt idx="23">
                  <c:v>4.2857142857043E-2</c:v>
                </c:pt>
              </c:numCache>
            </c:numRef>
          </c:val>
        </c:ser>
        <c:dLbls/>
        <c:marker val="1"/>
        <c:axId val="316277120"/>
        <c:axId val="316279424"/>
      </c:lineChart>
      <c:dateAx>
        <c:axId val="316277120"/>
        <c:scaling>
          <c:orientation val="minMax"/>
          <c:min val="44512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6279424"/>
        <c:crossesAt val="-50"/>
        <c:auto val="1"/>
        <c:lblOffset val="100"/>
        <c:baseTimeUnit val="days"/>
        <c:majorUnit val="4"/>
        <c:majorTimeUnit val="days"/>
      </c:dateAx>
      <c:valAx>
        <c:axId val="316279424"/>
        <c:scaling>
          <c:orientation val="minMax"/>
          <c:min val="-0.8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59703E-3"/>
              <c:y val="0.332268938080854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6277120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1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K82+663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612085062513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'K82+663'!$U$4:$W$4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'K82+663'!$A$6:$A$29</c:f>
              <c:numCache>
                <c:formatCode>m"月"d"日";@</c:formatCode>
                <c:ptCount val="24"/>
                <c:pt idx="0">
                  <c:v>44583</c:v>
                </c:pt>
                <c:pt idx="1">
                  <c:v>44584</c:v>
                </c:pt>
                <c:pt idx="2">
                  <c:v>44585</c:v>
                </c:pt>
                <c:pt idx="3">
                  <c:v>44586</c:v>
                </c:pt>
                <c:pt idx="4">
                  <c:v>44587</c:v>
                </c:pt>
                <c:pt idx="5">
                  <c:v>44588</c:v>
                </c:pt>
                <c:pt idx="6">
                  <c:v>44589</c:v>
                </c:pt>
                <c:pt idx="7">
                  <c:v>44590</c:v>
                </c:pt>
                <c:pt idx="8">
                  <c:v>44591</c:v>
                </c:pt>
                <c:pt idx="9">
                  <c:v>44592</c:v>
                </c:pt>
                <c:pt idx="10">
                  <c:v>44593</c:v>
                </c:pt>
                <c:pt idx="11">
                  <c:v>44594</c:v>
                </c:pt>
                <c:pt idx="12">
                  <c:v>44595</c:v>
                </c:pt>
                <c:pt idx="13">
                  <c:v>44596</c:v>
                </c:pt>
                <c:pt idx="14">
                  <c:v>44597</c:v>
                </c:pt>
                <c:pt idx="15">
                  <c:v>44602</c:v>
                </c:pt>
                <c:pt idx="16">
                  <c:v>44607</c:v>
                </c:pt>
                <c:pt idx="17">
                  <c:v>44610</c:v>
                </c:pt>
                <c:pt idx="18">
                  <c:v>44612</c:v>
                </c:pt>
                <c:pt idx="19">
                  <c:v>44614</c:v>
                </c:pt>
                <c:pt idx="20">
                  <c:v>44617</c:v>
                </c:pt>
                <c:pt idx="21">
                  <c:v>44621</c:v>
                </c:pt>
              </c:numCache>
            </c:numRef>
          </c:cat>
          <c:val>
            <c:numRef>
              <c:f>'K82+663'!$W$6:$W$29</c:f>
              <c:numCache>
                <c:formatCode>0.00_ </c:formatCode>
                <c:ptCount val="24"/>
                <c:pt idx="0">
                  <c:v>0</c:v>
                </c:pt>
                <c:pt idx="1">
                  <c:v>-0.49999999999883499</c:v>
                </c:pt>
                <c:pt idx="2">
                  <c:v>0</c:v>
                </c:pt>
                <c:pt idx="3">
                  <c:v>-0.20000000000130999</c:v>
                </c:pt>
                <c:pt idx="4">
                  <c:v>9.99999999997669E-2</c:v>
                </c:pt>
                <c:pt idx="5">
                  <c:v>-0.49999999999883499</c:v>
                </c:pt>
                <c:pt idx="6">
                  <c:v>-0.20000000000130999</c:v>
                </c:pt>
                <c:pt idx="7">
                  <c:v>0</c:v>
                </c:pt>
                <c:pt idx="8">
                  <c:v>-0.40000000000972602</c:v>
                </c:pt>
                <c:pt idx="9">
                  <c:v>-0.19999999999953399</c:v>
                </c:pt>
                <c:pt idx="10">
                  <c:v>-9.9999999989108801E-2</c:v>
                </c:pt>
                <c:pt idx="11">
                  <c:v>-0.30000000000995902</c:v>
                </c:pt>
                <c:pt idx="12">
                  <c:v>-0.19999999999065199</c:v>
                </c:pt>
                <c:pt idx="13">
                  <c:v>-9.99999999997669E-2</c:v>
                </c:pt>
                <c:pt idx="14">
                  <c:v>-0.30000000000995902</c:v>
                </c:pt>
                <c:pt idx="15">
                  <c:v>2.0000000002084999E-2</c:v>
                </c:pt>
                <c:pt idx="16">
                  <c:v>-0.10000000000403</c:v>
                </c:pt>
                <c:pt idx="17">
                  <c:v>3.3333333339768997E-2</c:v>
                </c:pt>
                <c:pt idx="18">
                  <c:v>-9.99999999997669E-2</c:v>
                </c:pt>
                <c:pt idx="19">
                  <c:v>-0.100000000000655</c:v>
                </c:pt>
                <c:pt idx="20">
                  <c:v>3.3333333333847803E-2</c:v>
                </c:pt>
                <c:pt idx="21">
                  <c:v>-0.12500000000015299</c:v>
                </c:pt>
                <c:pt idx="22">
                  <c:v>-9.9999999989108801E-2</c:v>
                </c:pt>
              </c:numCache>
            </c:numRef>
          </c:val>
        </c:ser>
        <c:ser>
          <c:idx val="1"/>
          <c:order val="1"/>
          <c:tx>
            <c:strRef>
              <c:f>'K82+663'!$Y$4:$AA$4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'K82+663'!$A$6:$A$29</c:f>
              <c:numCache>
                <c:formatCode>m"月"d"日";@</c:formatCode>
                <c:ptCount val="24"/>
                <c:pt idx="0">
                  <c:v>44583</c:v>
                </c:pt>
                <c:pt idx="1">
                  <c:v>44584</c:v>
                </c:pt>
                <c:pt idx="2">
                  <c:v>44585</c:v>
                </c:pt>
                <c:pt idx="3">
                  <c:v>44586</c:v>
                </c:pt>
                <c:pt idx="4">
                  <c:v>44587</c:v>
                </c:pt>
                <c:pt idx="5">
                  <c:v>44588</c:v>
                </c:pt>
                <c:pt idx="6">
                  <c:v>44589</c:v>
                </c:pt>
                <c:pt idx="7">
                  <c:v>44590</c:v>
                </c:pt>
                <c:pt idx="8">
                  <c:v>44591</c:v>
                </c:pt>
                <c:pt idx="9">
                  <c:v>44592</c:v>
                </c:pt>
                <c:pt idx="10">
                  <c:v>44593</c:v>
                </c:pt>
                <c:pt idx="11">
                  <c:v>44594</c:v>
                </c:pt>
                <c:pt idx="12">
                  <c:v>44595</c:v>
                </c:pt>
                <c:pt idx="13">
                  <c:v>44596</c:v>
                </c:pt>
                <c:pt idx="14">
                  <c:v>44597</c:v>
                </c:pt>
                <c:pt idx="15">
                  <c:v>44602</c:v>
                </c:pt>
                <c:pt idx="16">
                  <c:v>44607</c:v>
                </c:pt>
                <c:pt idx="17">
                  <c:v>44610</c:v>
                </c:pt>
                <c:pt idx="18">
                  <c:v>44612</c:v>
                </c:pt>
                <c:pt idx="19">
                  <c:v>44614</c:v>
                </c:pt>
                <c:pt idx="20">
                  <c:v>44617</c:v>
                </c:pt>
                <c:pt idx="21">
                  <c:v>44621</c:v>
                </c:pt>
              </c:numCache>
            </c:numRef>
          </c:cat>
          <c:val>
            <c:numRef>
              <c:f>'K82+663'!$AA$6:$AA$29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-0.20000000000130999</c:v>
                </c:pt>
                <c:pt idx="3">
                  <c:v>-0.29999999999930099</c:v>
                </c:pt>
                <c:pt idx="4">
                  <c:v>9.99999999997669E-2</c:v>
                </c:pt>
                <c:pt idx="5">
                  <c:v>-9.99999999997669E-2</c:v>
                </c:pt>
                <c:pt idx="6">
                  <c:v>-9.99999999997669E-2</c:v>
                </c:pt>
                <c:pt idx="7">
                  <c:v>9.99999999997669E-2</c:v>
                </c:pt>
                <c:pt idx="8">
                  <c:v>-0.29999999999930099</c:v>
                </c:pt>
                <c:pt idx="9">
                  <c:v>-0.10000000000154299</c:v>
                </c:pt>
                <c:pt idx="10">
                  <c:v>-0.39999999999906799</c:v>
                </c:pt>
                <c:pt idx="11">
                  <c:v>0.19999999999953399</c:v>
                </c:pt>
                <c:pt idx="12">
                  <c:v>-9.99999999997669E-2</c:v>
                </c:pt>
                <c:pt idx="13">
                  <c:v>-0.29999999999930099</c:v>
                </c:pt>
                <c:pt idx="14">
                  <c:v>9.99999999997669E-2</c:v>
                </c:pt>
                <c:pt idx="15">
                  <c:v>-6.0000000000215402E-2</c:v>
                </c:pt>
                <c:pt idx="16">
                  <c:v>2.0000000000308701E-2</c:v>
                </c:pt>
                <c:pt idx="17">
                  <c:v>-0.133333333333615</c:v>
                </c:pt>
                <c:pt idx="18">
                  <c:v>9.99999999997669E-2</c:v>
                </c:pt>
                <c:pt idx="19">
                  <c:v>0.100000000000655</c:v>
                </c:pt>
                <c:pt idx="20">
                  <c:v>-0.133333333333615</c:v>
                </c:pt>
                <c:pt idx="21">
                  <c:v>-2.4999999999941701E-2</c:v>
                </c:pt>
                <c:pt idx="22">
                  <c:v>-6.6666666666708702E-2</c:v>
                </c:pt>
              </c:numCache>
            </c:numRef>
          </c:val>
        </c:ser>
        <c:ser>
          <c:idx val="2"/>
          <c:order val="2"/>
          <c:tx>
            <c:strRef>
              <c:f>'K82+663'!$AC$4:$AE$4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'K82+663'!$A$6:$A$29</c:f>
              <c:numCache>
                <c:formatCode>m"月"d"日";@</c:formatCode>
                <c:ptCount val="24"/>
                <c:pt idx="0">
                  <c:v>44583</c:v>
                </c:pt>
                <c:pt idx="1">
                  <c:v>44584</c:v>
                </c:pt>
                <c:pt idx="2">
                  <c:v>44585</c:v>
                </c:pt>
                <c:pt idx="3">
                  <c:v>44586</c:v>
                </c:pt>
                <c:pt idx="4">
                  <c:v>44587</c:v>
                </c:pt>
                <c:pt idx="5">
                  <c:v>44588</c:v>
                </c:pt>
                <c:pt idx="6">
                  <c:v>44589</c:v>
                </c:pt>
                <c:pt idx="7">
                  <c:v>44590</c:v>
                </c:pt>
                <c:pt idx="8">
                  <c:v>44591</c:v>
                </c:pt>
                <c:pt idx="9">
                  <c:v>44592</c:v>
                </c:pt>
                <c:pt idx="10">
                  <c:v>44593</c:v>
                </c:pt>
                <c:pt idx="11">
                  <c:v>44594</c:v>
                </c:pt>
                <c:pt idx="12">
                  <c:v>44595</c:v>
                </c:pt>
                <c:pt idx="13">
                  <c:v>44596</c:v>
                </c:pt>
                <c:pt idx="14">
                  <c:v>44597</c:v>
                </c:pt>
                <c:pt idx="15">
                  <c:v>44602</c:v>
                </c:pt>
                <c:pt idx="16">
                  <c:v>44607</c:v>
                </c:pt>
                <c:pt idx="17">
                  <c:v>44610</c:v>
                </c:pt>
                <c:pt idx="18">
                  <c:v>44612</c:v>
                </c:pt>
                <c:pt idx="19">
                  <c:v>44614</c:v>
                </c:pt>
                <c:pt idx="20">
                  <c:v>44617</c:v>
                </c:pt>
                <c:pt idx="21">
                  <c:v>44621</c:v>
                </c:pt>
              </c:numCache>
            </c:numRef>
          </c:cat>
          <c:val>
            <c:numRef>
              <c:f>'K82+663'!$AE$6:$AE$29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-0.20000000000130999</c:v>
                </c:pt>
                <c:pt idx="2">
                  <c:v>-0.19999999999953399</c:v>
                </c:pt>
                <c:pt idx="3">
                  <c:v>-9.99999999997669E-2</c:v>
                </c:pt>
                <c:pt idx="4">
                  <c:v>-0.19999999999953399</c:v>
                </c:pt>
                <c:pt idx="5">
                  <c:v>0</c:v>
                </c:pt>
                <c:pt idx="6">
                  <c:v>-0.40000000000084401</c:v>
                </c:pt>
                <c:pt idx="7">
                  <c:v>-0.19999999999953399</c:v>
                </c:pt>
                <c:pt idx="8">
                  <c:v>-0.19999999999953399</c:v>
                </c:pt>
                <c:pt idx="9">
                  <c:v>9.99999999997669E-2</c:v>
                </c:pt>
                <c:pt idx="10">
                  <c:v>-0.50000000000061096</c:v>
                </c:pt>
                <c:pt idx="11">
                  <c:v>-0.19999999999953399</c:v>
                </c:pt>
                <c:pt idx="12">
                  <c:v>-9.99999999997669E-2</c:v>
                </c:pt>
                <c:pt idx="13">
                  <c:v>-0.30000000000107702</c:v>
                </c:pt>
                <c:pt idx="14">
                  <c:v>-0.19999999998887599</c:v>
                </c:pt>
                <c:pt idx="15">
                  <c:v>1.9999999997821798E-2</c:v>
                </c:pt>
                <c:pt idx="16">
                  <c:v>-9.9999999997990599E-2</c:v>
                </c:pt>
                <c:pt idx="17">
                  <c:v>-6.6666666666511304E-2</c:v>
                </c:pt>
                <c:pt idx="18">
                  <c:v>9.9999999995325994E-2</c:v>
                </c:pt>
                <c:pt idx="19">
                  <c:v>9.9999999994437899E-2</c:v>
                </c:pt>
                <c:pt idx="20">
                  <c:v>6.66666666635507E-2</c:v>
                </c:pt>
                <c:pt idx="21">
                  <c:v>-7.4999999994940197E-2</c:v>
                </c:pt>
              </c:numCache>
            </c:numRef>
          </c:val>
        </c:ser>
        <c:dLbls/>
        <c:marker val="1"/>
        <c:axId val="320153088"/>
        <c:axId val="320163840"/>
      </c:lineChart>
      <c:dateAx>
        <c:axId val="320153088"/>
        <c:scaling>
          <c:orientation val="minMax"/>
          <c:min val="44582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0163840"/>
        <c:crossesAt val="-50"/>
        <c:auto val="1"/>
        <c:lblOffset val="100"/>
        <c:baseTimeUnit val="days"/>
        <c:majorUnit val="3"/>
        <c:majorTimeUnit val="days"/>
      </c:dateAx>
      <c:valAx>
        <c:axId val="320163840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0153088"/>
        <c:crosses val="autoZero"/>
        <c:crossBetween val="midCat"/>
        <c:majorUnit val="0.2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K82+630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31816686029000713"/>
          <c:y val="9.7401060161597542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'K82+630'!$C$4:$G$4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'K82+630'!$A$6:$A$29</c:f>
              <c:numCache>
                <c:formatCode>m"月"d"日";@</c:formatCode>
                <c:ptCount val="24"/>
                <c:pt idx="0">
                  <c:v>44597</c:v>
                </c:pt>
                <c:pt idx="1">
                  <c:v>44598</c:v>
                </c:pt>
                <c:pt idx="2">
                  <c:v>44599</c:v>
                </c:pt>
                <c:pt idx="3">
                  <c:v>44600</c:v>
                </c:pt>
                <c:pt idx="4">
                  <c:v>44601</c:v>
                </c:pt>
                <c:pt idx="5">
                  <c:v>44602</c:v>
                </c:pt>
                <c:pt idx="6">
                  <c:v>44603</c:v>
                </c:pt>
                <c:pt idx="7">
                  <c:v>44604</c:v>
                </c:pt>
                <c:pt idx="8">
                  <c:v>44605</c:v>
                </c:pt>
                <c:pt idx="9">
                  <c:v>44606</c:v>
                </c:pt>
                <c:pt idx="10">
                  <c:v>44607</c:v>
                </c:pt>
                <c:pt idx="11">
                  <c:v>44608</c:v>
                </c:pt>
                <c:pt idx="12">
                  <c:v>44609</c:v>
                </c:pt>
                <c:pt idx="13">
                  <c:v>44610</c:v>
                </c:pt>
                <c:pt idx="14">
                  <c:v>44611</c:v>
                </c:pt>
                <c:pt idx="15">
                  <c:v>44612</c:v>
                </c:pt>
                <c:pt idx="16">
                  <c:v>44614</c:v>
                </c:pt>
                <c:pt idx="17">
                  <c:v>44616</c:v>
                </c:pt>
                <c:pt idx="18">
                  <c:v>44620</c:v>
                </c:pt>
                <c:pt idx="19">
                  <c:v>44621</c:v>
                </c:pt>
                <c:pt idx="20">
                  <c:v>44625</c:v>
                </c:pt>
                <c:pt idx="21">
                  <c:v>44635</c:v>
                </c:pt>
              </c:numCache>
            </c:numRef>
          </c:cat>
          <c:val>
            <c:numRef>
              <c:f>'K82+630'!$F$6:$F$29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-9.9999999974897905E-2</c:v>
                </c:pt>
                <c:pt idx="3">
                  <c:v>-0.59999999996307496</c:v>
                </c:pt>
                <c:pt idx="4">
                  <c:v>-0.80000000002655702</c:v>
                </c:pt>
                <c:pt idx="5">
                  <c:v>-0.70000000005165897</c:v>
                </c:pt>
                <c:pt idx="6">
                  <c:v>-1.2000000000398401</c:v>
                </c:pt>
                <c:pt idx="7">
                  <c:v>-1.39999999998963</c:v>
                </c:pt>
                <c:pt idx="8">
                  <c:v>-0.90000000000145497</c:v>
                </c:pt>
                <c:pt idx="9">
                  <c:v>-1.8000000000029099</c:v>
                </c:pt>
                <c:pt idx="10">
                  <c:v>-2.00000000006639</c:v>
                </c:pt>
                <c:pt idx="11">
                  <c:v>-2.1000000000412902</c:v>
                </c:pt>
                <c:pt idx="12">
                  <c:v>-2.39999999996598</c:v>
                </c:pt>
                <c:pt idx="13">
                  <c:v>-2.2000000000161899</c:v>
                </c:pt>
                <c:pt idx="14">
                  <c:v>-2.79999999997926</c:v>
                </c:pt>
                <c:pt idx="15">
                  <c:v>-2.70000000000437</c:v>
                </c:pt>
                <c:pt idx="16">
                  <c:v>-2.6000000000294698</c:v>
                </c:pt>
                <c:pt idx="17">
                  <c:v>-2.79999999997926</c:v>
                </c:pt>
                <c:pt idx="18">
                  <c:v>-2.39999999996598</c:v>
                </c:pt>
                <c:pt idx="19">
                  <c:v>-3.0000000000427498</c:v>
                </c:pt>
                <c:pt idx="20">
                  <c:v>-3.1000000000176402</c:v>
                </c:pt>
                <c:pt idx="21">
                  <c:v>-3.1999999999925399</c:v>
                </c:pt>
                <c:pt idx="22">
                  <c:v>-0.80000000002655702</c:v>
                </c:pt>
              </c:numCache>
            </c:numRef>
          </c:val>
        </c:ser>
        <c:ser>
          <c:idx val="1"/>
          <c:order val="1"/>
          <c:tx>
            <c:strRef>
              <c:f>'K82+630'!$H$4:$L$4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'K82+630'!$A$6:$A$29</c:f>
              <c:numCache>
                <c:formatCode>m"月"d"日";@</c:formatCode>
                <c:ptCount val="24"/>
                <c:pt idx="0">
                  <c:v>44597</c:v>
                </c:pt>
                <c:pt idx="1">
                  <c:v>44598</c:v>
                </c:pt>
                <c:pt idx="2">
                  <c:v>44599</c:v>
                </c:pt>
                <c:pt idx="3">
                  <c:v>44600</c:v>
                </c:pt>
                <c:pt idx="4">
                  <c:v>44601</c:v>
                </c:pt>
                <c:pt idx="5">
                  <c:v>44602</c:v>
                </c:pt>
                <c:pt idx="6">
                  <c:v>44603</c:v>
                </c:pt>
                <c:pt idx="7">
                  <c:v>44604</c:v>
                </c:pt>
                <c:pt idx="8">
                  <c:v>44605</c:v>
                </c:pt>
                <c:pt idx="9">
                  <c:v>44606</c:v>
                </c:pt>
                <c:pt idx="10">
                  <c:v>44607</c:v>
                </c:pt>
                <c:pt idx="11">
                  <c:v>44608</c:v>
                </c:pt>
                <c:pt idx="12">
                  <c:v>44609</c:v>
                </c:pt>
                <c:pt idx="13">
                  <c:v>44610</c:v>
                </c:pt>
                <c:pt idx="14">
                  <c:v>44611</c:v>
                </c:pt>
                <c:pt idx="15">
                  <c:v>44612</c:v>
                </c:pt>
                <c:pt idx="16">
                  <c:v>44614</c:v>
                </c:pt>
                <c:pt idx="17">
                  <c:v>44616</c:v>
                </c:pt>
                <c:pt idx="18">
                  <c:v>44620</c:v>
                </c:pt>
                <c:pt idx="19">
                  <c:v>44621</c:v>
                </c:pt>
                <c:pt idx="20">
                  <c:v>44625</c:v>
                </c:pt>
                <c:pt idx="21">
                  <c:v>44635</c:v>
                </c:pt>
              </c:numCache>
            </c:numRef>
          </c:cat>
          <c:val>
            <c:numRef>
              <c:f>'K82+630'!$K$6:$K$29</c:f>
              <c:numCache>
                <c:formatCode>0.00_ </c:formatCode>
                <c:ptCount val="24"/>
                <c:pt idx="0">
                  <c:v>0</c:v>
                </c:pt>
                <c:pt idx="1">
                  <c:v>0.20000000006348301</c:v>
                </c:pt>
                <c:pt idx="2">
                  <c:v>-0.29999999992469401</c:v>
                </c:pt>
                <c:pt idx="3">
                  <c:v>-0.199999999949796</c:v>
                </c:pt>
                <c:pt idx="4">
                  <c:v>-0.29999999992469401</c:v>
                </c:pt>
                <c:pt idx="5">
                  <c:v>0</c:v>
                </c:pt>
                <c:pt idx="6">
                  <c:v>-0.49999999998817701</c:v>
                </c:pt>
                <c:pt idx="7">
                  <c:v>-0.59999999996307496</c:v>
                </c:pt>
                <c:pt idx="8">
                  <c:v>-1.09999999995125</c:v>
                </c:pt>
                <c:pt idx="9">
                  <c:v>-0.80000000002655702</c:v>
                </c:pt>
                <c:pt idx="10">
                  <c:v>-0.90000000000145497</c:v>
                </c:pt>
                <c:pt idx="11">
                  <c:v>-1.30000000001473</c:v>
                </c:pt>
                <c:pt idx="12">
                  <c:v>-1.09999999995125</c:v>
                </c:pt>
                <c:pt idx="13">
                  <c:v>-1.1999999999261499</c:v>
                </c:pt>
                <c:pt idx="14">
                  <c:v>-1.09999999995125</c:v>
                </c:pt>
                <c:pt idx="15">
                  <c:v>-1.39999999998963</c:v>
                </c:pt>
                <c:pt idx="16">
                  <c:v>-1.5999999999394301</c:v>
                </c:pt>
                <c:pt idx="17">
                  <c:v>-1.9999999999527101</c:v>
                </c:pt>
                <c:pt idx="18">
                  <c:v>-2.2999999999910901</c:v>
                </c:pt>
                <c:pt idx="19">
                  <c:v>-2.6000000000294698</c:v>
                </c:pt>
                <c:pt idx="20">
                  <c:v>-2.2999999999910901</c:v>
                </c:pt>
                <c:pt idx="21">
                  <c:v>-2.2000000000161899</c:v>
                </c:pt>
                <c:pt idx="22">
                  <c:v>-3.4782608696806799E-2</c:v>
                </c:pt>
              </c:numCache>
            </c:numRef>
          </c:val>
        </c:ser>
        <c:ser>
          <c:idx val="2"/>
          <c:order val="2"/>
          <c:tx>
            <c:strRef>
              <c:f>'K82+630'!$M$4:$Q$4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'K82+630'!$A$6:$A$32</c:f>
              <c:numCache>
                <c:formatCode>m"月"d"日";@</c:formatCode>
                <c:ptCount val="27"/>
                <c:pt idx="0">
                  <c:v>44597</c:v>
                </c:pt>
                <c:pt idx="1">
                  <c:v>44598</c:v>
                </c:pt>
                <c:pt idx="2">
                  <c:v>44599</c:v>
                </c:pt>
                <c:pt idx="3">
                  <c:v>44600</c:v>
                </c:pt>
                <c:pt idx="4">
                  <c:v>44601</c:v>
                </c:pt>
                <c:pt idx="5">
                  <c:v>44602</c:v>
                </c:pt>
                <c:pt idx="6">
                  <c:v>44603</c:v>
                </c:pt>
                <c:pt idx="7">
                  <c:v>44604</c:v>
                </c:pt>
                <c:pt idx="8">
                  <c:v>44605</c:v>
                </c:pt>
                <c:pt idx="9">
                  <c:v>44606</c:v>
                </c:pt>
                <c:pt idx="10">
                  <c:v>44607</c:v>
                </c:pt>
                <c:pt idx="11">
                  <c:v>44608</c:v>
                </c:pt>
                <c:pt idx="12">
                  <c:v>44609</c:v>
                </c:pt>
                <c:pt idx="13">
                  <c:v>44610</c:v>
                </c:pt>
                <c:pt idx="14">
                  <c:v>44611</c:v>
                </c:pt>
                <c:pt idx="15">
                  <c:v>44612</c:v>
                </c:pt>
                <c:pt idx="16">
                  <c:v>44614</c:v>
                </c:pt>
                <c:pt idx="17">
                  <c:v>44616</c:v>
                </c:pt>
                <c:pt idx="18">
                  <c:v>44620</c:v>
                </c:pt>
                <c:pt idx="19">
                  <c:v>44621</c:v>
                </c:pt>
                <c:pt idx="20">
                  <c:v>44625</c:v>
                </c:pt>
                <c:pt idx="21">
                  <c:v>44635</c:v>
                </c:pt>
              </c:numCache>
            </c:numRef>
          </c:cat>
          <c:val>
            <c:numRef>
              <c:f>'K82+630'!$P$6:$P$32</c:f>
              <c:numCache>
                <c:formatCode>0.00_ </c:formatCode>
                <c:ptCount val="27"/>
                <c:pt idx="0">
                  <c:v>0</c:v>
                </c:pt>
                <c:pt idx="1">
                  <c:v>-0.20000000006348301</c:v>
                </c:pt>
                <c:pt idx="2">
                  <c:v>-0.30000000003838101</c:v>
                </c:pt>
                <c:pt idx="3">
                  <c:v>-0.60000000007676102</c:v>
                </c:pt>
                <c:pt idx="4">
                  <c:v>-0.80000000002655702</c:v>
                </c:pt>
                <c:pt idx="5">
                  <c:v>-0.70000000005165897</c:v>
                </c:pt>
                <c:pt idx="6">
                  <c:v>-1.2000000000398401</c:v>
                </c:pt>
                <c:pt idx="7">
                  <c:v>-1.30000000001473</c:v>
                </c:pt>
                <c:pt idx="8">
                  <c:v>-1.60000000005311</c:v>
                </c:pt>
                <c:pt idx="9">
                  <c:v>-1.8000000000029099</c:v>
                </c:pt>
                <c:pt idx="10">
                  <c:v>-1.70000000002801</c:v>
                </c:pt>
                <c:pt idx="11">
                  <c:v>-2.2000000000161899</c:v>
                </c:pt>
                <c:pt idx="12">
                  <c:v>-2.40000000007967</c:v>
                </c:pt>
                <c:pt idx="13">
                  <c:v>-2.6000000000294698</c:v>
                </c:pt>
                <c:pt idx="14">
                  <c:v>-2.8000000000929499</c:v>
                </c:pt>
                <c:pt idx="15">
                  <c:v>-2.70000000000437</c:v>
                </c:pt>
                <c:pt idx="16">
                  <c:v>-2.9000000000678501</c:v>
                </c:pt>
                <c:pt idx="17">
                  <c:v>-2.5000000000545701</c:v>
                </c:pt>
                <c:pt idx="18">
                  <c:v>-2.40000000007967</c:v>
                </c:pt>
                <c:pt idx="19">
                  <c:v>-3.0000000000427498</c:v>
                </c:pt>
                <c:pt idx="20">
                  <c:v>-3.0000000000427498</c:v>
                </c:pt>
                <c:pt idx="21">
                  <c:v>-3.1000000000176402</c:v>
                </c:pt>
              </c:numCache>
            </c:numRef>
          </c:val>
        </c:ser>
        <c:dLbls/>
        <c:marker val="1"/>
        <c:axId val="320350848"/>
        <c:axId val="320390272"/>
      </c:lineChart>
      <c:lineChart>
        <c:grouping val="standard"/>
        <c:ser>
          <c:idx val="3"/>
          <c:order val="3"/>
          <c:tx>
            <c:strRef>
              <c:f>'K82+630'!$AG$3:$AG$5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'K82+630'!$A$6:$A$29</c:f>
              <c:numCache>
                <c:formatCode>m"月"d"日";@</c:formatCode>
                <c:ptCount val="24"/>
                <c:pt idx="0">
                  <c:v>44597</c:v>
                </c:pt>
                <c:pt idx="1">
                  <c:v>44598</c:v>
                </c:pt>
                <c:pt idx="2">
                  <c:v>44599</c:v>
                </c:pt>
                <c:pt idx="3">
                  <c:v>44600</c:v>
                </c:pt>
                <c:pt idx="4">
                  <c:v>44601</c:v>
                </c:pt>
                <c:pt idx="5">
                  <c:v>44602</c:v>
                </c:pt>
                <c:pt idx="6">
                  <c:v>44603</c:v>
                </c:pt>
                <c:pt idx="7">
                  <c:v>44604</c:v>
                </c:pt>
                <c:pt idx="8">
                  <c:v>44605</c:v>
                </c:pt>
                <c:pt idx="9">
                  <c:v>44606</c:v>
                </c:pt>
                <c:pt idx="10">
                  <c:v>44607</c:v>
                </c:pt>
                <c:pt idx="11">
                  <c:v>44608</c:v>
                </c:pt>
                <c:pt idx="12">
                  <c:v>44609</c:v>
                </c:pt>
                <c:pt idx="13">
                  <c:v>44610</c:v>
                </c:pt>
                <c:pt idx="14">
                  <c:v>44611</c:v>
                </c:pt>
                <c:pt idx="15">
                  <c:v>44612</c:v>
                </c:pt>
                <c:pt idx="16">
                  <c:v>44614</c:v>
                </c:pt>
                <c:pt idx="17">
                  <c:v>44616</c:v>
                </c:pt>
                <c:pt idx="18">
                  <c:v>44620</c:v>
                </c:pt>
                <c:pt idx="19">
                  <c:v>44621</c:v>
                </c:pt>
                <c:pt idx="20">
                  <c:v>44625</c:v>
                </c:pt>
                <c:pt idx="21">
                  <c:v>44635</c:v>
                </c:pt>
              </c:numCache>
            </c:numRef>
          </c:cat>
          <c:val>
            <c:numRef>
              <c:f>'K82+630'!$AG$6:$AG$29</c:f>
              <c:numCache>
                <c:formatCode>0.0_ </c:formatCode>
                <c:ptCount val="24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35</c:v>
                </c:pt>
                <c:pt idx="14">
                  <c:v>41</c:v>
                </c:pt>
                <c:pt idx="15">
                  <c:v>47</c:v>
                </c:pt>
                <c:pt idx="16">
                  <c:v>53</c:v>
                </c:pt>
                <c:pt idx="17">
                  <c:v>59</c:v>
                </c:pt>
                <c:pt idx="18">
                  <c:v>65</c:v>
                </c:pt>
                <c:pt idx="19">
                  <c:v>71</c:v>
                </c:pt>
                <c:pt idx="20">
                  <c:v>77</c:v>
                </c:pt>
                <c:pt idx="21">
                  <c:v>83</c:v>
                </c:pt>
              </c:numCache>
            </c:numRef>
          </c:val>
        </c:ser>
        <c:dLbls/>
        <c:marker val="1"/>
        <c:axId val="320392192"/>
        <c:axId val="320402176"/>
      </c:lineChart>
      <c:dateAx>
        <c:axId val="320350848"/>
        <c:scaling>
          <c:orientation val="minMax"/>
          <c:min val="44596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0390272"/>
        <c:crossesAt val="-50"/>
        <c:auto val="1"/>
        <c:lblOffset val="100"/>
        <c:baseTimeUnit val="days"/>
        <c:majorUnit val="3"/>
        <c:majorTimeUnit val="days"/>
      </c:dateAx>
      <c:valAx>
        <c:axId val="320390272"/>
        <c:scaling>
          <c:orientation val="minMax"/>
          <c:max val="1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0350848"/>
        <c:crosses val="autoZero"/>
        <c:crossBetween val="midCat"/>
        <c:majorUnit val="1"/>
      </c:valAx>
      <c:dateAx>
        <c:axId val="320392192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0402176"/>
        <c:crosses val="autoZero"/>
        <c:auto val="1"/>
        <c:lblOffset val="100"/>
        <c:baseTimeUnit val="days"/>
      </c:dateAx>
      <c:valAx>
        <c:axId val="320402176"/>
        <c:scaling>
          <c:orientation val="minMax"/>
          <c:max val="9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0392192"/>
        <c:crosses val="max"/>
        <c:crossBetween val="midCat"/>
        <c:majorUnit val="18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4.8114797125769118E-2"/>
          <c:y val="8.2789357212701004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K82+630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'K82+630'!$U$4:$W$4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'K82+630'!$A$6:$A$29</c:f>
              <c:numCache>
                <c:formatCode>m"月"d"日";@</c:formatCode>
                <c:ptCount val="24"/>
                <c:pt idx="0">
                  <c:v>44597</c:v>
                </c:pt>
                <c:pt idx="1">
                  <c:v>44598</c:v>
                </c:pt>
                <c:pt idx="2">
                  <c:v>44599</c:v>
                </c:pt>
                <c:pt idx="3">
                  <c:v>44600</c:v>
                </c:pt>
                <c:pt idx="4">
                  <c:v>44601</c:v>
                </c:pt>
                <c:pt idx="5">
                  <c:v>44602</c:v>
                </c:pt>
                <c:pt idx="6">
                  <c:v>44603</c:v>
                </c:pt>
                <c:pt idx="7">
                  <c:v>44604</c:v>
                </c:pt>
                <c:pt idx="8">
                  <c:v>44605</c:v>
                </c:pt>
                <c:pt idx="9">
                  <c:v>44606</c:v>
                </c:pt>
                <c:pt idx="10">
                  <c:v>44607</c:v>
                </c:pt>
                <c:pt idx="11">
                  <c:v>44608</c:v>
                </c:pt>
                <c:pt idx="12">
                  <c:v>44609</c:v>
                </c:pt>
                <c:pt idx="13">
                  <c:v>44610</c:v>
                </c:pt>
                <c:pt idx="14">
                  <c:v>44611</c:v>
                </c:pt>
                <c:pt idx="15">
                  <c:v>44612</c:v>
                </c:pt>
                <c:pt idx="16">
                  <c:v>44614</c:v>
                </c:pt>
                <c:pt idx="17">
                  <c:v>44616</c:v>
                </c:pt>
                <c:pt idx="18">
                  <c:v>44620</c:v>
                </c:pt>
                <c:pt idx="19">
                  <c:v>44621</c:v>
                </c:pt>
                <c:pt idx="20">
                  <c:v>44625</c:v>
                </c:pt>
                <c:pt idx="21">
                  <c:v>44635</c:v>
                </c:pt>
              </c:numCache>
            </c:numRef>
          </c:cat>
          <c:val>
            <c:numRef>
              <c:f>'K82+630'!$V$6:$V$31</c:f>
              <c:numCache>
                <c:formatCode>0.00_ </c:formatCode>
                <c:ptCount val="26"/>
                <c:pt idx="0">
                  <c:v>0</c:v>
                </c:pt>
                <c:pt idx="1">
                  <c:v>-9.99999999997669E-2</c:v>
                </c:pt>
                <c:pt idx="2">
                  <c:v>-0.30000000000107702</c:v>
                </c:pt>
                <c:pt idx="3">
                  <c:v>-0.20000000000130999</c:v>
                </c:pt>
                <c:pt idx="4">
                  <c:v>-0.70000000000014495</c:v>
                </c:pt>
                <c:pt idx="5">
                  <c:v>-0.89999999999967895</c:v>
                </c:pt>
                <c:pt idx="6">
                  <c:v>-0.799999999999912</c:v>
                </c:pt>
                <c:pt idx="7">
                  <c:v>-1.30000000001118</c:v>
                </c:pt>
                <c:pt idx="8">
                  <c:v>-1.5000000000107101</c:v>
                </c:pt>
                <c:pt idx="9">
                  <c:v>-1.3000000000005201</c:v>
                </c:pt>
                <c:pt idx="10">
                  <c:v>-1.9000000000097801</c:v>
                </c:pt>
                <c:pt idx="11">
                  <c:v>-2.1000000000110899</c:v>
                </c:pt>
                <c:pt idx="12">
                  <c:v>-2.0000000000006701</c:v>
                </c:pt>
                <c:pt idx="13">
                  <c:v>-2.5000000000208198</c:v>
                </c:pt>
                <c:pt idx="14">
                  <c:v>-2.7000000000008102</c:v>
                </c:pt>
                <c:pt idx="15">
                  <c:v>-2.6000000000010499</c:v>
                </c:pt>
                <c:pt idx="16">
                  <c:v>-2.5000000000012799</c:v>
                </c:pt>
                <c:pt idx="17">
                  <c:v>-2.7000000000008102</c:v>
                </c:pt>
                <c:pt idx="18">
                  <c:v>-2.8000000000005798</c:v>
                </c:pt>
                <c:pt idx="19">
                  <c:v>-2.9000000000003499</c:v>
                </c:pt>
                <c:pt idx="20">
                  <c:v>-3.0999999999998802</c:v>
                </c:pt>
                <c:pt idx="21">
                  <c:v>-3.0000000000001101</c:v>
                </c:pt>
                <c:pt idx="22">
                  <c:v>-0.799999999999912</c:v>
                </c:pt>
              </c:numCache>
            </c:numRef>
          </c:val>
        </c:ser>
        <c:ser>
          <c:idx val="1"/>
          <c:order val="1"/>
          <c:tx>
            <c:strRef>
              <c:f>'K82+630'!$Y$4:$AA$4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'K82+630'!$A$6:$A$29</c:f>
              <c:numCache>
                <c:formatCode>m"月"d"日";@</c:formatCode>
                <c:ptCount val="24"/>
                <c:pt idx="0">
                  <c:v>44597</c:v>
                </c:pt>
                <c:pt idx="1">
                  <c:v>44598</c:v>
                </c:pt>
                <c:pt idx="2">
                  <c:v>44599</c:v>
                </c:pt>
                <c:pt idx="3">
                  <c:v>44600</c:v>
                </c:pt>
                <c:pt idx="4">
                  <c:v>44601</c:v>
                </c:pt>
                <c:pt idx="5">
                  <c:v>44602</c:v>
                </c:pt>
                <c:pt idx="6">
                  <c:v>44603</c:v>
                </c:pt>
                <c:pt idx="7">
                  <c:v>44604</c:v>
                </c:pt>
                <c:pt idx="8">
                  <c:v>44605</c:v>
                </c:pt>
                <c:pt idx="9">
                  <c:v>44606</c:v>
                </c:pt>
                <c:pt idx="10">
                  <c:v>44607</c:v>
                </c:pt>
                <c:pt idx="11">
                  <c:v>44608</c:v>
                </c:pt>
                <c:pt idx="12">
                  <c:v>44609</c:v>
                </c:pt>
                <c:pt idx="13">
                  <c:v>44610</c:v>
                </c:pt>
                <c:pt idx="14">
                  <c:v>44611</c:v>
                </c:pt>
                <c:pt idx="15">
                  <c:v>44612</c:v>
                </c:pt>
                <c:pt idx="16">
                  <c:v>44614</c:v>
                </c:pt>
                <c:pt idx="17">
                  <c:v>44616</c:v>
                </c:pt>
                <c:pt idx="18">
                  <c:v>44620</c:v>
                </c:pt>
                <c:pt idx="19">
                  <c:v>44621</c:v>
                </c:pt>
                <c:pt idx="20">
                  <c:v>44625</c:v>
                </c:pt>
                <c:pt idx="21">
                  <c:v>44635</c:v>
                </c:pt>
              </c:numCache>
            </c:numRef>
          </c:cat>
          <c:val>
            <c:numRef>
              <c:f>'K82+630'!$Z$6:$Z$30</c:f>
              <c:numCache>
                <c:formatCode>0.00_ </c:formatCode>
                <c:ptCount val="25"/>
                <c:pt idx="0">
                  <c:v>0</c:v>
                </c:pt>
                <c:pt idx="1">
                  <c:v>-0.30000000000107702</c:v>
                </c:pt>
                <c:pt idx="2">
                  <c:v>-0.50000000000061096</c:v>
                </c:pt>
                <c:pt idx="3">
                  <c:v>-0.70000000000014495</c:v>
                </c:pt>
                <c:pt idx="4">
                  <c:v>-0.799999999999912</c:v>
                </c:pt>
                <c:pt idx="5">
                  <c:v>-1.3000000000005201</c:v>
                </c:pt>
                <c:pt idx="6">
                  <c:v>-1.0000000000012199</c:v>
                </c:pt>
                <c:pt idx="7">
                  <c:v>-1.10000000000099</c:v>
                </c:pt>
                <c:pt idx="8">
                  <c:v>-1.10000000000099</c:v>
                </c:pt>
                <c:pt idx="9">
                  <c:v>-1.3000000000005201</c:v>
                </c:pt>
                <c:pt idx="10">
                  <c:v>-1.20000000000076</c:v>
                </c:pt>
                <c:pt idx="11">
                  <c:v>-1.50000000000006</c:v>
                </c:pt>
                <c:pt idx="12">
                  <c:v>-1.6000000000015999</c:v>
                </c:pt>
                <c:pt idx="13">
                  <c:v>-1.6000000000015999</c:v>
                </c:pt>
                <c:pt idx="14">
                  <c:v>-1.80000000000113</c:v>
                </c:pt>
                <c:pt idx="15">
                  <c:v>-1.80000000000113</c:v>
                </c:pt>
                <c:pt idx="16">
                  <c:v>-2.6000000000010499</c:v>
                </c:pt>
                <c:pt idx="17">
                  <c:v>-2.0000000000006701</c:v>
                </c:pt>
                <c:pt idx="18">
                  <c:v>-2.2000000000002</c:v>
                </c:pt>
                <c:pt idx="19">
                  <c:v>-2.5000000000012799</c:v>
                </c:pt>
                <c:pt idx="20">
                  <c:v>-2.7000000000008102</c:v>
                </c:pt>
                <c:pt idx="21">
                  <c:v>-2.6000000000010499</c:v>
                </c:pt>
                <c:pt idx="22">
                  <c:v>-3.2999999999994101</c:v>
                </c:pt>
              </c:numCache>
            </c:numRef>
          </c:val>
        </c:ser>
        <c:ser>
          <c:idx val="2"/>
          <c:order val="2"/>
          <c:tx>
            <c:strRef>
              <c:f>'K82+630'!$AC$4:$AE$4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'K82+630'!$A$6:$A$29</c:f>
              <c:numCache>
                <c:formatCode>m"月"d"日";@</c:formatCode>
                <c:ptCount val="24"/>
                <c:pt idx="0">
                  <c:v>44597</c:v>
                </c:pt>
                <c:pt idx="1">
                  <c:v>44598</c:v>
                </c:pt>
                <c:pt idx="2">
                  <c:v>44599</c:v>
                </c:pt>
                <c:pt idx="3">
                  <c:v>44600</c:v>
                </c:pt>
                <c:pt idx="4">
                  <c:v>44601</c:v>
                </c:pt>
                <c:pt idx="5">
                  <c:v>44602</c:v>
                </c:pt>
                <c:pt idx="6">
                  <c:v>44603</c:v>
                </c:pt>
                <c:pt idx="7">
                  <c:v>44604</c:v>
                </c:pt>
                <c:pt idx="8">
                  <c:v>44605</c:v>
                </c:pt>
                <c:pt idx="9">
                  <c:v>44606</c:v>
                </c:pt>
                <c:pt idx="10">
                  <c:v>44607</c:v>
                </c:pt>
                <c:pt idx="11">
                  <c:v>44608</c:v>
                </c:pt>
                <c:pt idx="12">
                  <c:v>44609</c:v>
                </c:pt>
                <c:pt idx="13">
                  <c:v>44610</c:v>
                </c:pt>
                <c:pt idx="14">
                  <c:v>44611</c:v>
                </c:pt>
                <c:pt idx="15">
                  <c:v>44612</c:v>
                </c:pt>
                <c:pt idx="16">
                  <c:v>44614</c:v>
                </c:pt>
                <c:pt idx="17">
                  <c:v>44616</c:v>
                </c:pt>
                <c:pt idx="18">
                  <c:v>44620</c:v>
                </c:pt>
                <c:pt idx="19">
                  <c:v>44621</c:v>
                </c:pt>
                <c:pt idx="20">
                  <c:v>44625</c:v>
                </c:pt>
                <c:pt idx="21">
                  <c:v>44635</c:v>
                </c:pt>
              </c:numCache>
            </c:numRef>
          </c:cat>
          <c:val>
            <c:numRef>
              <c:f>'K82+630'!$AD$6:$AD$29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-0.29999999999930099</c:v>
                </c:pt>
                <c:pt idx="2">
                  <c:v>-0.49999999999883499</c:v>
                </c:pt>
                <c:pt idx="3">
                  <c:v>-0.70000000000014495</c:v>
                </c:pt>
                <c:pt idx="4">
                  <c:v>-0.799999999999912</c:v>
                </c:pt>
                <c:pt idx="5">
                  <c:v>-1.0999999999992101</c:v>
                </c:pt>
                <c:pt idx="6">
                  <c:v>-1.3000000000005201</c:v>
                </c:pt>
                <c:pt idx="7">
                  <c:v>-1.50000000000006</c:v>
                </c:pt>
                <c:pt idx="8">
                  <c:v>-1.3000000000005201</c:v>
                </c:pt>
                <c:pt idx="9">
                  <c:v>-1.8999999999991199</c:v>
                </c:pt>
                <c:pt idx="10">
                  <c:v>-2.10000000000043</c:v>
                </c:pt>
                <c:pt idx="11">
                  <c:v>-2.2000000000002</c:v>
                </c:pt>
                <c:pt idx="12">
                  <c:v>-2.49999999998884</c:v>
                </c:pt>
                <c:pt idx="13">
                  <c:v>-2.6999999999901498</c:v>
                </c:pt>
                <c:pt idx="14">
                  <c:v>-2.59999999999927</c:v>
                </c:pt>
                <c:pt idx="15">
                  <c:v>-2.3999999999997401</c:v>
                </c:pt>
                <c:pt idx="16">
                  <c:v>-2.59999999999927</c:v>
                </c:pt>
                <c:pt idx="17">
                  <c:v>-2.9000000000003499</c:v>
                </c:pt>
                <c:pt idx="18">
                  <c:v>-2.7999999999987999</c:v>
                </c:pt>
                <c:pt idx="19">
                  <c:v>-3.0000000000001101</c:v>
                </c:pt>
                <c:pt idx="20">
                  <c:v>-3.0999999999998802</c:v>
                </c:pt>
                <c:pt idx="21">
                  <c:v>-3.2999999999994101</c:v>
                </c:pt>
              </c:numCache>
            </c:numRef>
          </c:val>
        </c:ser>
        <c:dLbls/>
        <c:marker val="1"/>
        <c:axId val="320414848"/>
        <c:axId val="320417152"/>
      </c:lineChart>
      <c:lineChart>
        <c:grouping val="standard"/>
        <c:ser>
          <c:idx val="3"/>
          <c:order val="3"/>
          <c:tx>
            <c:strRef>
              <c:f>'K82+630'!$AG$3:$AG$5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'K82+630'!$A$6:$A$29</c:f>
              <c:numCache>
                <c:formatCode>m"月"d"日";@</c:formatCode>
                <c:ptCount val="24"/>
                <c:pt idx="0">
                  <c:v>44597</c:v>
                </c:pt>
                <c:pt idx="1">
                  <c:v>44598</c:v>
                </c:pt>
                <c:pt idx="2">
                  <c:v>44599</c:v>
                </c:pt>
                <c:pt idx="3">
                  <c:v>44600</c:v>
                </c:pt>
                <c:pt idx="4">
                  <c:v>44601</c:v>
                </c:pt>
                <c:pt idx="5">
                  <c:v>44602</c:v>
                </c:pt>
                <c:pt idx="6">
                  <c:v>44603</c:v>
                </c:pt>
                <c:pt idx="7">
                  <c:v>44604</c:v>
                </c:pt>
                <c:pt idx="8">
                  <c:v>44605</c:v>
                </c:pt>
                <c:pt idx="9">
                  <c:v>44606</c:v>
                </c:pt>
                <c:pt idx="10">
                  <c:v>44607</c:v>
                </c:pt>
                <c:pt idx="11">
                  <c:v>44608</c:v>
                </c:pt>
                <c:pt idx="12">
                  <c:v>44609</c:v>
                </c:pt>
                <c:pt idx="13">
                  <c:v>44610</c:v>
                </c:pt>
                <c:pt idx="14">
                  <c:v>44611</c:v>
                </c:pt>
                <c:pt idx="15">
                  <c:v>44612</c:v>
                </c:pt>
                <c:pt idx="16">
                  <c:v>44614</c:v>
                </c:pt>
                <c:pt idx="17">
                  <c:v>44616</c:v>
                </c:pt>
                <c:pt idx="18">
                  <c:v>44620</c:v>
                </c:pt>
                <c:pt idx="19">
                  <c:v>44621</c:v>
                </c:pt>
                <c:pt idx="20">
                  <c:v>44625</c:v>
                </c:pt>
                <c:pt idx="21">
                  <c:v>44635</c:v>
                </c:pt>
              </c:numCache>
            </c:numRef>
          </c:cat>
          <c:val>
            <c:numRef>
              <c:f>'K82+630'!$AG$6:$AG$29</c:f>
              <c:numCache>
                <c:formatCode>0.0_ </c:formatCode>
                <c:ptCount val="24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35</c:v>
                </c:pt>
                <c:pt idx="14">
                  <c:v>41</c:v>
                </c:pt>
                <c:pt idx="15">
                  <c:v>47</c:v>
                </c:pt>
                <c:pt idx="16">
                  <c:v>53</c:v>
                </c:pt>
                <c:pt idx="17">
                  <c:v>59</c:v>
                </c:pt>
                <c:pt idx="18">
                  <c:v>65</c:v>
                </c:pt>
                <c:pt idx="19">
                  <c:v>71</c:v>
                </c:pt>
                <c:pt idx="20">
                  <c:v>77</c:v>
                </c:pt>
                <c:pt idx="21">
                  <c:v>83</c:v>
                </c:pt>
              </c:numCache>
            </c:numRef>
          </c:val>
        </c:ser>
        <c:dLbls/>
        <c:marker val="1"/>
        <c:axId val="320427520"/>
        <c:axId val="320429056"/>
      </c:lineChart>
      <c:dateAx>
        <c:axId val="320414848"/>
        <c:scaling>
          <c:orientation val="minMax"/>
          <c:min val="44596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0417152"/>
        <c:crossesAt val="-50"/>
        <c:auto val="1"/>
        <c:lblOffset val="100"/>
        <c:baseTimeUnit val="days"/>
        <c:majorUnit val="3"/>
        <c:majorTimeUnit val="days"/>
      </c:dateAx>
      <c:valAx>
        <c:axId val="320417152"/>
        <c:scaling>
          <c:orientation val="minMax"/>
          <c:max val="0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0414848"/>
        <c:crosses val="autoZero"/>
        <c:crossBetween val="midCat"/>
        <c:majorUnit val="0.8"/>
      </c:valAx>
      <c:dateAx>
        <c:axId val="320427520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0429056"/>
        <c:crosses val="autoZero"/>
        <c:auto val="1"/>
        <c:lblOffset val="100"/>
        <c:baseTimeUnit val="days"/>
      </c:dateAx>
      <c:valAx>
        <c:axId val="320429056"/>
        <c:scaling>
          <c:orientation val="minMax"/>
          <c:max val="100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0427520"/>
        <c:crosses val="max"/>
        <c:crossBetween val="midCat"/>
        <c:majorUnit val="20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0165734133677923E-2"/>
          <c:y val="9.9174599672414016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K82+630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816700031140205"/>
          <c:y val="6.564424544971091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'K82+630'!$C$4:$G$4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'K82+630'!$A$6:$A$29</c:f>
              <c:numCache>
                <c:formatCode>m"月"d"日";@</c:formatCode>
                <c:ptCount val="24"/>
                <c:pt idx="0">
                  <c:v>44597</c:v>
                </c:pt>
                <c:pt idx="1">
                  <c:v>44598</c:v>
                </c:pt>
                <c:pt idx="2">
                  <c:v>44599</c:v>
                </c:pt>
                <c:pt idx="3">
                  <c:v>44600</c:v>
                </c:pt>
                <c:pt idx="4">
                  <c:v>44601</c:v>
                </c:pt>
                <c:pt idx="5">
                  <c:v>44602</c:v>
                </c:pt>
                <c:pt idx="6">
                  <c:v>44603</c:v>
                </c:pt>
                <c:pt idx="7">
                  <c:v>44604</c:v>
                </c:pt>
                <c:pt idx="8">
                  <c:v>44605</c:v>
                </c:pt>
                <c:pt idx="9">
                  <c:v>44606</c:v>
                </c:pt>
                <c:pt idx="10">
                  <c:v>44607</c:v>
                </c:pt>
                <c:pt idx="11">
                  <c:v>44608</c:v>
                </c:pt>
                <c:pt idx="12">
                  <c:v>44609</c:v>
                </c:pt>
                <c:pt idx="13">
                  <c:v>44610</c:v>
                </c:pt>
                <c:pt idx="14">
                  <c:v>44611</c:v>
                </c:pt>
                <c:pt idx="15">
                  <c:v>44612</c:v>
                </c:pt>
                <c:pt idx="16">
                  <c:v>44614</c:v>
                </c:pt>
                <c:pt idx="17">
                  <c:v>44616</c:v>
                </c:pt>
                <c:pt idx="18">
                  <c:v>44620</c:v>
                </c:pt>
                <c:pt idx="19">
                  <c:v>44621</c:v>
                </c:pt>
                <c:pt idx="20">
                  <c:v>44625</c:v>
                </c:pt>
                <c:pt idx="21">
                  <c:v>44635</c:v>
                </c:pt>
              </c:numCache>
            </c:numRef>
          </c:cat>
          <c:val>
            <c:numRef>
              <c:f>'K82+630'!$G$6:$G$29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0.10000000008858501</c:v>
                </c:pt>
                <c:pt idx="3">
                  <c:v>-0.49999999998817701</c:v>
                </c:pt>
                <c:pt idx="4">
                  <c:v>-0.20000000006348301</c:v>
                </c:pt>
                <c:pt idx="5">
                  <c:v>9.9999999974897905E-2</c:v>
                </c:pt>
                <c:pt idx="6">
                  <c:v>-0.49999999998817701</c:v>
                </c:pt>
                <c:pt idx="7">
                  <c:v>-0.199999999949796</c:v>
                </c:pt>
                <c:pt idx="8">
                  <c:v>0.49999999998817701</c:v>
                </c:pt>
                <c:pt idx="9">
                  <c:v>-0.90000000000145497</c:v>
                </c:pt>
                <c:pt idx="10">
                  <c:v>-0.20000000006348301</c:v>
                </c:pt>
                <c:pt idx="11">
                  <c:v>-9.9999999974897905E-2</c:v>
                </c:pt>
                <c:pt idx="12">
                  <c:v>-0.29999999992469401</c:v>
                </c:pt>
                <c:pt idx="13">
                  <c:v>0.199999999949796</c:v>
                </c:pt>
                <c:pt idx="14">
                  <c:v>-0.59999999996307496</c:v>
                </c:pt>
                <c:pt idx="15">
                  <c:v>9.9999999974897905E-2</c:v>
                </c:pt>
                <c:pt idx="16">
                  <c:v>4.9999999987449001E-2</c:v>
                </c:pt>
                <c:pt idx="17">
                  <c:v>-9.9999999974897905E-2</c:v>
                </c:pt>
                <c:pt idx="18">
                  <c:v>0.10000000000332</c:v>
                </c:pt>
                <c:pt idx="19">
                  <c:v>-0.60000000007676102</c:v>
                </c:pt>
                <c:pt idx="20">
                  <c:v>-2.49999999937245E-2</c:v>
                </c:pt>
                <c:pt idx="21">
                  <c:v>-9.9999999974897894E-3</c:v>
                </c:pt>
                <c:pt idx="22">
                  <c:v>-0.40000000001327901</c:v>
                </c:pt>
              </c:numCache>
            </c:numRef>
          </c:val>
        </c:ser>
        <c:ser>
          <c:idx val="1"/>
          <c:order val="1"/>
          <c:tx>
            <c:strRef>
              <c:f>'K82+630'!$H$4:$L$4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'K82+630'!$A$6:$A$29</c:f>
              <c:numCache>
                <c:formatCode>m"月"d"日";@</c:formatCode>
                <c:ptCount val="24"/>
                <c:pt idx="0">
                  <c:v>44597</c:v>
                </c:pt>
                <c:pt idx="1">
                  <c:v>44598</c:v>
                </c:pt>
                <c:pt idx="2">
                  <c:v>44599</c:v>
                </c:pt>
                <c:pt idx="3">
                  <c:v>44600</c:v>
                </c:pt>
                <c:pt idx="4">
                  <c:v>44601</c:v>
                </c:pt>
                <c:pt idx="5">
                  <c:v>44602</c:v>
                </c:pt>
                <c:pt idx="6">
                  <c:v>44603</c:v>
                </c:pt>
                <c:pt idx="7">
                  <c:v>44604</c:v>
                </c:pt>
                <c:pt idx="8">
                  <c:v>44605</c:v>
                </c:pt>
                <c:pt idx="9">
                  <c:v>44606</c:v>
                </c:pt>
                <c:pt idx="10">
                  <c:v>44607</c:v>
                </c:pt>
                <c:pt idx="11">
                  <c:v>44608</c:v>
                </c:pt>
                <c:pt idx="12">
                  <c:v>44609</c:v>
                </c:pt>
                <c:pt idx="13">
                  <c:v>44610</c:v>
                </c:pt>
                <c:pt idx="14">
                  <c:v>44611</c:v>
                </c:pt>
                <c:pt idx="15">
                  <c:v>44612</c:v>
                </c:pt>
                <c:pt idx="16">
                  <c:v>44614</c:v>
                </c:pt>
                <c:pt idx="17">
                  <c:v>44616</c:v>
                </c:pt>
                <c:pt idx="18">
                  <c:v>44620</c:v>
                </c:pt>
                <c:pt idx="19">
                  <c:v>44621</c:v>
                </c:pt>
                <c:pt idx="20">
                  <c:v>44625</c:v>
                </c:pt>
                <c:pt idx="21">
                  <c:v>44635</c:v>
                </c:pt>
              </c:numCache>
            </c:numRef>
          </c:cat>
          <c:val>
            <c:numRef>
              <c:f>'K82+630'!$L$6:$L$29</c:f>
              <c:numCache>
                <c:formatCode>0.00_ </c:formatCode>
                <c:ptCount val="24"/>
                <c:pt idx="0">
                  <c:v>0</c:v>
                </c:pt>
                <c:pt idx="1">
                  <c:v>0.20000000006348301</c:v>
                </c:pt>
                <c:pt idx="2">
                  <c:v>-0.49999999998817701</c:v>
                </c:pt>
                <c:pt idx="3">
                  <c:v>9.9999999974897905E-2</c:v>
                </c:pt>
                <c:pt idx="4">
                  <c:v>-9.9999999974897905E-2</c:v>
                </c:pt>
                <c:pt idx="5">
                  <c:v>0.29999999992469401</c:v>
                </c:pt>
                <c:pt idx="6">
                  <c:v>-0.49999999998817701</c:v>
                </c:pt>
                <c:pt idx="7">
                  <c:v>-9.9999999974897905E-2</c:v>
                </c:pt>
                <c:pt idx="8">
                  <c:v>-0.49999999998817701</c:v>
                </c:pt>
                <c:pt idx="9">
                  <c:v>0.29999999992469401</c:v>
                </c:pt>
                <c:pt idx="10">
                  <c:v>-9.9999999974897905E-2</c:v>
                </c:pt>
                <c:pt idx="11">
                  <c:v>-0.40000000001327901</c:v>
                </c:pt>
                <c:pt idx="12">
                  <c:v>0.20000000006348301</c:v>
                </c:pt>
                <c:pt idx="13">
                  <c:v>-9.9999999974897905E-2</c:v>
                </c:pt>
                <c:pt idx="14">
                  <c:v>9.9999999974897905E-2</c:v>
                </c:pt>
                <c:pt idx="15">
                  <c:v>-0.30000000003838101</c:v>
                </c:pt>
                <c:pt idx="16">
                  <c:v>-9.9999999974897905E-2</c:v>
                </c:pt>
                <c:pt idx="17">
                  <c:v>-0.20000000000663901</c:v>
                </c:pt>
                <c:pt idx="18">
                  <c:v>-7.5000000009595197E-2</c:v>
                </c:pt>
                <c:pt idx="19">
                  <c:v>-0.30000000003838101</c:v>
                </c:pt>
                <c:pt idx="20">
                  <c:v>7.5000000009595197E-2</c:v>
                </c:pt>
                <c:pt idx="21">
                  <c:v>9.9999999974897894E-3</c:v>
                </c:pt>
              </c:numCache>
            </c:numRef>
          </c:val>
        </c:ser>
        <c:ser>
          <c:idx val="2"/>
          <c:order val="2"/>
          <c:tx>
            <c:strRef>
              <c:f>'K82+630'!$M$4:$Q$4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'K82+630'!$A$6:$A$29</c:f>
              <c:numCache>
                <c:formatCode>m"月"d"日";@</c:formatCode>
                <c:ptCount val="24"/>
                <c:pt idx="0">
                  <c:v>44597</c:v>
                </c:pt>
                <c:pt idx="1">
                  <c:v>44598</c:v>
                </c:pt>
                <c:pt idx="2">
                  <c:v>44599</c:v>
                </c:pt>
                <c:pt idx="3">
                  <c:v>44600</c:v>
                </c:pt>
                <c:pt idx="4">
                  <c:v>44601</c:v>
                </c:pt>
                <c:pt idx="5">
                  <c:v>44602</c:v>
                </c:pt>
                <c:pt idx="6">
                  <c:v>44603</c:v>
                </c:pt>
                <c:pt idx="7">
                  <c:v>44604</c:v>
                </c:pt>
                <c:pt idx="8">
                  <c:v>44605</c:v>
                </c:pt>
                <c:pt idx="9">
                  <c:v>44606</c:v>
                </c:pt>
                <c:pt idx="10">
                  <c:v>44607</c:v>
                </c:pt>
                <c:pt idx="11">
                  <c:v>44608</c:v>
                </c:pt>
                <c:pt idx="12">
                  <c:v>44609</c:v>
                </c:pt>
                <c:pt idx="13">
                  <c:v>44610</c:v>
                </c:pt>
                <c:pt idx="14">
                  <c:v>44611</c:v>
                </c:pt>
                <c:pt idx="15">
                  <c:v>44612</c:v>
                </c:pt>
                <c:pt idx="16">
                  <c:v>44614</c:v>
                </c:pt>
                <c:pt idx="17">
                  <c:v>44616</c:v>
                </c:pt>
                <c:pt idx="18">
                  <c:v>44620</c:v>
                </c:pt>
                <c:pt idx="19">
                  <c:v>44621</c:v>
                </c:pt>
                <c:pt idx="20">
                  <c:v>44625</c:v>
                </c:pt>
                <c:pt idx="21">
                  <c:v>44635</c:v>
                </c:pt>
              </c:numCache>
            </c:numRef>
          </c:cat>
          <c:val>
            <c:numRef>
              <c:f>'K82+630'!$Q$6:$Q$29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-9.9999999974897905E-2</c:v>
                </c:pt>
                <c:pt idx="3">
                  <c:v>-0.30000000003838101</c:v>
                </c:pt>
                <c:pt idx="4">
                  <c:v>-0.199999999949796</c:v>
                </c:pt>
                <c:pt idx="5">
                  <c:v>9.9999999974897905E-2</c:v>
                </c:pt>
                <c:pt idx="6">
                  <c:v>-0.49999999998817701</c:v>
                </c:pt>
                <c:pt idx="7">
                  <c:v>-9.9999999974897905E-2</c:v>
                </c:pt>
                <c:pt idx="8">
                  <c:v>-0.30000000003838101</c:v>
                </c:pt>
                <c:pt idx="9">
                  <c:v>-0.199999999949796</c:v>
                </c:pt>
                <c:pt idx="10">
                  <c:v>9.9999999974897905E-2</c:v>
                </c:pt>
                <c:pt idx="11">
                  <c:v>-0.49999999998817701</c:v>
                </c:pt>
                <c:pt idx="12">
                  <c:v>-0.20000000006348301</c:v>
                </c:pt>
                <c:pt idx="13">
                  <c:v>-0.199999999949796</c:v>
                </c:pt>
                <c:pt idx="14">
                  <c:v>-0.20000000006348301</c:v>
                </c:pt>
                <c:pt idx="15">
                  <c:v>0.10000000008858501</c:v>
                </c:pt>
                <c:pt idx="16">
                  <c:v>-0.100000000031741</c:v>
                </c:pt>
                <c:pt idx="17">
                  <c:v>0.20000000000663901</c:v>
                </c:pt>
                <c:pt idx="18">
                  <c:v>2.49999999937245E-2</c:v>
                </c:pt>
                <c:pt idx="19">
                  <c:v>-0.59999999996307496</c:v>
                </c:pt>
                <c:pt idx="20">
                  <c:v>0</c:v>
                </c:pt>
                <c:pt idx="21">
                  <c:v>-9.9999999974897894E-3</c:v>
                </c:pt>
              </c:numCache>
            </c:numRef>
          </c:val>
        </c:ser>
        <c:dLbls/>
        <c:marker val="1"/>
        <c:axId val="320623744"/>
        <c:axId val="320626048"/>
      </c:lineChart>
      <c:dateAx>
        <c:axId val="320623744"/>
        <c:scaling>
          <c:orientation val="minMax"/>
          <c:min val="44596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0626048"/>
        <c:crossesAt val="-50"/>
        <c:auto val="1"/>
        <c:lblOffset val="100"/>
        <c:baseTimeUnit val="days"/>
        <c:majorUnit val="3"/>
        <c:majorTimeUnit val="days"/>
      </c:dateAx>
      <c:valAx>
        <c:axId val="320626048"/>
        <c:scaling>
          <c:orientation val="minMax"/>
          <c:max val="0.60000000000000009"/>
          <c:min val="-1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0623744"/>
        <c:crosses val="autoZero"/>
        <c:crossBetween val="midCat"/>
        <c:majorUnit val="0.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K82+630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612085062513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'K82+630'!$U$4:$W$4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'K82+630'!$A$6:$A$29</c:f>
              <c:numCache>
                <c:formatCode>m"月"d"日";@</c:formatCode>
                <c:ptCount val="24"/>
                <c:pt idx="0">
                  <c:v>44597</c:v>
                </c:pt>
                <c:pt idx="1">
                  <c:v>44598</c:v>
                </c:pt>
                <c:pt idx="2">
                  <c:v>44599</c:v>
                </c:pt>
                <c:pt idx="3">
                  <c:v>44600</c:v>
                </c:pt>
                <c:pt idx="4">
                  <c:v>44601</c:v>
                </c:pt>
                <c:pt idx="5">
                  <c:v>44602</c:v>
                </c:pt>
                <c:pt idx="6">
                  <c:v>44603</c:v>
                </c:pt>
                <c:pt idx="7">
                  <c:v>44604</c:v>
                </c:pt>
                <c:pt idx="8">
                  <c:v>44605</c:v>
                </c:pt>
                <c:pt idx="9">
                  <c:v>44606</c:v>
                </c:pt>
                <c:pt idx="10">
                  <c:v>44607</c:v>
                </c:pt>
                <c:pt idx="11">
                  <c:v>44608</c:v>
                </c:pt>
                <c:pt idx="12">
                  <c:v>44609</c:v>
                </c:pt>
                <c:pt idx="13">
                  <c:v>44610</c:v>
                </c:pt>
                <c:pt idx="14">
                  <c:v>44611</c:v>
                </c:pt>
                <c:pt idx="15">
                  <c:v>44612</c:v>
                </c:pt>
                <c:pt idx="16">
                  <c:v>44614</c:v>
                </c:pt>
                <c:pt idx="17">
                  <c:v>44616</c:v>
                </c:pt>
                <c:pt idx="18">
                  <c:v>44620</c:v>
                </c:pt>
                <c:pt idx="19">
                  <c:v>44621</c:v>
                </c:pt>
                <c:pt idx="20">
                  <c:v>44625</c:v>
                </c:pt>
                <c:pt idx="21">
                  <c:v>44635</c:v>
                </c:pt>
              </c:numCache>
            </c:numRef>
          </c:cat>
          <c:val>
            <c:numRef>
              <c:f>'K82+630'!$W$6:$W$29</c:f>
              <c:numCache>
                <c:formatCode>0.00_ </c:formatCode>
                <c:ptCount val="24"/>
                <c:pt idx="0">
                  <c:v>0</c:v>
                </c:pt>
                <c:pt idx="1">
                  <c:v>-9.99999999997669E-2</c:v>
                </c:pt>
                <c:pt idx="2">
                  <c:v>-0.20000000000130999</c:v>
                </c:pt>
                <c:pt idx="3">
                  <c:v>9.99999999997669E-2</c:v>
                </c:pt>
                <c:pt idx="4">
                  <c:v>-0.49999999999883499</c:v>
                </c:pt>
                <c:pt idx="5">
                  <c:v>-0.19999999999953399</c:v>
                </c:pt>
                <c:pt idx="6">
                  <c:v>9.99999999997669E-2</c:v>
                </c:pt>
                <c:pt idx="7">
                  <c:v>-0.50000000001126899</c:v>
                </c:pt>
                <c:pt idx="8">
                  <c:v>-0.19999999999953399</c:v>
                </c:pt>
                <c:pt idx="9">
                  <c:v>0.200000000010192</c:v>
                </c:pt>
                <c:pt idx="10">
                  <c:v>-0.60000000000926001</c:v>
                </c:pt>
                <c:pt idx="11">
                  <c:v>-0.20000000000130999</c:v>
                </c:pt>
                <c:pt idx="12">
                  <c:v>0.100000000010425</c:v>
                </c:pt>
                <c:pt idx="13">
                  <c:v>-0.50000000002015099</c:v>
                </c:pt>
                <c:pt idx="14">
                  <c:v>-0.19999999997999399</c:v>
                </c:pt>
                <c:pt idx="15">
                  <c:v>9.99999999997669E-2</c:v>
                </c:pt>
                <c:pt idx="16">
                  <c:v>4.9999999999883499E-2</c:v>
                </c:pt>
                <c:pt idx="17">
                  <c:v>-9.99999999997669E-2</c:v>
                </c:pt>
                <c:pt idx="18">
                  <c:v>-2.4999999999941701E-2</c:v>
                </c:pt>
                <c:pt idx="19">
                  <c:v>-9.99999999997669E-2</c:v>
                </c:pt>
                <c:pt idx="20">
                  <c:v>-4.9999999999883499E-2</c:v>
                </c:pt>
                <c:pt idx="21">
                  <c:v>9.9999999999766907E-3</c:v>
                </c:pt>
                <c:pt idx="22">
                  <c:v>-0.89999999999967895</c:v>
                </c:pt>
              </c:numCache>
            </c:numRef>
          </c:val>
        </c:ser>
        <c:ser>
          <c:idx val="1"/>
          <c:order val="1"/>
          <c:tx>
            <c:strRef>
              <c:f>'K82+630'!$Y$4:$AA$4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'K82+630'!$A$6:$A$29</c:f>
              <c:numCache>
                <c:formatCode>m"月"d"日";@</c:formatCode>
                <c:ptCount val="24"/>
                <c:pt idx="0">
                  <c:v>44597</c:v>
                </c:pt>
                <c:pt idx="1">
                  <c:v>44598</c:v>
                </c:pt>
                <c:pt idx="2">
                  <c:v>44599</c:v>
                </c:pt>
                <c:pt idx="3">
                  <c:v>44600</c:v>
                </c:pt>
                <c:pt idx="4">
                  <c:v>44601</c:v>
                </c:pt>
                <c:pt idx="5">
                  <c:v>44602</c:v>
                </c:pt>
                <c:pt idx="6">
                  <c:v>44603</c:v>
                </c:pt>
                <c:pt idx="7">
                  <c:v>44604</c:v>
                </c:pt>
                <c:pt idx="8">
                  <c:v>44605</c:v>
                </c:pt>
                <c:pt idx="9">
                  <c:v>44606</c:v>
                </c:pt>
                <c:pt idx="10">
                  <c:v>44607</c:v>
                </c:pt>
                <c:pt idx="11">
                  <c:v>44608</c:v>
                </c:pt>
                <c:pt idx="12">
                  <c:v>44609</c:v>
                </c:pt>
                <c:pt idx="13">
                  <c:v>44610</c:v>
                </c:pt>
                <c:pt idx="14">
                  <c:v>44611</c:v>
                </c:pt>
                <c:pt idx="15">
                  <c:v>44612</c:v>
                </c:pt>
                <c:pt idx="16">
                  <c:v>44614</c:v>
                </c:pt>
                <c:pt idx="17">
                  <c:v>44616</c:v>
                </c:pt>
                <c:pt idx="18">
                  <c:v>44620</c:v>
                </c:pt>
                <c:pt idx="19">
                  <c:v>44621</c:v>
                </c:pt>
                <c:pt idx="20">
                  <c:v>44625</c:v>
                </c:pt>
                <c:pt idx="21">
                  <c:v>44635</c:v>
                </c:pt>
              </c:numCache>
            </c:numRef>
          </c:cat>
          <c:val>
            <c:numRef>
              <c:f>'K82+630'!$AA$6:$AA$29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-0.30000000000107702</c:v>
                </c:pt>
                <c:pt idx="2">
                  <c:v>-0.19999999999953399</c:v>
                </c:pt>
                <c:pt idx="3">
                  <c:v>-0.19999999999953399</c:v>
                </c:pt>
                <c:pt idx="4">
                  <c:v>-9.99999999997669E-2</c:v>
                </c:pt>
                <c:pt idx="5">
                  <c:v>-0.50000000000061096</c:v>
                </c:pt>
                <c:pt idx="6">
                  <c:v>0.29999999999930099</c:v>
                </c:pt>
                <c:pt idx="7">
                  <c:v>-9.99999999997669E-2</c:v>
                </c:pt>
                <c:pt idx="8">
                  <c:v>0</c:v>
                </c:pt>
                <c:pt idx="9">
                  <c:v>-0.19999999999953399</c:v>
                </c:pt>
                <c:pt idx="10">
                  <c:v>9.99999999997669E-2</c:v>
                </c:pt>
                <c:pt idx="11">
                  <c:v>-0.29999999999930099</c:v>
                </c:pt>
                <c:pt idx="12">
                  <c:v>-0.10000000000154299</c:v>
                </c:pt>
                <c:pt idx="13">
                  <c:v>0</c:v>
                </c:pt>
                <c:pt idx="14">
                  <c:v>-0.19999999999953399</c:v>
                </c:pt>
                <c:pt idx="15">
                  <c:v>0</c:v>
                </c:pt>
                <c:pt idx="16">
                  <c:v>-0.399999999999956</c:v>
                </c:pt>
                <c:pt idx="17">
                  <c:v>0.300000000000189</c:v>
                </c:pt>
                <c:pt idx="18">
                  <c:v>-4.9999999999883499E-2</c:v>
                </c:pt>
                <c:pt idx="19">
                  <c:v>-0.30000000000107702</c:v>
                </c:pt>
                <c:pt idx="20">
                  <c:v>-4.9999999999883499E-2</c:v>
                </c:pt>
                <c:pt idx="21">
                  <c:v>9.9999999999766907E-3</c:v>
                </c:pt>
                <c:pt idx="22">
                  <c:v>-3.9130434782594703E-2</c:v>
                </c:pt>
              </c:numCache>
            </c:numRef>
          </c:val>
        </c:ser>
        <c:ser>
          <c:idx val="2"/>
          <c:order val="2"/>
          <c:tx>
            <c:strRef>
              <c:f>'K82+630'!$AC$4:$AE$4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'K82+630'!$A$6:$A$29</c:f>
              <c:numCache>
                <c:formatCode>m"月"d"日";@</c:formatCode>
                <c:ptCount val="24"/>
                <c:pt idx="0">
                  <c:v>44597</c:v>
                </c:pt>
                <c:pt idx="1">
                  <c:v>44598</c:v>
                </c:pt>
                <c:pt idx="2">
                  <c:v>44599</c:v>
                </c:pt>
                <c:pt idx="3">
                  <c:v>44600</c:v>
                </c:pt>
                <c:pt idx="4">
                  <c:v>44601</c:v>
                </c:pt>
                <c:pt idx="5">
                  <c:v>44602</c:v>
                </c:pt>
                <c:pt idx="6">
                  <c:v>44603</c:v>
                </c:pt>
                <c:pt idx="7">
                  <c:v>44604</c:v>
                </c:pt>
                <c:pt idx="8">
                  <c:v>44605</c:v>
                </c:pt>
                <c:pt idx="9">
                  <c:v>44606</c:v>
                </c:pt>
                <c:pt idx="10">
                  <c:v>44607</c:v>
                </c:pt>
                <c:pt idx="11">
                  <c:v>44608</c:v>
                </c:pt>
                <c:pt idx="12">
                  <c:v>44609</c:v>
                </c:pt>
                <c:pt idx="13">
                  <c:v>44610</c:v>
                </c:pt>
                <c:pt idx="14">
                  <c:v>44611</c:v>
                </c:pt>
                <c:pt idx="15">
                  <c:v>44612</c:v>
                </c:pt>
                <c:pt idx="16">
                  <c:v>44614</c:v>
                </c:pt>
                <c:pt idx="17">
                  <c:v>44616</c:v>
                </c:pt>
                <c:pt idx="18">
                  <c:v>44620</c:v>
                </c:pt>
                <c:pt idx="19">
                  <c:v>44621</c:v>
                </c:pt>
                <c:pt idx="20">
                  <c:v>44625</c:v>
                </c:pt>
                <c:pt idx="21">
                  <c:v>44635</c:v>
                </c:pt>
              </c:numCache>
            </c:numRef>
          </c:cat>
          <c:val>
            <c:numRef>
              <c:f>'K82+630'!$AE$6:$AE$29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-0.29999999999930099</c:v>
                </c:pt>
                <c:pt idx="2">
                  <c:v>-0.19999999999953399</c:v>
                </c:pt>
                <c:pt idx="3">
                  <c:v>-0.20000000000130999</c:v>
                </c:pt>
                <c:pt idx="4">
                  <c:v>-9.99999999997669E-2</c:v>
                </c:pt>
                <c:pt idx="5">
                  <c:v>-0.29999999999930099</c:v>
                </c:pt>
                <c:pt idx="6">
                  <c:v>-0.20000000000130999</c:v>
                </c:pt>
                <c:pt idx="7">
                  <c:v>-0.19999999999953399</c:v>
                </c:pt>
                <c:pt idx="8">
                  <c:v>0.19999999999953399</c:v>
                </c:pt>
                <c:pt idx="9">
                  <c:v>-0.59999999999860198</c:v>
                </c:pt>
                <c:pt idx="10">
                  <c:v>-0.20000000000130999</c:v>
                </c:pt>
                <c:pt idx="11">
                  <c:v>-9.99999999997669E-2</c:v>
                </c:pt>
                <c:pt idx="12">
                  <c:v>-0.29999999998864302</c:v>
                </c:pt>
                <c:pt idx="13">
                  <c:v>-0.20000000000130999</c:v>
                </c:pt>
                <c:pt idx="14">
                  <c:v>9.9999999990885199E-2</c:v>
                </c:pt>
                <c:pt idx="15">
                  <c:v>0.19999999999953399</c:v>
                </c:pt>
                <c:pt idx="16">
                  <c:v>-9.99999999997669E-2</c:v>
                </c:pt>
                <c:pt idx="17">
                  <c:v>-0.15000000000053901</c:v>
                </c:pt>
                <c:pt idx="18">
                  <c:v>2.50000000003858E-2</c:v>
                </c:pt>
                <c:pt idx="19">
                  <c:v>-0.20000000000130999</c:v>
                </c:pt>
                <c:pt idx="20">
                  <c:v>-2.4999999999941701E-2</c:v>
                </c:pt>
                <c:pt idx="21">
                  <c:v>-1.9999999999953399E-2</c:v>
                </c:pt>
              </c:numCache>
            </c:numRef>
          </c:val>
        </c:ser>
        <c:dLbls/>
        <c:marker val="1"/>
        <c:axId val="320669568"/>
        <c:axId val="320704896"/>
      </c:lineChart>
      <c:dateAx>
        <c:axId val="320669568"/>
        <c:scaling>
          <c:orientation val="minMax"/>
          <c:min val="44596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0704896"/>
        <c:crossesAt val="-50"/>
        <c:auto val="1"/>
        <c:lblOffset val="100"/>
        <c:baseTimeUnit val="days"/>
      </c:dateAx>
      <c:valAx>
        <c:axId val="320704896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0669568"/>
        <c:crosses val="autoZero"/>
        <c:crossBetween val="midCat"/>
        <c:majorUnit val="0.2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K82+604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31816686029000713"/>
          <c:y val="9.7401060161597542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'K82+604'!$C$4:$G$4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'K82+604'!$A$6:$A$29</c:f>
              <c:numCache>
                <c:formatCode>m"月"d"日";@</c:formatCode>
                <c:ptCount val="24"/>
                <c:pt idx="0">
                  <c:v>44610</c:v>
                </c:pt>
                <c:pt idx="1">
                  <c:v>44611</c:v>
                </c:pt>
                <c:pt idx="2">
                  <c:v>44612</c:v>
                </c:pt>
                <c:pt idx="3">
                  <c:v>44613</c:v>
                </c:pt>
                <c:pt idx="4">
                  <c:v>44614</c:v>
                </c:pt>
                <c:pt idx="5">
                  <c:v>44615</c:v>
                </c:pt>
                <c:pt idx="6">
                  <c:v>44616</c:v>
                </c:pt>
                <c:pt idx="7">
                  <c:v>44617</c:v>
                </c:pt>
                <c:pt idx="8">
                  <c:v>44618</c:v>
                </c:pt>
                <c:pt idx="9">
                  <c:v>44619</c:v>
                </c:pt>
                <c:pt idx="10">
                  <c:v>44620</c:v>
                </c:pt>
                <c:pt idx="11">
                  <c:v>44621</c:v>
                </c:pt>
                <c:pt idx="12">
                  <c:v>44622</c:v>
                </c:pt>
                <c:pt idx="13">
                  <c:v>44623</c:v>
                </c:pt>
                <c:pt idx="14">
                  <c:v>44624</c:v>
                </c:pt>
                <c:pt idx="15">
                  <c:v>44626</c:v>
                </c:pt>
                <c:pt idx="16">
                  <c:v>44628</c:v>
                </c:pt>
                <c:pt idx="17">
                  <c:v>44630</c:v>
                </c:pt>
                <c:pt idx="18">
                  <c:v>44632</c:v>
                </c:pt>
                <c:pt idx="19">
                  <c:v>44635</c:v>
                </c:pt>
                <c:pt idx="20">
                  <c:v>44640</c:v>
                </c:pt>
              </c:numCache>
            </c:numRef>
          </c:cat>
          <c:val>
            <c:numRef>
              <c:f>'K82+604'!$F$6:$F$29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-0.30000000003838101</c:v>
                </c:pt>
                <c:pt idx="2">
                  <c:v>-0.49999999998817701</c:v>
                </c:pt>
                <c:pt idx="3">
                  <c:v>-1.30000000001473</c:v>
                </c:pt>
                <c:pt idx="4">
                  <c:v>-0.90000000000145497</c:v>
                </c:pt>
                <c:pt idx="5">
                  <c:v>-1.1000000000649399</c:v>
                </c:pt>
                <c:pt idx="6">
                  <c:v>-0.99999999997635303</c:v>
                </c:pt>
                <c:pt idx="7">
                  <c:v>-1.4999999999645299</c:v>
                </c:pt>
                <c:pt idx="8">
                  <c:v>-1.70000000002801</c:v>
                </c:pt>
                <c:pt idx="9">
                  <c:v>-1.30000000001473</c:v>
                </c:pt>
                <c:pt idx="10">
                  <c:v>-2.1000000000412902</c:v>
                </c:pt>
                <c:pt idx="11">
                  <c:v>-2.2999999999910901</c:v>
                </c:pt>
                <c:pt idx="12">
                  <c:v>-2.2000000000161899</c:v>
                </c:pt>
                <c:pt idx="13">
                  <c:v>-2.70000000000437</c:v>
                </c:pt>
                <c:pt idx="14">
                  <c:v>-2.9000000000678501</c:v>
                </c:pt>
                <c:pt idx="15">
                  <c:v>-3.1000000000176402</c:v>
                </c:pt>
                <c:pt idx="16">
                  <c:v>-3.0000000000427498</c:v>
                </c:pt>
                <c:pt idx="17">
                  <c:v>-3.5000000000309202</c:v>
                </c:pt>
                <c:pt idx="18">
                  <c:v>-3.69999999998072</c:v>
                </c:pt>
                <c:pt idx="19">
                  <c:v>-3.8000000000692999</c:v>
                </c:pt>
                <c:pt idx="20">
                  <c:v>-3.69999999998072</c:v>
                </c:pt>
                <c:pt idx="21">
                  <c:v>-1.70000000002801</c:v>
                </c:pt>
              </c:numCache>
            </c:numRef>
          </c:val>
        </c:ser>
        <c:ser>
          <c:idx val="1"/>
          <c:order val="1"/>
          <c:tx>
            <c:strRef>
              <c:f>'K82+604'!$H$4:$L$4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'K82+604'!$A$6:$A$29</c:f>
              <c:numCache>
                <c:formatCode>m"月"d"日";@</c:formatCode>
                <c:ptCount val="24"/>
                <c:pt idx="0">
                  <c:v>44610</c:v>
                </c:pt>
                <c:pt idx="1">
                  <c:v>44611</c:v>
                </c:pt>
                <c:pt idx="2">
                  <c:v>44612</c:v>
                </c:pt>
                <c:pt idx="3">
                  <c:v>44613</c:v>
                </c:pt>
                <c:pt idx="4">
                  <c:v>44614</c:v>
                </c:pt>
                <c:pt idx="5">
                  <c:v>44615</c:v>
                </c:pt>
                <c:pt idx="6">
                  <c:v>44616</c:v>
                </c:pt>
                <c:pt idx="7">
                  <c:v>44617</c:v>
                </c:pt>
                <c:pt idx="8">
                  <c:v>44618</c:v>
                </c:pt>
                <c:pt idx="9">
                  <c:v>44619</c:v>
                </c:pt>
                <c:pt idx="10">
                  <c:v>44620</c:v>
                </c:pt>
                <c:pt idx="11">
                  <c:v>44621</c:v>
                </c:pt>
                <c:pt idx="12">
                  <c:v>44622</c:v>
                </c:pt>
                <c:pt idx="13">
                  <c:v>44623</c:v>
                </c:pt>
                <c:pt idx="14">
                  <c:v>44624</c:v>
                </c:pt>
                <c:pt idx="15">
                  <c:v>44626</c:v>
                </c:pt>
                <c:pt idx="16">
                  <c:v>44628</c:v>
                </c:pt>
                <c:pt idx="17">
                  <c:v>44630</c:v>
                </c:pt>
                <c:pt idx="18">
                  <c:v>44632</c:v>
                </c:pt>
                <c:pt idx="19">
                  <c:v>44635</c:v>
                </c:pt>
                <c:pt idx="20">
                  <c:v>44640</c:v>
                </c:pt>
              </c:numCache>
            </c:numRef>
          </c:cat>
          <c:val>
            <c:numRef>
              <c:f>'K82+604'!$K$6:$K$29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-0.69999999993797202</c:v>
                </c:pt>
                <c:pt idx="3">
                  <c:v>-0.80000000002655702</c:v>
                </c:pt>
                <c:pt idx="4">
                  <c:v>-0.90000000000145497</c:v>
                </c:pt>
                <c:pt idx="5">
                  <c:v>-0.69999999993797202</c:v>
                </c:pt>
                <c:pt idx="6">
                  <c:v>-1.09999999995125</c:v>
                </c:pt>
                <c:pt idx="7">
                  <c:v>-1.2000000000398401</c:v>
                </c:pt>
                <c:pt idx="8">
                  <c:v>-1.09999999995125</c:v>
                </c:pt>
                <c:pt idx="9">
                  <c:v>-1.39999999998963</c:v>
                </c:pt>
                <c:pt idx="10">
                  <c:v>-1.4999999999645299</c:v>
                </c:pt>
                <c:pt idx="11">
                  <c:v>-1.30000000001473</c:v>
                </c:pt>
                <c:pt idx="12">
                  <c:v>-1.70000000002801</c:v>
                </c:pt>
                <c:pt idx="13">
                  <c:v>-1.4999999999645299</c:v>
                </c:pt>
                <c:pt idx="14">
                  <c:v>-1.8999999999778101</c:v>
                </c:pt>
                <c:pt idx="15">
                  <c:v>-1.9999999999527101</c:v>
                </c:pt>
                <c:pt idx="16">
                  <c:v>-1.8999999999778101</c:v>
                </c:pt>
                <c:pt idx="17">
                  <c:v>-2.2000000000161899</c:v>
                </c:pt>
                <c:pt idx="18">
                  <c:v>-2.1000000000412902</c:v>
                </c:pt>
                <c:pt idx="19">
                  <c:v>-2.39999999996598</c:v>
                </c:pt>
                <c:pt idx="20">
                  <c:v>-2.39999999996598</c:v>
                </c:pt>
                <c:pt idx="21">
                  <c:v>-0.11785714285597999</c:v>
                </c:pt>
              </c:numCache>
            </c:numRef>
          </c:val>
        </c:ser>
        <c:ser>
          <c:idx val="2"/>
          <c:order val="2"/>
          <c:tx>
            <c:strRef>
              <c:f>'K82+604'!$M$4:$Q$4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'K82+604'!$A$6:$A$32</c:f>
              <c:numCache>
                <c:formatCode>m"月"d"日";@</c:formatCode>
                <c:ptCount val="27"/>
                <c:pt idx="0">
                  <c:v>44610</c:v>
                </c:pt>
                <c:pt idx="1">
                  <c:v>44611</c:v>
                </c:pt>
                <c:pt idx="2">
                  <c:v>44612</c:v>
                </c:pt>
                <c:pt idx="3">
                  <c:v>44613</c:v>
                </c:pt>
                <c:pt idx="4">
                  <c:v>44614</c:v>
                </c:pt>
                <c:pt idx="5">
                  <c:v>44615</c:v>
                </c:pt>
                <c:pt idx="6">
                  <c:v>44616</c:v>
                </c:pt>
                <c:pt idx="7">
                  <c:v>44617</c:v>
                </c:pt>
                <c:pt idx="8">
                  <c:v>44618</c:v>
                </c:pt>
                <c:pt idx="9">
                  <c:v>44619</c:v>
                </c:pt>
                <c:pt idx="10">
                  <c:v>44620</c:v>
                </c:pt>
                <c:pt idx="11">
                  <c:v>44621</c:v>
                </c:pt>
                <c:pt idx="12">
                  <c:v>44622</c:v>
                </c:pt>
                <c:pt idx="13">
                  <c:v>44623</c:v>
                </c:pt>
                <c:pt idx="14">
                  <c:v>44624</c:v>
                </c:pt>
                <c:pt idx="15">
                  <c:v>44626</c:v>
                </c:pt>
                <c:pt idx="16">
                  <c:v>44628</c:v>
                </c:pt>
                <c:pt idx="17">
                  <c:v>44630</c:v>
                </c:pt>
                <c:pt idx="18">
                  <c:v>44632</c:v>
                </c:pt>
                <c:pt idx="19">
                  <c:v>44635</c:v>
                </c:pt>
                <c:pt idx="20">
                  <c:v>44640</c:v>
                </c:pt>
              </c:numCache>
            </c:numRef>
          </c:cat>
          <c:val>
            <c:numRef>
              <c:f>'K82+604'!$P$6:$P$32</c:f>
              <c:numCache>
                <c:formatCode>0.00_ </c:formatCode>
                <c:ptCount val="27"/>
                <c:pt idx="0">
                  <c:v>0</c:v>
                </c:pt>
                <c:pt idx="1">
                  <c:v>-0.40000000001327901</c:v>
                </c:pt>
                <c:pt idx="2">
                  <c:v>-0.30000000003838101</c:v>
                </c:pt>
                <c:pt idx="3">
                  <c:v>-0.80000000002655702</c:v>
                </c:pt>
                <c:pt idx="4">
                  <c:v>-0.99999999997635303</c:v>
                </c:pt>
                <c:pt idx="5">
                  <c:v>-0.90000000000145497</c:v>
                </c:pt>
                <c:pt idx="6">
                  <c:v>-1.39999999998963</c:v>
                </c:pt>
                <c:pt idx="7">
                  <c:v>-1.60000000005311</c:v>
                </c:pt>
                <c:pt idx="8">
                  <c:v>-1.30000000001473</c:v>
                </c:pt>
                <c:pt idx="9">
                  <c:v>-1.9999999999527101</c:v>
                </c:pt>
                <c:pt idx="10">
                  <c:v>-2.2000000000161899</c:v>
                </c:pt>
                <c:pt idx="11">
                  <c:v>-2.1000000000412902</c:v>
                </c:pt>
                <c:pt idx="12">
                  <c:v>-2.6000000000294698</c:v>
                </c:pt>
                <c:pt idx="13">
                  <c:v>-2.79999999997926</c:v>
                </c:pt>
                <c:pt idx="14">
                  <c:v>-2.39999999996598</c:v>
                </c:pt>
                <c:pt idx="15">
                  <c:v>-3.1999999999925399</c:v>
                </c:pt>
                <c:pt idx="16">
                  <c:v>-3.3999999999423398</c:v>
                </c:pt>
                <c:pt idx="17">
                  <c:v>-3.1999999999925399</c:v>
                </c:pt>
                <c:pt idx="18">
                  <c:v>-3.7999999999556202</c:v>
                </c:pt>
                <c:pt idx="19">
                  <c:v>-3.69999999998072</c:v>
                </c:pt>
                <c:pt idx="20">
                  <c:v>-3.6000000000058199</c:v>
                </c:pt>
              </c:numCache>
            </c:numRef>
          </c:val>
        </c:ser>
        <c:dLbls/>
        <c:marker val="1"/>
        <c:axId val="320826368"/>
        <c:axId val="320833024"/>
      </c:lineChart>
      <c:lineChart>
        <c:grouping val="standard"/>
        <c:ser>
          <c:idx val="3"/>
          <c:order val="3"/>
          <c:tx>
            <c:strRef>
              <c:f>'K82+604'!$AG$3:$AG$5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'K82+604'!$A$6:$A$29</c:f>
              <c:numCache>
                <c:formatCode>m"月"d"日";@</c:formatCode>
                <c:ptCount val="24"/>
                <c:pt idx="0">
                  <c:v>44610</c:v>
                </c:pt>
                <c:pt idx="1">
                  <c:v>44611</c:v>
                </c:pt>
                <c:pt idx="2">
                  <c:v>44612</c:v>
                </c:pt>
                <c:pt idx="3">
                  <c:v>44613</c:v>
                </c:pt>
                <c:pt idx="4">
                  <c:v>44614</c:v>
                </c:pt>
                <c:pt idx="5">
                  <c:v>44615</c:v>
                </c:pt>
                <c:pt idx="6">
                  <c:v>44616</c:v>
                </c:pt>
                <c:pt idx="7">
                  <c:v>44617</c:v>
                </c:pt>
                <c:pt idx="8">
                  <c:v>44618</c:v>
                </c:pt>
                <c:pt idx="9">
                  <c:v>44619</c:v>
                </c:pt>
                <c:pt idx="10">
                  <c:v>44620</c:v>
                </c:pt>
                <c:pt idx="11">
                  <c:v>44621</c:v>
                </c:pt>
                <c:pt idx="12">
                  <c:v>44622</c:v>
                </c:pt>
                <c:pt idx="13">
                  <c:v>44623</c:v>
                </c:pt>
                <c:pt idx="14">
                  <c:v>44624</c:v>
                </c:pt>
                <c:pt idx="15">
                  <c:v>44626</c:v>
                </c:pt>
                <c:pt idx="16">
                  <c:v>44628</c:v>
                </c:pt>
                <c:pt idx="17">
                  <c:v>44630</c:v>
                </c:pt>
                <c:pt idx="18">
                  <c:v>44632</c:v>
                </c:pt>
                <c:pt idx="19">
                  <c:v>44635</c:v>
                </c:pt>
                <c:pt idx="20">
                  <c:v>44640</c:v>
                </c:pt>
              </c:numCache>
            </c:numRef>
          </c:cat>
          <c:val>
            <c:numRef>
              <c:f>'K82+604'!$AG$6:$AG$29</c:f>
              <c:numCache>
                <c:formatCode>0.0_ </c:formatCode>
                <c:ptCount val="2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</c:numCache>
            </c:numRef>
          </c:val>
        </c:ser>
        <c:dLbls/>
        <c:marker val="1"/>
        <c:axId val="320834944"/>
        <c:axId val="320849024"/>
      </c:lineChart>
      <c:dateAx>
        <c:axId val="32082636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0833024"/>
        <c:crossesAt val="-50"/>
        <c:auto val="1"/>
        <c:lblOffset val="100"/>
        <c:baseTimeUnit val="days"/>
        <c:majorUnit val="3"/>
        <c:majorTimeUnit val="days"/>
      </c:dateAx>
      <c:valAx>
        <c:axId val="320833024"/>
        <c:scaling>
          <c:orientation val="minMax"/>
          <c:max val="0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0826368"/>
        <c:crosses val="autoZero"/>
        <c:crossBetween val="midCat"/>
        <c:majorUnit val="1"/>
      </c:valAx>
      <c:dateAx>
        <c:axId val="320834944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0849024"/>
        <c:crosses val="autoZero"/>
        <c:auto val="1"/>
        <c:lblOffset val="100"/>
        <c:baseTimeUnit val="days"/>
      </c:dateAx>
      <c:valAx>
        <c:axId val="320849024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0834944"/>
        <c:crosses val="max"/>
        <c:crossBetween val="midCat"/>
        <c:majorUnit val="28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755433660680022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K82+604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'K82+604'!$U$4:$W$4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'K82+604'!$A$6:$A$29</c:f>
              <c:numCache>
                <c:formatCode>m"月"d"日";@</c:formatCode>
                <c:ptCount val="24"/>
                <c:pt idx="0">
                  <c:v>44610</c:v>
                </c:pt>
                <c:pt idx="1">
                  <c:v>44611</c:v>
                </c:pt>
                <c:pt idx="2">
                  <c:v>44612</c:v>
                </c:pt>
                <c:pt idx="3">
                  <c:v>44613</c:v>
                </c:pt>
                <c:pt idx="4">
                  <c:v>44614</c:v>
                </c:pt>
                <c:pt idx="5">
                  <c:v>44615</c:v>
                </c:pt>
                <c:pt idx="6">
                  <c:v>44616</c:v>
                </c:pt>
                <c:pt idx="7">
                  <c:v>44617</c:v>
                </c:pt>
                <c:pt idx="8">
                  <c:v>44618</c:v>
                </c:pt>
                <c:pt idx="9">
                  <c:v>44619</c:v>
                </c:pt>
                <c:pt idx="10">
                  <c:v>44620</c:v>
                </c:pt>
                <c:pt idx="11">
                  <c:v>44621</c:v>
                </c:pt>
                <c:pt idx="12">
                  <c:v>44622</c:v>
                </c:pt>
                <c:pt idx="13">
                  <c:v>44623</c:v>
                </c:pt>
                <c:pt idx="14">
                  <c:v>44624</c:v>
                </c:pt>
                <c:pt idx="15">
                  <c:v>44626</c:v>
                </c:pt>
                <c:pt idx="16">
                  <c:v>44628</c:v>
                </c:pt>
                <c:pt idx="17">
                  <c:v>44630</c:v>
                </c:pt>
                <c:pt idx="18">
                  <c:v>44632</c:v>
                </c:pt>
                <c:pt idx="19">
                  <c:v>44635</c:v>
                </c:pt>
                <c:pt idx="20">
                  <c:v>44640</c:v>
                </c:pt>
              </c:numCache>
            </c:numRef>
          </c:cat>
          <c:val>
            <c:numRef>
              <c:f>'K82+604'!$V$6:$V$31</c:f>
              <c:numCache>
                <c:formatCode>0.00_ </c:formatCode>
                <c:ptCount val="26"/>
                <c:pt idx="0">
                  <c:v>0</c:v>
                </c:pt>
                <c:pt idx="1">
                  <c:v>0.30000000000107702</c:v>
                </c:pt>
                <c:pt idx="2">
                  <c:v>9.99999999997669E-2</c:v>
                </c:pt>
                <c:pt idx="3">
                  <c:v>0.20000000000130999</c:v>
                </c:pt>
                <c:pt idx="4">
                  <c:v>-0.29999999999930099</c:v>
                </c:pt>
                <c:pt idx="5">
                  <c:v>-0.49999999999883499</c:v>
                </c:pt>
                <c:pt idx="6">
                  <c:v>-0.39999999999906799</c:v>
                </c:pt>
                <c:pt idx="7">
                  <c:v>-0.90000000000856095</c:v>
                </c:pt>
                <c:pt idx="8">
                  <c:v>-1.10000000000987</c:v>
                </c:pt>
                <c:pt idx="9">
                  <c:v>-0.999999999999446</c:v>
                </c:pt>
                <c:pt idx="10">
                  <c:v>-1.50000000000894</c:v>
                </c:pt>
                <c:pt idx="11">
                  <c:v>-1.70000000001025</c:v>
                </c:pt>
                <c:pt idx="12">
                  <c:v>-1.50000000000006</c:v>
                </c:pt>
                <c:pt idx="13">
                  <c:v>-2.1000000000199699</c:v>
                </c:pt>
                <c:pt idx="14">
                  <c:v>-2.30000000001951</c:v>
                </c:pt>
                <c:pt idx="15">
                  <c:v>-2.2000000000002</c:v>
                </c:pt>
                <c:pt idx="16">
                  <c:v>-2.70000000001858</c:v>
                </c:pt>
                <c:pt idx="17">
                  <c:v>-2.6999999999990401</c:v>
                </c:pt>
                <c:pt idx="18">
                  <c:v>-2.59999999999927</c:v>
                </c:pt>
                <c:pt idx="19">
                  <c:v>-2.3999999999997401</c:v>
                </c:pt>
                <c:pt idx="20">
                  <c:v>-2.4999999999995</c:v>
                </c:pt>
                <c:pt idx="21">
                  <c:v>-1.39999999999851</c:v>
                </c:pt>
              </c:numCache>
            </c:numRef>
          </c:val>
        </c:ser>
        <c:ser>
          <c:idx val="1"/>
          <c:order val="1"/>
          <c:tx>
            <c:strRef>
              <c:f>'K82+604'!$Y$4:$AA$4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'K82+604'!$A$6:$A$29</c:f>
              <c:numCache>
                <c:formatCode>m"月"d"日";@</c:formatCode>
                <c:ptCount val="24"/>
                <c:pt idx="0">
                  <c:v>44610</c:v>
                </c:pt>
                <c:pt idx="1">
                  <c:v>44611</c:v>
                </c:pt>
                <c:pt idx="2">
                  <c:v>44612</c:v>
                </c:pt>
                <c:pt idx="3">
                  <c:v>44613</c:v>
                </c:pt>
                <c:pt idx="4">
                  <c:v>44614</c:v>
                </c:pt>
                <c:pt idx="5">
                  <c:v>44615</c:v>
                </c:pt>
                <c:pt idx="6">
                  <c:v>44616</c:v>
                </c:pt>
                <c:pt idx="7">
                  <c:v>44617</c:v>
                </c:pt>
                <c:pt idx="8">
                  <c:v>44618</c:v>
                </c:pt>
                <c:pt idx="9">
                  <c:v>44619</c:v>
                </c:pt>
                <c:pt idx="10">
                  <c:v>44620</c:v>
                </c:pt>
                <c:pt idx="11">
                  <c:v>44621</c:v>
                </c:pt>
                <c:pt idx="12">
                  <c:v>44622</c:v>
                </c:pt>
                <c:pt idx="13">
                  <c:v>44623</c:v>
                </c:pt>
                <c:pt idx="14">
                  <c:v>44624</c:v>
                </c:pt>
                <c:pt idx="15">
                  <c:v>44626</c:v>
                </c:pt>
                <c:pt idx="16">
                  <c:v>44628</c:v>
                </c:pt>
                <c:pt idx="17">
                  <c:v>44630</c:v>
                </c:pt>
                <c:pt idx="18">
                  <c:v>44632</c:v>
                </c:pt>
                <c:pt idx="19">
                  <c:v>44635</c:v>
                </c:pt>
                <c:pt idx="20">
                  <c:v>44640</c:v>
                </c:pt>
              </c:numCache>
            </c:numRef>
          </c:cat>
          <c:val>
            <c:numRef>
              <c:f>'K82+604'!$Z$6:$Z$30</c:f>
              <c:numCache>
                <c:formatCode>0.00_ </c:formatCode>
                <c:ptCount val="25"/>
                <c:pt idx="0">
                  <c:v>0</c:v>
                </c:pt>
                <c:pt idx="1">
                  <c:v>-0.30000000000107702</c:v>
                </c:pt>
                <c:pt idx="2">
                  <c:v>-0.10000000000154299</c:v>
                </c:pt>
                <c:pt idx="3">
                  <c:v>-0.60000000000037801</c:v>
                </c:pt>
                <c:pt idx="4">
                  <c:v>-0.20000000000130999</c:v>
                </c:pt>
                <c:pt idx="5">
                  <c:v>-0.30000000000107702</c:v>
                </c:pt>
                <c:pt idx="6">
                  <c:v>-0.40000000000084401</c:v>
                </c:pt>
                <c:pt idx="7">
                  <c:v>-0.20000000000130999</c:v>
                </c:pt>
                <c:pt idx="8">
                  <c:v>-0.60000000000037801</c:v>
                </c:pt>
                <c:pt idx="9">
                  <c:v>-0.70000000000014495</c:v>
                </c:pt>
                <c:pt idx="10">
                  <c:v>-1.10000000000099</c:v>
                </c:pt>
                <c:pt idx="11">
                  <c:v>-0.90000000000145497</c:v>
                </c:pt>
                <c:pt idx="12">
                  <c:v>-1.0000000000012199</c:v>
                </c:pt>
                <c:pt idx="13">
                  <c:v>-1.10000000000099</c:v>
                </c:pt>
                <c:pt idx="14">
                  <c:v>-1.4000000000002899</c:v>
                </c:pt>
                <c:pt idx="15">
                  <c:v>-1.3000000000005201</c:v>
                </c:pt>
                <c:pt idx="16">
                  <c:v>-1.4000000000002899</c:v>
                </c:pt>
                <c:pt idx="17">
                  <c:v>-1.50000000000006</c:v>
                </c:pt>
                <c:pt idx="18">
                  <c:v>-1.3000000000005201</c:v>
                </c:pt>
                <c:pt idx="19">
                  <c:v>-1.70000000000137</c:v>
                </c:pt>
                <c:pt idx="20">
                  <c:v>-1.50000000000006</c:v>
                </c:pt>
                <c:pt idx="21">
                  <c:v>-3.5999999999987198</c:v>
                </c:pt>
              </c:numCache>
            </c:numRef>
          </c:val>
        </c:ser>
        <c:ser>
          <c:idx val="2"/>
          <c:order val="2"/>
          <c:tx>
            <c:strRef>
              <c:f>'K82+604'!$AC$4:$AE$4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'K82+604'!$A$6:$A$29</c:f>
              <c:numCache>
                <c:formatCode>m"月"d"日";@</c:formatCode>
                <c:ptCount val="24"/>
                <c:pt idx="0">
                  <c:v>44610</c:v>
                </c:pt>
                <c:pt idx="1">
                  <c:v>44611</c:v>
                </c:pt>
                <c:pt idx="2">
                  <c:v>44612</c:v>
                </c:pt>
                <c:pt idx="3">
                  <c:v>44613</c:v>
                </c:pt>
                <c:pt idx="4">
                  <c:v>44614</c:v>
                </c:pt>
                <c:pt idx="5">
                  <c:v>44615</c:v>
                </c:pt>
                <c:pt idx="6">
                  <c:v>44616</c:v>
                </c:pt>
                <c:pt idx="7">
                  <c:v>44617</c:v>
                </c:pt>
                <c:pt idx="8">
                  <c:v>44618</c:v>
                </c:pt>
                <c:pt idx="9">
                  <c:v>44619</c:v>
                </c:pt>
                <c:pt idx="10">
                  <c:v>44620</c:v>
                </c:pt>
                <c:pt idx="11">
                  <c:v>44621</c:v>
                </c:pt>
                <c:pt idx="12">
                  <c:v>44622</c:v>
                </c:pt>
                <c:pt idx="13">
                  <c:v>44623</c:v>
                </c:pt>
                <c:pt idx="14">
                  <c:v>44624</c:v>
                </c:pt>
                <c:pt idx="15">
                  <c:v>44626</c:v>
                </c:pt>
                <c:pt idx="16">
                  <c:v>44628</c:v>
                </c:pt>
                <c:pt idx="17">
                  <c:v>44630</c:v>
                </c:pt>
                <c:pt idx="18">
                  <c:v>44632</c:v>
                </c:pt>
                <c:pt idx="19">
                  <c:v>44635</c:v>
                </c:pt>
                <c:pt idx="20">
                  <c:v>44640</c:v>
                </c:pt>
              </c:numCache>
            </c:numRef>
          </c:cat>
          <c:val>
            <c:numRef>
              <c:f>'K82+604'!$AD$6:$AD$29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-0.39999999999906799</c:v>
                </c:pt>
                <c:pt idx="2">
                  <c:v>-0.29999999999930099</c:v>
                </c:pt>
                <c:pt idx="3">
                  <c:v>-0.70000000000014495</c:v>
                </c:pt>
                <c:pt idx="4">
                  <c:v>-0.49999999999883499</c:v>
                </c:pt>
                <c:pt idx="5">
                  <c:v>-0.89999999999967895</c:v>
                </c:pt>
                <c:pt idx="6">
                  <c:v>-0.799999999999912</c:v>
                </c:pt>
                <c:pt idx="7">
                  <c:v>-0.999999999999446</c:v>
                </c:pt>
                <c:pt idx="8">
                  <c:v>-1.1999999999989801</c:v>
                </c:pt>
                <c:pt idx="9">
                  <c:v>-1.2999999999987499</c:v>
                </c:pt>
                <c:pt idx="10">
                  <c:v>-1.59999999999982</c:v>
                </c:pt>
                <c:pt idx="11">
                  <c:v>-1.7999999999993599</c:v>
                </c:pt>
                <c:pt idx="12">
                  <c:v>-1.6999999999995901</c:v>
                </c:pt>
                <c:pt idx="13">
                  <c:v>-2.2000000000002</c:v>
                </c:pt>
                <c:pt idx="14">
                  <c:v>-2.3999999999997401</c:v>
                </c:pt>
                <c:pt idx="15">
                  <c:v>-2.59999999999927</c:v>
                </c:pt>
                <c:pt idx="16">
                  <c:v>-2.4999999999995</c:v>
                </c:pt>
                <c:pt idx="17">
                  <c:v>-3.0000000000001101</c:v>
                </c:pt>
                <c:pt idx="18">
                  <c:v>-3.1999999999889899</c:v>
                </c:pt>
                <c:pt idx="19">
                  <c:v>-3.3999999999903001</c:v>
                </c:pt>
                <c:pt idx="20">
                  <c:v>-3.5999999999987198</c:v>
                </c:pt>
              </c:numCache>
            </c:numRef>
          </c:val>
        </c:ser>
        <c:dLbls/>
        <c:marker val="1"/>
        <c:axId val="320865792"/>
        <c:axId val="320872448"/>
      </c:lineChart>
      <c:lineChart>
        <c:grouping val="standard"/>
        <c:ser>
          <c:idx val="3"/>
          <c:order val="3"/>
          <c:tx>
            <c:strRef>
              <c:f>'K82+604'!$AG$3:$AG$5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'K82+604'!$A$6:$A$29</c:f>
              <c:numCache>
                <c:formatCode>m"月"d"日";@</c:formatCode>
                <c:ptCount val="24"/>
                <c:pt idx="0">
                  <c:v>44610</c:v>
                </c:pt>
                <c:pt idx="1">
                  <c:v>44611</c:v>
                </c:pt>
                <c:pt idx="2">
                  <c:v>44612</c:v>
                </c:pt>
                <c:pt idx="3">
                  <c:v>44613</c:v>
                </c:pt>
                <c:pt idx="4">
                  <c:v>44614</c:v>
                </c:pt>
                <c:pt idx="5">
                  <c:v>44615</c:v>
                </c:pt>
                <c:pt idx="6">
                  <c:v>44616</c:v>
                </c:pt>
                <c:pt idx="7">
                  <c:v>44617</c:v>
                </c:pt>
                <c:pt idx="8">
                  <c:v>44618</c:v>
                </c:pt>
                <c:pt idx="9">
                  <c:v>44619</c:v>
                </c:pt>
                <c:pt idx="10">
                  <c:v>44620</c:v>
                </c:pt>
                <c:pt idx="11">
                  <c:v>44621</c:v>
                </c:pt>
                <c:pt idx="12">
                  <c:v>44622</c:v>
                </c:pt>
                <c:pt idx="13">
                  <c:v>44623</c:v>
                </c:pt>
                <c:pt idx="14">
                  <c:v>44624</c:v>
                </c:pt>
                <c:pt idx="15">
                  <c:v>44626</c:v>
                </c:pt>
                <c:pt idx="16">
                  <c:v>44628</c:v>
                </c:pt>
                <c:pt idx="17">
                  <c:v>44630</c:v>
                </c:pt>
                <c:pt idx="18">
                  <c:v>44632</c:v>
                </c:pt>
                <c:pt idx="19">
                  <c:v>44635</c:v>
                </c:pt>
                <c:pt idx="20">
                  <c:v>44640</c:v>
                </c:pt>
              </c:numCache>
            </c:numRef>
          </c:cat>
          <c:val>
            <c:numRef>
              <c:f>'K82+604'!$AG$6:$AG$29</c:f>
              <c:numCache>
                <c:formatCode>0.0_ </c:formatCode>
                <c:ptCount val="2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</c:numCache>
            </c:numRef>
          </c:val>
        </c:ser>
        <c:dLbls/>
        <c:marker val="1"/>
        <c:axId val="320874368"/>
        <c:axId val="320875904"/>
      </c:lineChart>
      <c:dateAx>
        <c:axId val="32086579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0872448"/>
        <c:crossesAt val="-50"/>
        <c:auto val="1"/>
        <c:lblOffset val="100"/>
        <c:baseTimeUnit val="days"/>
        <c:majorUnit val="3"/>
        <c:majorTimeUnit val="days"/>
      </c:dateAx>
      <c:valAx>
        <c:axId val="320872448"/>
        <c:scaling>
          <c:orientation val="minMax"/>
          <c:min val="-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0865792"/>
        <c:crosses val="autoZero"/>
        <c:crossBetween val="midCat"/>
        <c:majorUnit val="1"/>
      </c:valAx>
      <c:dateAx>
        <c:axId val="320874368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0875904"/>
        <c:crosses val="autoZero"/>
        <c:auto val="1"/>
        <c:lblOffset val="100"/>
        <c:baseTimeUnit val="days"/>
      </c:dateAx>
      <c:valAx>
        <c:axId val="320875904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0874368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93869731800769E-2"/>
          <c:y val="0.106958078838276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K82+604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816700031140205"/>
          <c:y val="6.564424544971091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'K82+604'!$C$4:$G$4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'K82+604'!$A$6:$A$29</c:f>
              <c:numCache>
                <c:formatCode>m"月"d"日";@</c:formatCode>
                <c:ptCount val="24"/>
                <c:pt idx="0">
                  <c:v>44610</c:v>
                </c:pt>
                <c:pt idx="1">
                  <c:v>44611</c:v>
                </c:pt>
                <c:pt idx="2">
                  <c:v>44612</c:v>
                </c:pt>
                <c:pt idx="3">
                  <c:v>44613</c:v>
                </c:pt>
                <c:pt idx="4">
                  <c:v>44614</c:v>
                </c:pt>
                <c:pt idx="5">
                  <c:v>44615</c:v>
                </c:pt>
                <c:pt idx="6">
                  <c:v>44616</c:v>
                </c:pt>
                <c:pt idx="7">
                  <c:v>44617</c:v>
                </c:pt>
                <c:pt idx="8">
                  <c:v>44618</c:v>
                </c:pt>
                <c:pt idx="9">
                  <c:v>44619</c:v>
                </c:pt>
                <c:pt idx="10">
                  <c:v>44620</c:v>
                </c:pt>
                <c:pt idx="11">
                  <c:v>44621</c:v>
                </c:pt>
                <c:pt idx="12">
                  <c:v>44622</c:v>
                </c:pt>
                <c:pt idx="13">
                  <c:v>44623</c:v>
                </c:pt>
                <c:pt idx="14">
                  <c:v>44624</c:v>
                </c:pt>
                <c:pt idx="15">
                  <c:v>44626</c:v>
                </c:pt>
                <c:pt idx="16">
                  <c:v>44628</c:v>
                </c:pt>
                <c:pt idx="17">
                  <c:v>44630</c:v>
                </c:pt>
                <c:pt idx="18">
                  <c:v>44632</c:v>
                </c:pt>
                <c:pt idx="19">
                  <c:v>44635</c:v>
                </c:pt>
                <c:pt idx="20">
                  <c:v>44640</c:v>
                </c:pt>
              </c:numCache>
            </c:numRef>
          </c:cat>
          <c:val>
            <c:numRef>
              <c:f>'K82+604'!$G$6:$G$29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-0.30000000003838101</c:v>
                </c:pt>
                <c:pt idx="2">
                  <c:v>-0.199999999949796</c:v>
                </c:pt>
                <c:pt idx="3">
                  <c:v>-0.80000000002655702</c:v>
                </c:pt>
                <c:pt idx="4">
                  <c:v>0.40000000001327901</c:v>
                </c:pt>
                <c:pt idx="5">
                  <c:v>-0.20000000006348301</c:v>
                </c:pt>
                <c:pt idx="6">
                  <c:v>0.10000000008858501</c:v>
                </c:pt>
                <c:pt idx="7">
                  <c:v>-0.49999999998817701</c:v>
                </c:pt>
                <c:pt idx="8">
                  <c:v>-0.20000000006348301</c:v>
                </c:pt>
                <c:pt idx="9">
                  <c:v>0.40000000001327901</c:v>
                </c:pt>
                <c:pt idx="10">
                  <c:v>-0.80000000002655702</c:v>
                </c:pt>
                <c:pt idx="11">
                  <c:v>-0.199999999949796</c:v>
                </c:pt>
                <c:pt idx="12">
                  <c:v>9.9999999974897905E-2</c:v>
                </c:pt>
                <c:pt idx="13">
                  <c:v>-0.49999999998817701</c:v>
                </c:pt>
                <c:pt idx="14">
                  <c:v>-0.20000000006348301</c:v>
                </c:pt>
                <c:pt idx="15">
                  <c:v>-9.9999999974897905E-2</c:v>
                </c:pt>
                <c:pt idx="16">
                  <c:v>4.9999999987449001E-2</c:v>
                </c:pt>
                <c:pt idx="17">
                  <c:v>-0.24999999999408801</c:v>
                </c:pt>
                <c:pt idx="18">
                  <c:v>-9.9999999974897905E-2</c:v>
                </c:pt>
                <c:pt idx="19">
                  <c:v>-3.3333333362861602E-2</c:v>
                </c:pt>
                <c:pt idx="20">
                  <c:v>2.0000000017716998E-2</c:v>
                </c:pt>
                <c:pt idx="21">
                  <c:v>-3.2999999999674401</c:v>
                </c:pt>
              </c:numCache>
            </c:numRef>
          </c:val>
        </c:ser>
        <c:ser>
          <c:idx val="1"/>
          <c:order val="1"/>
          <c:tx>
            <c:strRef>
              <c:f>'K82+604'!$H$4:$L$4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'K82+604'!$A$6:$A$29</c:f>
              <c:numCache>
                <c:formatCode>m"月"d"日";@</c:formatCode>
                <c:ptCount val="24"/>
                <c:pt idx="0">
                  <c:v>44610</c:v>
                </c:pt>
                <c:pt idx="1">
                  <c:v>44611</c:v>
                </c:pt>
                <c:pt idx="2">
                  <c:v>44612</c:v>
                </c:pt>
                <c:pt idx="3">
                  <c:v>44613</c:v>
                </c:pt>
                <c:pt idx="4">
                  <c:v>44614</c:v>
                </c:pt>
                <c:pt idx="5">
                  <c:v>44615</c:v>
                </c:pt>
                <c:pt idx="6">
                  <c:v>44616</c:v>
                </c:pt>
                <c:pt idx="7">
                  <c:v>44617</c:v>
                </c:pt>
                <c:pt idx="8">
                  <c:v>44618</c:v>
                </c:pt>
                <c:pt idx="9">
                  <c:v>44619</c:v>
                </c:pt>
                <c:pt idx="10">
                  <c:v>44620</c:v>
                </c:pt>
                <c:pt idx="11">
                  <c:v>44621</c:v>
                </c:pt>
                <c:pt idx="12">
                  <c:v>44622</c:v>
                </c:pt>
                <c:pt idx="13">
                  <c:v>44623</c:v>
                </c:pt>
                <c:pt idx="14">
                  <c:v>44624</c:v>
                </c:pt>
                <c:pt idx="15">
                  <c:v>44626</c:v>
                </c:pt>
                <c:pt idx="16">
                  <c:v>44628</c:v>
                </c:pt>
                <c:pt idx="17">
                  <c:v>44630</c:v>
                </c:pt>
                <c:pt idx="18">
                  <c:v>44632</c:v>
                </c:pt>
                <c:pt idx="19">
                  <c:v>44635</c:v>
                </c:pt>
                <c:pt idx="20">
                  <c:v>44640</c:v>
                </c:pt>
              </c:numCache>
            </c:numRef>
          </c:cat>
          <c:val>
            <c:numRef>
              <c:f>'K82+604'!$L$6:$L$29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-0.49999999998817701</c:v>
                </c:pt>
                <c:pt idx="3">
                  <c:v>-0.10000000008858501</c:v>
                </c:pt>
                <c:pt idx="4">
                  <c:v>-9.9999999974897905E-2</c:v>
                </c:pt>
                <c:pt idx="5">
                  <c:v>0.20000000006348301</c:v>
                </c:pt>
                <c:pt idx="6">
                  <c:v>-0.40000000001327901</c:v>
                </c:pt>
                <c:pt idx="7">
                  <c:v>-0.10000000008858501</c:v>
                </c:pt>
                <c:pt idx="8">
                  <c:v>0.10000000008858501</c:v>
                </c:pt>
                <c:pt idx="9">
                  <c:v>-0.30000000003838101</c:v>
                </c:pt>
                <c:pt idx="10">
                  <c:v>-9.9999999974897905E-2</c:v>
                </c:pt>
                <c:pt idx="11">
                  <c:v>0.199999999949796</c:v>
                </c:pt>
                <c:pt idx="12">
                  <c:v>-0.40000000001327901</c:v>
                </c:pt>
                <c:pt idx="13">
                  <c:v>0.20000000006348301</c:v>
                </c:pt>
                <c:pt idx="14">
                  <c:v>-0.40000000001327901</c:v>
                </c:pt>
                <c:pt idx="15">
                  <c:v>-4.9999999987449001E-2</c:v>
                </c:pt>
                <c:pt idx="16">
                  <c:v>4.9999999987449001E-2</c:v>
                </c:pt>
                <c:pt idx="17">
                  <c:v>-0.15000000001919001</c:v>
                </c:pt>
                <c:pt idx="18">
                  <c:v>4.9999999987449001E-2</c:v>
                </c:pt>
                <c:pt idx="19">
                  <c:v>-9.9999999974897905E-2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'K82+604'!$M$4:$Q$4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'K82+604'!$A$6:$A$29</c:f>
              <c:numCache>
                <c:formatCode>m"月"d"日";@</c:formatCode>
                <c:ptCount val="24"/>
                <c:pt idx="0">
                  <c:v>44610</c:v>
                </c:pt>
                <c:pt idx="1">
                  <c:v>44611</c:v>
                </c:pt>
                <c:pt idx="2">
                  <c:v>44612</c:v>
                </c:pt>
                <c:pt idx="3">
                  <c:v>44613</c:v>
                </c:pt>
                <c:pt idx="4">
                  <c:v>44614</c:v>
                </c:pt>
                <c:pt idx="5">
                  <c:v>44615</c:v>
                </c:pt>
                <c:pt idx="6">
                  <c:v>44616</c:v>
                </c:pt>
                <c:pt idx="7">
                  <c:v>44617</c:v>
                </c:pt>
                <c:pt idx="8">
                  <c:v>44618</c:v>
                </c:pt>
                <c:pt idx="9">
                  <c:v>44619</c:v>
                </c:pt>
                <c:pt idx="10">
                  <c:v>44620</c:v>
                </c:pt>
                <c:pt idx="11">
                  <c:v>44621</c:v>
                </c:pt>
                <c:pt idx="12">
                  <c:v>44622</c:v>
                </c:pt>
                <c:pt idx="13">
                  <c:v>44623</c:v>
                </c:pt>
                <c:pt idx="14">
                  <c:v>44624</c:v>
                </c:pt>
                <c:pt idx="15">
                  <c:v>44626</c:v>
                </c:pt>
                <c:pt idx="16">
                  <c:v>44628</c:v>
                </c:pt>
                <c:pt idx="17">
                  <c:v>44630</c:v>
                </c:pt>
                <c:pt idx="18">
                  <c:v>44632</c:v>
                </c:pt>
                <c:pt idx="19">
                  <c:v>44635</c:v>
                </c:pt>
                <c:pt idx="20">
                  <c:v>44640</c:v>
                </c:pt>
              </c:numCache>
            </c:numRef>
          </c:cat>
          <c:val>
            <c:numRef>
              <c:f>'K82+604'!$Q$6:$Q$29</c:f>
              <c:numCache>
                <c:formatCode>0.00_ </c:formatCode>
                <c:ptCount val="24"/>
                <c:pt idx="0">
                  <c:v>0</c:v>
                </c:pt>
                <c:pt idx="1">
                  <c:v>-0.40000000001327901</c:v>
                </c:pt>
                <c:pt idx="2">
                  <c:v>9.9999999974897905E-2</c:v>
                </c:pt>
                <c:pt idx="3">
                  <c:v>-0.49999999998817701</c:v>
                </c:pt>
                <c:pt idx="4">
                  <c:v>-0.199999999949796</c:v>
                </c:pt>
                <c:pt idx="5">
                  <c:v>9.9999999974897905E-2</c:v>
                </c:pt>
                <c:pt idx="6">
                  <c:v>-0.49999999998817701</c:v>
                </c:pt>
                <c:pt idx="7">
                  <c:v>-0.20000000006348301</c:v>
                </c:pt>
                <c:pt idx="8">
                  <c:v>0.30000000003838101</c:v>
                </c:pt>
                <c:pt idx="9">
                  <c:v>-0.69999999993797202</c:v>
                </c:pt>
                <c:pt idx="10">
                  <c:v>-0.20000000006348301</c:v>
                </c:pt>
                <c:pt idx="11">
                  <c:v>9.9999999974897905E-2</c:v>
                </c:pt>
                <c:pt idx="12">
                  <c:v>-0.49999999998817701</c:v>
                </c:pt>
                <c:pt idx="13">
                  <c:v>-0.199999999949796</c:v>
                </c:pt>
                <c:pt idx="14">
                  <c:v>0.40000000001327901</c:v>
                </c:pt>
                <c:pt idx="15">
                  <c:v>-0.40000000001327901</c:v>
                </c:pt>
                <c:pt idx="16">
                  <c:v>-9.9999999974897905E-2</c:v>
                </c:pt>
                <c:pt idx="17">
                  <c:v>9.9999999974897905E-2</c:v>
                </c:pt>
                <c:pt idx="18">
                  <c:v>-0.29999999998153698</c:v>
                </c:pt>
                <c:pt idx="19">
                  <c:v>3.3333333324965998E-2</c:v>
                </c:pt>
                <c:pt idx="20">
                  <c:v>1.99999999949796E-2</c:v>
                </c:pt>
              </c:numCache>
            </c:numRef>
          </c:val>
        </c:ser>
        <c:dLbls/>
        <c:marker val="1"/>
        <c:axId val="320996864"/>
        <c:axId val="321032192"/>
      </c:lineChart>
      <c:dateAx>
        <c:axId val="32099686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1032192"/>
        <c:crossesAt val="-50"/>
        <c:auto val="1"/>
        <c:lblOffset val="100"/>
        <c:baseTimeUnit val="days"/>
        <c:majorUnit val="3"/>
        <c:majorTimeUnit val="days"/>
      </c:dateAx>
      <c:valAx>
        <c:axId val="321032192"/>
        <c:scaling>
          <c:orientation val="minMax"/>
          <c:max val="0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0996864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K82+604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612085062513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'K82+604'!$U$4:$W$4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'K82+604'!$A$6:$A$29</c:f>
              <c:numCache>
                <c:formatCode>m"月"d"日";@</c:formatCode>
                <c:ptCount val="24"/>
                <c:pt idx="0">
                  <c:v>44610</c:v>
                </c:pt>
                <c:pt idx="1">
                  <c:v>44611</c:v>
                </c:pt>
                <c:pt idx="2">
                  <c:v>44612</c:v>
                </c:pt>
                <c:pt idx="3">
                  <c:v>44613</c:v>
                </c:pt>
                <c:pt idx="4">
                  <c:v>44614</c:v>
                </c:pt>
                <c:pt idx="5">
                  <c:v>44615</c:v>
                </c:pt>
                <c:pt idx="6">
                  <c:v>44616</c:v>
                </c:pt>
                <c:pt idx="7">
                  <c:v>44617</c:v>
                </c:pt>
                <c:pt idx="8">
                  <c:v>44618</c:v>
                </c:pt>
                <c:pt idx="9">
                  <c:v>44619</c:v>
                </c:pt>
                <c:pt idx="10">
                  <c:v>44620</c:v>
                </c:pt>
                <c:pt idx="11">
                  <c:v>44621</c:v>
                </c:pt>
                <c:pt idx="12">
                  <c:v>44622</c:v>
                </c:pt>
                <c:pt idx="13">
                  <c:v>44623</c:v>
                </c:pt>
                <c:pt idx="14">
                  <c:v>44624</c:v>
                </c:pt>
                <c:pt idx="15">
                  <c:v>44626</c:v>
                </c:pt>
                <c:pt idx="16">
                  <c:v>44628</c:v>
                </c:pt>
                <c:pt idx="17">
                  <c:v>44630</c:v>
                </c:pt>
                <c:pt idx="18">
                  <c:v>44632</c:v>
                </c:pt>
                <c:pt idx="19">
                  <c:v>44635</c:v>
                </c:pt>
                <c:pt idx="20">
                  <c:v>44640</c:v>
                </c:pt>
              </c:numCache>
            </c:numRef>
          </c:cat>
          <c:val>
            <c:numRef>
              <c:f>'K82+604'!$W$6:$W$29</c:f>
              <c:numCache>
                <c:formatCode>0.00_ </c:formatCode>
                <c:ptCount val="24"/>
                <c:pt idx="0">
                  <c:v>0</c:v>
                </c:pt>
                <c:pt idx="1">
                  <c:v>0.30000000000107702</c:v>
                </c:pt>
                <c:pt idx="2">
                  <c:v>-0.20000000000130999</c:v>
                </c:pt>
                <c:pt idx="3">
                  <c:v>0.10000000000154299</c:v>
                </c:pt>
                <c:pt idx="4">
                  <c:v>-0.50000000000061096</c:v>
                </c:pt>
                <c:pt idx="5">
                  <c:v>-0.19999999999953399</c:v>
                </c:pt>
                <c:pt idx="6">
                  <c:v>9.99999999997669E-2</c:v>
                </c:pt>
                <c:pt idx="7">
                  <c:v>-0.50000000000949296</c:v>
                </c:pt>
                <c:pt idx="8">
                  <c:v>-0.20000000000130999</c:v>
                </c:pt>
                <c:pt idx="9">
                  <c:v>0.100000000010425</c:v>
                </c:pt>
                <c:pt idx="10">
                  <c:v>-0.50000000000949296</c:v>
                </c:pt>
                <c:pt idx="11">
                  <c:v>-0.20000000000130999</c:v>
                </c:pt>
                <c:pt idx="12">
                  <c:v>0.200000000010192</c:v>
                </c:pt>
                <c:pt idx="13">
                  <c:v>-0.60000000001991804</c:v>
                </c:pt>
                <c:pt idx="14">
                  <c:v>-0.19999999999953399</c:v>
                </c:pt>
                <c:pt idx="15">
                  <c:v>5.0000000009653399E-2</c:v>
                </c:pt>
                <c:pt idx="16">
                  <c:v>-0.25000000000918698</c:v>
                </c:pt>
                <c:pt idx="17">
                  <c:v>9.7699626167013808E-12</c:v>
                </c:pt>
                <c:pt idx="18">
                  <c:v>4.9999999999883499E-2</c:v>
                </c:pt>
                <c:pt idx="19">
                  <c:v>6.6666666666511304E-2</c:v>
                </c:pt>
                <c:pt idx="20">
                  <c:v>-1.9999999999953399E-2</c:v>
                </c:pt>
                <c:pt idx="21">
                  <c:v>-3.2999999999994101</c:v>
                </c:pt>
              </c:numCache>
            </c:numRef>
          </c:val>
        </c:ser>
        <c:ser>
          <c:idx val="1"/>
          <c:order val="1"/>
          <c:tx>
            <c:strRef>
              <c:f>'K82+604'!$Y$4:$AA$4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'K82+604'!$A$6:$A$29</c:f>
              <c:numCache>
                <c:formatCode>m"月"d"日";@</c:formatCode>
                <c:ptCount val="24"/>
                <c:pt idx="0">
                  <c:v>44610</c:v>
                </c:pt>
                <c:pt idx="1">
                  <c:v>44611</c:v>
                </c:pt>
                <c:pt idx="2">
                  <c:v>44612</c:v>
                </c:pt>
                <c:pt idx="3">
                  <c:v>44613</c:v>
                </c:pt>
                <c:pt idx="4">
                  <c:v>44614</c:v>
                </c:pt>
                <c:pt idx="5">
                  <c:v>44615</c:v>
                </c:pt>
                <c:pt idx="6">
                  <c:v>44616</c:v>
                </c:pt>
                <c:pt idx="7">
                  <c:v>44617</c:v>
                </c:pt>
                <c:pt idx="8">
                  <c:v>44618</c:v>
                </c:pt>
                <c:pt idx="9">
                  <c:v>44619</c:v>
                </c:pt>
                <c:pt idx="10">
                  <c:v>44620</c:v>
                </c:pt>
                <c:pt idx="11">
                  <c:v>44621</c:v>
                </c:pt>
                <c:pt idx="12">
                  <c:v>44622</c:v>
                </c:pt>
                <c:pt idx="13">
                  <c:v>44623</c:v>
                </c:pt>
                <c:pt idx="14">
                  <c:v>44624</c:v>
                </c:pt>
                <c:pt idx="15">
                  <c:v>44626</c:v>
                </c:pt>
                <c:pt idx="16">
                  <c:v>44628</c:v>
                </c:pt>
                <c:pt idx="17">
                  <c:v>44630</c:v>
                </c:pt>
                <c:pt idx="18">
                  <c:v>44632</c:v>
                </c:pt>
                <c:pt idx="19">
                  <c:v>44635</c:v>
                </c:pt>
                <c:pt idx="20">
                  <c:v>44640</c:v>
                </c:pt>
              </c:numCache>
            </c:numRef>
          </c:cat>
          <c:val>
            <c:numRef>
              <c:f>'K82+604'!$AA$6:$AA$29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-0.30000000000107702</c:v>
                </c:pt>
                <c:pt idx="2">
                  <c:v>0.19999999999953399</c:v>
                </c:pt>
                <c:pt idx="3">
                  <c:v>-0.49999999999883499</c:v>
                </c:pt>
                <c:pt idx="4">
                  <c:v>0.39999999999906799</c:v>
                </c:pt>
                <c:pt idx="5">
                  <c:v>-9.99999999997669E-2</c:v>
                </c:pt>
                <c:pt idx="6">
                  <c:v>-9.99999999997669E-2</c:v>
                </c:pt>
                <c:pt idx="7">
                  <c:v>0.19999999999953399</c:v>
                </c:pt>
                <c:pt idx="8">
                  <c:v>-0.39999999999906799</c:v>
                </c:pt>
                <c:pt idx="9">
                  <c:v>-9.99999999997669E-2</c:v>
                </c:pt>
                <c:pt idx="10">
                  <c:v>-0.40000000000084401</c:v>
                </c:pt>
                <c:pt idx="11">
                  <c:v>0.19999999999953399</c:v>
                </c:pt>
                <c:pt idx="12">
                  <c:v>-9.99999999997669E-2</c:v>
                </c:pt>
                <c:pt idx="13">
                  <c:v>-9.99999999997669E-2</c:v>
                </c:pt>
                <c:pt idx="14">
                  <c:v>-0.29999999999930099</c:v>
                </c:pt>
                <c:pt idx="15">
                  <c:v>4.9999999999883499E-2</c:v>
                </c:pt>
                <c:pt idx="16">
                  <c:v>-4.9999999999883499E-2</c:v>
                </c:pt>
                <c:pt idx="17">
                  <c:v>-4.9999999999883499E-2</c:v>
                </c:pt>
                <c:pt idx="18">
                  <c:v>9.99999999997669E-2</c:v>
                </c:pt>
                <c:pt idx="19">
                  <c:v>-0.133333333333615</c:v>
                </c:pt>
                <c:pt idx="20">
                  <c:v>4.0000000000262E-2</c:v>
                </c:pt>
                <c:pt idx="21">
                  <c:v>-0.117857142857122</c:v>
                </c:pt>
              </c:numCache>
            </c:numRef>
          </c:val>
        </c:ser>
        <c:ser>
          <c:idx val="2"/>
          <c:order val="2"/>
          <c:tx>
            <c:strRef>
              <c:f>'K82+604'!$AC$4:$AE$4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'K82+604'!$A$6:$A$29</c:f>
              <c:numCache>
                <c:formatCode>m"月"d"日";@</c:formatCode>
                <c:ptCount val="24"/>
                <c:pt idx="0">
                  <c:v>44610</c:v>
                </c:pt>
                <c:pt idx="1">
                  <c:v>44611</c:v>
                </c:pt>
                <c:pt idx="2">
                  <c:v>44612</c:v>
                </c:pt>
                <c:pt idx="3">
                  <c:v>44613</c:v>
                </c:pt>
                <c:pt idx="4">
                  <c:v>44614</c:v>
                </c:pt>
                <c:pt idx="5">
                  <c:v>44615</c:v>
                </c:pt>
                <c:pt idx="6">
                  <c:v>44616</c:v>
                </c:pt>
                <c:pt idx="7">
                  <c:v>44617</c:v>
                </c:pt>
                <c:pt idx="8">
                  <c:v>44618</c:v>
                </c:pt>
                <c:pt idx="9">
                  <c:v>44619</c:v>
                </c:pt>
                <c:pt idx="10">
                  <c:v>44620</c:v>
                </c:pt>
                <c:pt idx="11">
                  <c:v>44621</c:v>
                </c:pt>
                <c:pt idx="12">
                  <c:v>44622</c:v>
                </c:pt>
                <c:pt idx="13">
                  <c:v>44623</c:v>
                </c:pt>
                <c:pt idx="14">
                  <c:v>44624</c:v>
                </c:pt>
                <c:pt idx="15">
                  <c:v>44626</c:v>
                </c:pt>
                <c:pt idx="16">
                  <c:v>44628</c:v>
                </c:pt>
                <c:pt idx="17">
                  <c:v>44630</c:v>
                </c:pt>
                <c:pt idx="18">
                  <c:v>44632</c:v>
                </c:pt>
                <c:pt idx="19">
                  <c:v>44635</c:v>
                </c:pt>
                <c:pt idx="20">
                  <c:v>44640</c:v>
                </c:pt>
              </c:numCache>
            </c:numRef>
          </c:cat>
          <c:val>
            <c:numRef>
              <c:f>'K82+604'!$AE$6:$AE$29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-0.39999999999906799</c:v>
                </c:pt>
                <c:pt idx="2">
                  <c:v>9.99999999997669E-2</c:v>
                </c:pt>
                <c:pt idx="3">
                  <c:v>-0.40000000000084401</c:v>
                </c:pt>
                <c:pt idx="4">
                  <c:v>0.20000000000130999</c:v>
                </c:pt>
                <c:pt idx="5">
                  <c:v>-0.40000000000084401</c:v>
                </c:pt>
                <c:pt idx="6">
                  <c:v>9.99999999997669E-2</c:v>
                </c:pt>
                <c:pt idx="7">
                  <c:v>-0.19999999999953399</c:v>
                </c:pt>
                <c:pt idx="8">
                  <c:v>-0.19999999999953399</c:v>
                </c:pt>
                <c:pt idx="9">
                  <c:v>-9.99999999997669E-2</c:v>
                </c:pt>
                <c:pt idx="10">
                  <c:v>-0.30000000000107702</c:v>
                </c:pt>
                <c:pt idx="11">
                  <c:v>-0.19999999999953399</c:v>
                </c:pt>
                <c:pt idx="12">
                  <c:v>9.99999999997669E-2</c:v>
                </c:pt>
                <c:pt idx="13">
                  <c:v>-0.50000000000061096</c:v>
                </c:pt>
                <c:pt idx="14">
                  <c:v>-0.19999999999953399</c:v>
                </c:pt>
                <c:pt idx="15">
                  <c:v>-9.99999999997669E-2</c:v>
                </c:pt>
                <c:pt idx="16">
                  <c:v>4.9999999999883499E-2</c:v>
                </c:pt>
                <c:pt idx="17">
                  <c:v>-0.25000000000030598</c:v>
                </c:pt>
                <c:pt idx="18">
                  <c:v>-9.9999999994437899E-2</c:v>
                </c:pt>
                <c:pt idx="19">
                  <c:v>-6.66666666671034E-2</c:v>
                </c:pt>
                <c:pt idx="20">
                  <c:v>-4.0000000001683099E-2</c:v>
                </c:pt>
              </c:numCache>
            </c:numRef>
          </c:val>
        </c:ser>
        <c:dLbls/>
        <c:marker val="1"/>
        <c:axId val="321083648"/>
        <c:axId val="321094400"/>
      </c:lineChart>
      <c:dateAx>
        <c:axId val="32108364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1094400"/>
        <c:crossesAt val="-50"/>
        <c:auto val="1"/>
        <c:lblOffset val="100"/>
        <c:baseTimeUnit val="days"/>
        <c:majorUnit val="3"/>
        <c:majorTimeUnit val="days"/>
      </c:dateAx>
      <c:valAx>
        <c:axId val="321094400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1083648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K82+582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31816686029000713"/>
          <c:y val="9.7401060161597542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'K82+582'!$C$4:$G$4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'K82+582'!$A$6:$A$29</c:f>
              <c:numCache>
                <c:formatCode>m"月"d"日";@</c:formatCode>
                <c:ptCount val="24"/>
                <c:pt idx="0">
                  <c:v>44620</c:v>
                </c:pt>
                <c:pt idx="1">
                  <c:v>44621</c:v>
                </c:pt>
                <c:pt idx="2">
                  <c:v>44622</c:v>
                </c:pt>
                <c:pt idx="3">
                  <c:v>44623</c:v>
                </c:pt>
                <c:pt idx="4">
                  <c:v>44624</c:v>
                </c:pt>
                <c:pt idx="5">
                  <c:v>44625</c:v>
                </c:pt>
                <c:pt idx="6">
                  <c:v>44626</c:v>
                </c:pt>
                <c:pt idx="7">
                  <c:v>44627</c:v>
                </c:pt>
                <c:pt idx="8">
                  <c:v>44628</c:v>
                </c:pt>
                <c:pt idx="9">
                  <c:v>44629</c:v>
                </c:pt>
                <c:pt idx="10">
                  <c:v>44630</c:v>
                </c:pt>
                <c:pt idx="11">
                  <c:v>44631</c:v>
                </c:pt>
                <c:pt idx="12">
                  <c:v>44632</c:v>
                </c:pt>
                <c:pt idx="13">
                  <c:v>44633</c:v>
                </c:pt>
                <c:pt idx="14">
                  <c:v>44634</c:v>
                </c:pt>
                <c:pt idx="15">
                  <c:v>44636</c:v>
                </c:pt>
                <c:pt idx="16">
                  <c:v>44637</c:v>
                </c:pt>
                <c:pt idx="17">
                  <c:v>44639</c:v>
                </c:pt>
                <c:pt idx="18">
                  <c:v>44640</c:v>
                </c:pt>
              </c:numCache>
            </c:numRef>
          </c:cat>
          <c:val>
            <c:numRef>
              <c:f>'K82+582'!$F$6:$F$29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-0.30000000003838101</c:v>
                </c:pt>
                <c:pt idx="3">
                  <c:v>-0.60000000007676102</c:v>
                </c:pt>
                <c:pt idx="4">
                  <c:v>-0.80000000002655702</c:v>
                </c:pt>
                <c:pt idx="5">
                  <c:v>-0.70000000005165897</c:v>
                </c:pt>
                <c:pt idx="6">
                  <c:v>-1.2000000000398401</c:v>
                </c:pt>
                <c:pt idx="7">
                  <c:v>-1.2000000000398401</c:v>
                </c:pt>
                <c:pt idx="8">
                  <c:v>-1.60000000005311</c:v>
                </c:pt>
                <c:pt idx="9">
                  <c:v>-1.70000000002801</c:v>
                </c:pt>
                <c:pt idx="10">
                  <c:v>-1.30000000001473</c:v>
                </c:pt>
                <c:pt idx="11">
                  <c:v>-1.5000000000782201</c:v>
                </c:pt>
                <c:pt idx="12">
                  <c:v>-1.8000000000029099</c:v>
                </c:pt>
                <c:pt idx="13">
                  <c:v>-1.5000000000782201</c:v>
                </c:pt>
                <c:pt idx="14">
                  <c:v>-2.2000000000161899</c:v>
                </c:pt>
                <c:pt idx="15">
                  <c:v>-1.70000000002801</c:v>
                </c:pt>
                <c:pt idx="16">
                  <c:v>-1.8000000000029099</c:v>
                </c:pt>
                <c:pt idx="17">
                  <c:v>-2.1000000000412902</c:v>
                </c:pt>
                <c:pt idx="18">
                  <c:v>-2.2999999999910901</c:v>
                </c:pt>
                <c:pt idx="19">
                  <c:v>-1.2000000000398401</c:v>
                </c:pt>
              </c:numCache>
            </c:numRef>
          </c:val>
        </c:ser>
        <c:ser>
          <c:idx val="1"/>
          <c:order val="1"/>
          <c:tx>
            <c:strRef>
              <c:f>'K82+582'!$H$4:$L$4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'K82+582'!$A$6:$A$29</c:f>
              <c:numCache>
                <c:formatCode>m"月"d"日";@</c:formatCode>
                <c:ptCount val="24"/>
                <c:pt idx="0">
                  <c:v>44620</c:v>
                </c:pt>
                <c:pt idx="1">
                  <c:v>44621</c:v>
                </c:pt>
                <c:pt idx="2">
                  <c:v>44622</c:v>
                </c:pt>
                <c:pt idx="3">
                  <c:v>44623</c:v>
                </c:pt>
                <c:pt idx="4">
                  <c:v>44624</c:v>
                </c:pt>
                <c:pt idx="5">
                  <c:v>44625</c:v>
                </c:pt>
                <c:pt idx="6">
                  <c:v>44626</c:v>
                </c:pt>
                <c:pt idx="7">
                  <c:v>44627</c:v>
                </c:pt>
                <c:pt idx="8">
                  <c:v>44628</c:v>
                </c:pt>
                <c:pt idx="9">
                  <c:v>44629</c:v>
                </c:pt>
                <c:pt idx="10">
                  <c:v>44630</c:v>
                </c:pt>
                <c:pt idx="11">
                  <c:v>44631</c:v>
                </c:pt>
                <c:pt idx="12">
                  <c:v>44632</c:v>
                </c:pt>
                <c:pt idx="13">
                  <c:v>44633</c:v>
                </c:pt>
                <c:pt idx="14">
                  <c:v>44634</c:v>
                </c:pt>
                <c:pt idx="15">
                  <c:v>44636</c:v>
                </c:pt>
                <c:pt idx="16">
                  <c:v>44637</c:v>
                </c:pt>
                <c:pt idx="17">
                  <c:v>44639</c:v>
                </c:pt>
                <c:pt idx="18">
                  <c:v>44640</c:v>
                </c:pt>
              </c:numCache>
            </c:numRef>
          </c:cat>
          <c:val>
            <c:numRef>
              <c:f>'K82+582'!$K$6:$K$29</c:f>
              <c:numCache>
                <c:formatCode>0.00_ </c:formatCode>
                <c:ptCount val="24"/>
                <c:pt idx="0">
                  <c:v>0</c:v>
                </c:pt>
                <c:pt idx="1">
                  <c:v>-9.9999999974897905E-2</c:v>
                </c:pt>
                <c:pt idx="2">
                  <c:v>9.9999999974897905E-2</c:v>
                </c:pt>
                <c:pt idx="3">
                  <c:v>-0.30000000003838101</c:v>
                </c:pt>
                <c:pt idx="4">
                  <c:v>-0.40000000001327901</c:v>
                </c:pt>
                <c:pt idx="5">
                  <c:v>-0.59999999996307496</c:v>
                </c:pt>
                <c:pt idx="6">
                  <c:v>-0.59999999996307496</c:v>
                </c:pt>
                <c:pt idx="7">
                  <c:v>-0.69999999993797202</c:v>
                </c:pt>
                <c:pt idx="8">
                  <c:v>-0.69999999993797202</c:v>
                </c:pt>
                <c:pt idx="9">
                  <c:v>-0.90000000000145497</c:v>
                </c:pt>
                <c:pt idx="10">
                  <c:v>-0.99999999997635303</c:v>
                </c:pt>
                <c:pt idx="11">
                  <c:v>-1.2000000000398401</c:v>
                </c:pt>
                <c:pt idx="12">
                  <c:v>-1.2000000000398401</c:v>
                </c:pt>
                <c:pt idx="13">
                  <c:v>-1.30000000001473</c:v>
                </c:pt>
                <c:pt idx="14">
                  <c:v>-1.39999999998963</c:v>
                </c:pt>
                <c:pt idx="15">
                  <c:v>-1.2000000000398401</c:v>
                </c:pt>
                <c:pt idx="16">
                  <c:v>-1.09999999995125</c:v>
                </c:pt>
                <c:pt idx="17">
                  <c:v>-1.39999999998963</c:v>
                </c:pt>
                <c:pt idx="18">
                  <c:v>-1.2000000000398401</c:v>
                </c:pt>
                <c:pt idx="19">
                  <c:v>-0.114999999999554</c:v>
                </c:pt>
              </c:numCache>
            </c:numRef>
          </c:val>
        </c:ser>
        <c:ser>
          <c:idx val="2"/>
          <c:order val="2"/>
          <c:tx>
            <c:strRef>
              <c:f>'K82+582'!$M$4:$Q$4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'K82+582'!$A$6:$A$32</c:f>
              <c:numCache>
                <c:formatCode>m"月"d"日";@</c:formatCode>
                <c:ptCount val="27"/>
                <c:pt idx="0">
                  <c:v>44620</c:v>
                </c:pt>
                <c:pt idx="1">
                  <c:v>44621</c:v>
                </c:pt>
                <c:pt idx="2">
                  <c:v>44622</c:v>
                </c:pt>
                <c:pt idx="3">
                  <c:v>44623</c:v>
                </c:pt>
                <c:pt idx="4">
                  <c:v>44624</c:v>
                </c:pt>
                <c:pt idx="5">
                  <c:v>44625</c:v>
                </c:pt>
                <c:pt idx="6">
                  <c:v>44626</c:v>
                </c:pt>
                <c:pt idx="7">
                  <c:v>44627</c:v>
                </c:pt>
                <c:pt idx="8">
                  <c:v>44628</c:v>
                </c:pt>
                <c:pt idx="9">
                  <c:v>44629</c:v>
                </c:pt>
                <c:pt idx="10">
                  <c:v>44630</c:v>
                </c:pt>
                <c:pt idx="11">
                  <c:v>44631</c:v>
                </c:pt>
                <c:pt idx="12">
                  <c:v>44632</c:v>
                </c:pt>
                <c:pt idx="13">
                  <c:v>44633</c:v>
                </c:pt>
                <c:pt idx="14">
                  <c:v>44634</c:v>
                </c:pt>
                <c:pt idx="15">
                  <c:v>44636</c:v>
                </c:pt>
                <c:pt idx="16">
                  <c:v>44637</c:v>
                </c:pt>
                <c:pt idx="17">
                  <c:v>44639</c:v>
                </c:pt>
                <c:pt idx="18">
                  <c:v>44640</c:v>
                </c:pt>
              </c:numCache>
            </c:numRef>
          </c:cat>
          <c:val>
            <c:numRef>
              <c:f>'K82+582'!$P$6:$P$32</c:f>
              <c:numCache>
                <c:formatCode>0.00_ </c:formatCode>
                <c:ptCount val="27"/>
                <c:pt idx="0">
                  <c:v>0</c:v>
                </c:pt>
                <c:pt idx="1">
                  <c:v>-9.9999999974897905E-2</c:v>
                </c:pt>
                <c:pt idx="2">
                  <c:v>9.9999999974897905E-2</c:v>
                </c:pt>
                <c:pt idx="3">
                  <c:v>-0.30000000003838101</c:v>
                </c:pt>
                <c:pt idx="4">
                  <c:v>-0.40000000001327901</c:v>
                </c:pt>
                <c:pt idx="5">
                  <c:v>-0.30000000003838101</c:v>
                </c:pt>
                <c:pt idx="6">
                  <c:v>-0.60000000007676102</c:v>
                </c:pt>
                <c:pt idx="7">
                  <c:v>-0.70000000005165897</c:v>
                </c:pt>
                <c:pt idx="8">
                  <c:v>-0.80000000002655702</c:v>
                </c:pt>
                <c:pt idx="9">
                  <c:v>-1.2000000000398401</c:v>
                </c:pt>
                <c:pt idx="10">
                  <c:v>-1.00000000009004</c:v>
                </c:pt>
                <c:pt idx="11">
                  <c:v>-1.1000000000649399</c:v>
                </c:pt>
                <c:pt idx="12">
                  <c:v>-1.70000000002801</c:v>
                </c:pt>
                <c:pt idx="13">
                  <c:v>-1.30000000001473</c:v>
                </c:pt>
                <c:pt idx="14">
                  <c:v>-1.39999999998963</c:v>
                </c:pt>
                <c:pt idx="15">
                  <c:v>-1.8000000000029099</c:v>
                </c:pt>
                <c:pt idx="16">
                  <c:v>-1.70000000002801</c:v>
                </c:pt>
                <c:pt idx="17">
                  <c:v>-2.00000000006639</c:v>
                </c:pt>
                <c:pt idx="18">
                  <c:v>-1.8999999999778101</c:v>
                </c:pt>
              </c:numCache>
            </c:numRef>
          </c:val>
        </c:ser>
        <c:dLbls/>
        <c:marker val="1"/>
        <c:axId val="321207680"/>
        <c:axId val="321214336"/>
      </c:lineChart>
      <c:lineChart>
        <c:grouping val="standard"/>
        <c:ser>
          <c:idx val="3"/>
          <c:order val="3"/>
          <c:tx>
            <c:strRef>
              <c:f>'K82+582'!$AG$3:$AG$5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'K82+582'!$A$6:$A$29</c:f>
              <c:numCache>
                <c:formatCode>m"月"d"日";@</c:formatCode>
                <c:ptCount val="24"/>
                <c:pt idx="0">
                  <c:v>44620</c:v>
                </c:pt>
                <c:pt idx="1">
                  <c:v>44621</c:v>
                </c:pt>
                <c:pt idx="2">
                  <c:v>44622</c:v>
                </c:pt>
                <c:pt idx="3">
                  <c:v>44623</c:v>
                </c:pt>
                <c:pt idx="4">
                  <c:v>44624</c:v>
                </c:pt>
                <c:pt idx="5">
                  <c:v>44625</c:v>
                </c:pt>
                <c:pt idx="6">
                  <c:v>44626</c:v>
                </c:pt>
                <c:pt idx="7">
                  <c:v>44627</c:v>
                </c:pt>
                <c:pt idx="8">
                  <c:v>44628</c:v>
                </c:pt>
                <c:pt idx="9">
                  <c:v>44629</c:v>
                </c:pt>
                <c:pt idx="10">
                  <c:v>44630</c:v>
                </c:pt>
                <c:pt idx="11">
                  <c:v>44631</c:v>
                </c:pt>
                <c:pt idx="12">
                  <c:v>44632</c:v>
                </c:pt>
                <c:pt idx="13">
                  <c:v>44633</c:v>
                </c:pt>
                <c:pt idx="14">
                  <c:v>44634</c:v>
                </c:pt>
                <c:pt idx="15">
                  <c:v>44636</c:v>
                </c:pt>
                <c:pt idx="16">
                  <c:v>44637</c:v>
                </c:pt>
                <c:pt idx="17">
                  <c:v>44639</c:v>
                </c:pt>
                <c:pt idx="18">
                  <c:v>44640</c:v>
                </c:pt>
              </c:numCache>
            </c:numRef>
          </c:cat>
          <c:val>
            <c:numRef>
              <c:f>'K82+582'!$AG$6:$AG$29</c:f>
              <c:numCache>
                <c:formatCode>0.0_ </c:formatCode>
                <c:ptCount val="24"/>
                <c:pt idx="0">
                  <c:v>9</c:v>
                </c:pt>
                <c:pt idx="1">
                  <c:v>14</c:v>
                </c:pt>
                <c:pt idx="2">
                  <c:v>19</c:v>
                </c:pt>
                <c:pt idx="3">
                  <c:v>24</c:v>
                </c:pt>
                <c:pt idx="4">
                  <c:v>29</c:v>
                </c:pt>
                <c:pt idx="5">
                  <c:v>34</c:v>
                </c:pt>
                <c:pt idx="6">
                  <c:v>39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59</c:v>
                </c:pt>
                <c:pt idx="11">
                  <c:v>64</c:v>
                </c:pt>
                <c:pt idx="12">
                  <c:v>69</c:v>
                </c:pt>
                <c:pt idx="13">
                  <c:v>74</c:v>
                </c:pt>
                <c:pt idx="14">
                  <c:v>79</c:v>
                </c:pt>
                <c:pt idx="15">
                  <c:v>84</c:v>
                </c:pt>
                <c:pt idx="16">
                  <c:v>89</c:v>
                </c:pt>
                <c:pt idx="17">
                  <c:v>94</c:v>
                </c:pt>
                <c:pt idx="18">
                  <c:v>102</c:v>
                </c:pt>
              </c:numCache>
            </c:numRef>
          </c:val>
        </c:ser>
        <c:dLbls/>
        <c:marker val="1"/>
        <c:axId val="321220608"/>
        <c:axId val="321222144"/>
      </c:lineChart>
      <c:dateAx>
        <c:axId val="32120768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1214336"/>
        <c:crossesAt val="-50"/>
        <c:auto val="1"/>
        <c:lblOffset val="100"/>
        <c:baseTimeUnit val="days"/>
      </c:dateAx>
      <c:valAx>
        <c:axId val="321214336"/>
        <c:scaling>
          <c:orientation val="minMax"/>
          <c:max val="0.5"/>
          <c:min val="-3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1207680"/>
        <c:crosses val="autoZero"/>
        <c:crossBetween val="midCat"/>
        <c:majorUnit val="0.70000000000000007"/>
      </c:valAx>
      <c:dateAx>
        <c:axId val="321220608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1222144"/>
        <c:crosses val="autoZero"/>
        <c:auto val="1"/>
        <c:lblOffset val="100"/>
        <c:baseTimeUnit val="days"/>
      </c:dateAx>
      <c:valAx>
        <c:axId val="321222144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1220608"/>
        <c:crosses val="max"/>
        <c:crossBetween val="midCat"/>
        <c:majorUnit val="2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0167907807422186E-2"/>
          <c:y val="8.278942154289541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K82+894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31816686029000513"/>
          <c:y val="9.7401060161597542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'K82+894'!$C$4:$G$4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'K82+894'!$A$6:$A$154</c:f>
              <c:numCache>
                <c:formatCode>m"月"d"日";@</c:formatCode>
                <c:ptCount val="149"/>
                <c:pt idx="0">
                  <c:v>44516</c:v>
                </c:pt>
                <c:pt idx="1">
                  <c:v>44517</c:v>
                </c:pt>
                <c:pt idx="2">
                  <c:v>44518</c:v>
                </c:pt>
                <c:pt idx="3">
                  <c:v>44519</c:v>
                </c:pt>
                <c:pt idx="4">
                  <c:v>44520</c:v>
                </c:pt>
                <c:pt idx="5">
                  <c:v>44521</c:v>
                </c:pt>
                <c:pt idx="6">
                  <c:v>44522</c:v>
                </c:pt>
                <c:pt idx="7">
                  <c:v>44523</c:v>
                </c:pt>
                <c:pt idx="8">
                  <c:v>44524</c:v>
                </c:pt>
                <c:pt idx="9">
                  <c:v>44525</c:v>
                </c:pt>
                <c:pt idx="10">
                  <c:v>44526</c:v>
                </c:pt>
                <c:pt idx="11">
                  <c:v>44527</c:v>
                </c:pt>
                <c:pt idx="12">
                  <c:v>44528</c:v>
                </c:pt>
                <c:pt idx="13">
                  <c:v>44529</c:v>
                </c:pt>
                <c:pt idx="14">
                  <c:v>44530</c:v>
                </c:pt>
                <c:pt idx="15">
                  <c:v>44532</c:v>
                </c:pt>
                <c:pt idx="16">
                  <c:v>44534</c:v>
                </c:pt>
                <c:pt idx="17">
                  <c:v>44536</c:v>
                </c:pt>
                <c:pt idx="18">
                  <c:v>44538</c:v>
                </c:pt>
                <c:pt idx="19">
                  <c:v>44540</c:v>
                </c:pt>
                <c:pt idx="20">
                  <c:v>44542</c:v>
                </c:pt>
                <c:pt idx="21">
                  <c:v>44544</c:v>
                </c:pt>
                <c:pt idx="22">
                  <c:v>44546</c:v>
                </c:pt>
                <c:pt idx="23">
                  <c:v>44548</c:v>
                </c:pt>
                <c:pt idx="24">
                  <c:v>44550</c:v>
                </c:pt>
                <c:pt idx="25">
                  <c:v>44557</c:v>
                </c:pt>
                <c:pt idx="26">
                  <c:v>44564</c:v>
                </c:pt>
              </c:numCache>
            </c:numRef>
          </c:cat>
          <c:val>
            <c:numRef>
              <c:f>'K82+894'!$F$6:$F$80</c:f>
              <c:numCache>
                <c:formatCode>0.00_ </c:formatCode>
                <c:ptCount val="75"/>
                <c:pt idx="0">
                  <c:v>0</c:v>
                </c:pt>
                <c:pt idx="1">
                  <c:v>0.20000000006348301</c:v>
                </c:pt>
                <c:pt idx="2">
                  <c:v>-9.9999999974897905E-2</c:v>
                </c:pt>
                <c:pt idx="3">
                  <c:v>0</c:v>
                </c:pt>
                <c:pt idx="4">
                  <c:v>-0.29999999992469401</c:v>
                </c:pt>
                <c:pt idx="5">
                  <c:v>-0.90000000000145497</c:v>
                </c:pt>
                <c:pt idx="6">
                  <c:v>-0.29999999992469401</c:v>
                </c:pt>
                <c:pt idx="7">
                  <c:v>0</c:v>
                </c:pt>
                <c:pt idx="8">
                  <c:v>-0.39999999989959201</c:v>
                </c:pt>
                <c:pt idx="9">
                  <c:v>-0.59999999996307496</c:v>
                </c:pt>
                <c:pt idx="10">
                  <c:v>-0.99999999997635303</c:v>
                </c:pt>
                <c:pt idx="11">
                  <c:v>-0.69999999993797202</c:v>
                </c:pt>
                <c:pt idx="12">
                  <c:v>-0.69999999993797202</c:v>
                </c:pt>
                <c:pt idx="13">
                  <c:v>-0.59999999996307496</c:v>
                </c:pt>
                <c:pt idx="14">
                  <c:v>-0.29999999992469401</c:v>
                </c:pt>
                <c:pt idx="15">
                  <c:v>-0.49999999998817701</c:v>
                </c:pt>
                <c:pt idx="16">
                  <c:v>-0.89999999988776802</c:v>
                </c:pt>
                <c:pt idx="17">
                  <c:v>-1.1999999999261499</c:v>
                </c:pt>
                <c:pt idx="18">
                  <c:v>-1.4999999999645299</c:v>
                </c:pt>
                <c:pt idx="19">
                  <c:v>-1.79999999988922</c:v>
                </c:pt>
                <c:pt idx="20">
                  <c:v>-1.9999999999527101</c:v>
                </c:pt>
                <c:pt idx="21">
                  <c:v>-2.0999999999275998</c:v>
                </c:pt>
                <c:pt idx="22">
                  <c:v>-2.39999999996598</c:v>
                </c:pt>
                <c:pt idx="23">
                  <c:v>-2.5999999999157799</c:v>
                </c:pt>
                <c:pt idx="24">
                  <c:v>-2.4999999999408802</c:v>
                </c:pt>
                <c:pt idx="25">
                  <c:v>-2.6999999998906801</c:v>
                </c:pt>
                <c:pt idx="26">
                  <c:v>-2.9999999999290599</c:v>
                </c:pt>
                <c:pt idx="27">
                  <c:v>-0.40000000001327901</c:v>
                </c:pt>
              </c:numCache>
            </c:numRef>
          </c:val>
        </c:ser>
        <c:ser>
          <c:idx val="1"/>
          <c:order val="1"/>
          <c:tx>
            <c:strRef>
              <c:f>'K82+894'!$H$4:$L$4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'K82+894'!$A$6:$A$154</c:f>
              <c:numCache>
                <c:formatCode>m"月"d"日";@</c:formatCode>
                <c:ptCount val="149"/>
                <c:pt idx="0">
                  <c:v>44516</c:v>
                </c:pt>
                <c:pt idx="1">
                  <c:v>44517</c:v>
                </c:pt>
                <c:pt idx="2">
                  <c:v>44518</c:v>
                </c:pt>
                <c:pt idx="3">
                  <c:v>44519</c:v>
                </c:pt>
                <c:pt idx="4">
                  <c:v>44520</c:v>
                </c:pt>
                <c:pt idx="5">
                  <c:v>44521</c:v>
                </c:pt>
                <c:pt idx="6">
                  <c:v>44522</c:v>
                </c:pt>
                <c:pt idx="7">
                  <c:v>44523</c:v>
                </c:pt>
                <c:pt idx="8">
                  <c:v>44524</c:v>
                </c:pt>
                <c:pt idx="9">
                  <c:v>44525</c:v>
                </c:pt>
                <c:pt idx="10">
                  <c:v>44526</c:v>
                </c:pt>
                <c:pt idx="11">
                  <c:v>44527</c:v>
                </c:pt>
                <c:pt idx="12">
                  <c:v>44528</c:v>
                </c:pt>
                <c:pt idx="13">
                  <c:v>44529</c:v>
                </c:pt>
                <c:pt idx="14">
                  <c:v>44530</c:v>
                </c:pt>
                <c:pt idx="15">
                  <c:v>44532</c:v>
                </c:pt>
                <c:pt idx="16">
                  <c:v>44534</c:v>
                </c:pt>
                <c:pt idx="17">
                  <c:v>44536</c:v>
                </c:pt>
                <c:pt idx="18">
                  <c:v>44538</c:v>
                </c:pt>
                <c:pt idx="19">
                  <c:v>44540</c:v>
                </c:pt>
                <c:pt idx="20">
                  <c:v>44542</c:v>
                </c:pt>
                <c:pt idx="21">
                  <c:v>44544</c:v>
                </c:pt>
                <c:pt idx="22">
                  <c:v>44546</c:v>
                </c:pt>
                <c:pt idx="23">
                  <c:v>44548</c:v>
                </c:pt>
                <c:pt idx="24">
                  <c:v>44550</c:v>
                </c:pt>
                <c:pt idx="25">
                  <c:v>44557</c:v>
                </c:pt>
                <c:pt idx="26">
                  <c:v>44564</c:v>
                </c:pt>
              </c:numCache>
            </c:numRef>
          </c:cat>
          <c:val>
            <c:numRef>
              <c:f>'K82+894'!$K$6:$K$91</c:f>
              <c:numCache>
                <c:formatCode>0.00_ </c:formatCode>
                <c:ptCount val="86"/>
                <c:pt idx="0">
                  <c:v>0</c:v>
                </c:pt>
                <c:pt idx="1">
                  <c:v>-0.199999999949796</c:v>
                </c:pt>
                <c:pt idx="2">
                  <c:v>0.199999999949796</c:v>
                </c:pt>
                <c:pt idx="3">
                  <c:v>-9.9999999974897905E-2</c:v>
                </c:pt>
                <c:pt idx="4">
                  <c:v>-0.59999999996307496</c:v>
                </c:pt>
                <c:pt idx="5">
                  <c:v>-0.80000000002655702</c:v>
                </c:pt>
                <c:pt idx="6">
                  <c:v>-0.70000000005165897</c:v>
                </c:pt>
                <c:pt idx="7">
                  <c:v>-0.80000000002655702</c:v>
                </c:pt>
                <c:pt idx="8">
                  <c:v>-0.99999999997635303</c:v>
                </c:pt>
                <c:pt idx="9">
                  <c:v>-1.2000000000398401</c:v>
                </c:pt>
                <c:pt idx="10">
                  <c:v>-1.70000000002801</c:v>
                </c:pt>
                <c:pt idx="11">
                  <c:v>-1.8000000000029099</c:v>
                </c:pt>
                <c:pt idx="12">
                  <c:v>-1.8000000000029099</c:v>
                </c:pt>
                <c:pt idx="13">
                  <c:v>-2.2000000000161899</c:v>
                </c:pt>
                <c:pt idx="14">
                  <c:v>-2.5000000000545701</c:v>
                </c:pt>
                <c:pt idx="15">
                  <c:v>-1.8999999999778101</c:v>
                </c:pt>
                <c:pt idx="16">
                  <c:v>-2.40000000007967</c:v>
                </c:pt>
                <c:pt idx="17">
                  <c:v>-2.2000000000161899</c:v>
                </c:pt>
                <c:pt idx="18">
                  <c:v>-2.6000000000294698</c:v>
                </c:pt>
                <c:pt idx="19">
                  <c:v>-2.5000000000545701</c:v>
                </c:pt>
                <c:pt idx="20">
                  <c:v>-2.79999999997926</c:v>
                </c:pt>
                <c:pt idx="21">
                  <c:v>-3.1000000000176402</c:v>
                </c:pt>
                <c:pt idx="22">
                  <c:v>-3.30000000008113</c:v>
                </c:pt>
                <c:pt idx="23">
                  <c:v>-3.6000000000058199</c:v>
                </c:pt>
                <c:pt idx="24">
                  <c:v>-3.40000000005602</c:v>
                </c:pt>
                <c:pt idx="25">
                  <c:v>-3.69999999998072</c:v>
                </c:pt>
                <c:pt idx="26">
                  <c:v>-3.8000000000692999</c:v>
                </c:pt>
                <c:pt idx="27">
                  <c:v>-4.2857142862625798E-2</c:v>
                </c:pt>
              </c:numCache>
            </c:numRef>
          </c:val>
        </c:ser>
        <c:ser>
          <c:idx val="2"/>
          <c:order val="2"/>
          <c:tx>
            <c:strRef>
              <c:f>'K82+894'!$M$4:$Q$4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'K82+894'!$A$6:$A$154</c:f>
              <c:numCache>
                <c:formatCode>m"月"d"日";@</c:formatCode>
                <c:ptCount val="149"/>
                <c:pt idx="0">
                  <c:v>44516</c:v>
                </c:pt>
                <c:pt idx="1">
                  <c:v>44517</c:v>
                </c:pt>
                <c:pt idx="2">
                  <c:v>44518</c:v>
                </c:pt>
                <c:pt idx="3">
                  <c:v>44519</c:v>
                </c:pt>
                <c:pt idx="4">
                  <c:v>44520</c:v>
                </c:pt>
                <c:pt idx="5">
                  <c:v>44521</c:v>
                </c:pt>
                <c:pt idx="6">
                  <c:v>44522</c:v>
                </c:pt>
                <c:pt idx="7">
                  <c:v>44523</c:v>
                </c:pt>
                <c:pt idx="8">
                  <c:v>44524</c:v>
                </c:pt>
                <c:pt idx="9">
                  <c:v>44525</c:v>
                </c:pt>
                <c:pt idx="10">
                  <c:v>44526</c:v>
                </c:pt>
                <c:pt idx="11">
                  <c:v>44527</c:v>
                </c:pt>
                <c:pt idx="12">
                  <c:v>44528</c:v>
                </c:pt>
                <c:pt idx="13">
                  <c:v>44529</c:v>
                </c:pt>
                <c:pt idx="14">
                  <c:v>44530</c:v>
                </c:pt>
                <c:pt idx="15">
                  <c:v>44532</c:v>
                </c:pt>
                <c:pt idx="16">
                  <c:v>44534</c:v>
                </c:pt>
                <c:pt idx="17">
                  <c:v>44536</c:v>
                </c:pt>
                <c:pt idx="18">
                  <c:v>44538</c:v>
                </c:pt>
                <c:pt idx="19">
                  <c:v>44540</c:v>
                </c:pt>
                <c:pt idx="20">
                  <c:v>44542</c:v>
                </c:pt>
                <c:pt idx="21">
                  <c:v>44544</c:v>
                </c:pt>
                <c:pt idx="22">
                  <c:v>44546</c:v>
                </c:pt>
                <c:pt idx="23">
                  <c:v>44548</c:v>
                </c:pt>
                <c:pt idx="24">
                  <c:v>44550</c:v>
                </c:pt>
                <c:pt idx="25">
                  <c:v>44557</c:v>
                </c:pt>
                <c:pt idx="26">
                  <c:v>44564</c:v>
                </c:pt>
              </c:numCache>
            </c:numRef>
          </c:cat>
          <c:val>
            <c:numRef>
              <c:f>'K82+894'!$P$6:$P$61</c:f>
              <c:numCache>
                <c:formatCode>0.00_ </c:formatCode>
                <c:ptCount val="56"/>
                <c:pt idx="0">
                  <c:v>0</c:v>
                </c:pt>
                <c:pt idx="1">
                  <c:v>2.1000000000412902</c:v>
                </c:pt>
                <c:pt idx="2">
                  <c:v>0.90000000000145497</c:v>
                </c:pt>
                <c:pt idx="3">
                  <c:v>0.59999999996307496</c:v>
                </c:pt>
                <c:pt idx="4">
                  <c:v>0.199999999949796</c:v>
                </c:pt>
                <c:pt idx="5">
                  <c:v>-0.30000000003838101</c:v>
                </c:pt>
                <c:pt idx="6">
                  <c:v>0.199999999949796</c:v>
                </c:pt>
                <c:pt idx="7">
                  <c:v>0.40000000001327901</c:v>
                </c:pt>
                <c:pt idx="8">
                  <c:v>0.69999999993797202</c:v>
                </c:pt>
                <c:pt idx="9">
                  <c:v>0.90000000000145497</c:v>
                </c:pt>
                <c:pt idx="10">
                  <c:v>0.59999999996307496</c:v>
                </c:pt>
                <c:pt idx="11">
                  <c:v>0.59999999996307496</c:v>
                </c:pt>
                <c:pt idx="12">
                  <c:v>-0.99999999997635303</c:v>
                </c:pt>
                <c:pt idx="13">
                  <c:v>-1.5999999999394301</c:v>
                </c:pt>
                <c:pt idx="14">
                  <c:v>-1.8000000000029099</c:v>
                </c:pt>
                <c:pt idx="15">
                  <c:v>-2.2999999999910901</c:v>
                </c:pt>
                <c:pt idx="16">
                  <c:v>-2.2999999999910901</c:v>
                </c:pt>
                <c:pt idx="17">
                  <c:v>-2.9999999999290599</c:v>
                </c:pt>
                <c:pt idx="18">
                  <c:v>-3.3999999999423398</c:v>
                </c:pt>
                <c:pt idx="19">
                  <c:v>-3.5000000000309202</c:v>
                </c:pt>
                <c:pt idx="20">
                  <c:v>-3.6000000000058199</c:v>
                </c:pt>
                <c:pt idx="21">
                  <c:v>-3.7999999999556202</c:v>
                </c:pt>
                <c:pt idx="22">
                  <c:v>-3.7999999999556202</c:v>
                </c:pt>
                <c:pt idx="23">
                  <c:v>-3.6000000000058199</c:v>
                </c:pt>
                <c:pt idx="24">
                  <c:v>-3.69999999998072</c:v>
                </c:pt>
                <c:pt idx="25">
                  <c:v>-4.099999999994</c:v>
                </c:pt>
                <c:pt idx="26">
                  <c:v>-4.1999999999688997</c:v>
                </c:pt>
              </c:numCache>
            </c:numRef>
          </c:val>
        </c:ser>
        <c:dLbls/>
        <c:marker val="1"/>
        <c:axId val="316420096"/>
        <c:axId val="316423168"/>
      </c:lineChart>
      <c:lineChart>
        <c:grouping val="standard"/>
        <c:ser>
          <c:idx val="3"/>
          <c:order val="3"/>
          <c:tx>
            <c:strRef>
              <c:f>'K82+894'!$AG$3:$AG$5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'K82+894'!$A$6:$A$50</c:f>
              <c:numCache>
                <c:formatCode>m"月"d"日";@</c:formatCode>
                <c:ptCount val="45"/>
                <c:pt idx="0">
                  <c:v>44516</c:v>
                </c:pt>
                <c:pt idx="1">
                  <c:v>44517</c:v>
                </c:pt>
                <c:pt idx="2">
                  <c:v>44518</c:v>
                </c:pt>
                <c:pt idx="3">
                  <c:v>44519</c:v>
                </c:pt>
                <c:pt idx="4">
                  <c:v>44520</c:v>
                </c:pt>
                <c:pt idx="5">
                  <c:v>44521</c:v>
                </c:pt>
                <c:pt idx="6">
                  <c:v>44522</c:v>
                </c:pt>
                <c:pt idx="7">
                  <c:v>44523</c:v>
                </c:pt>
                <c:pt idx="8">
                  <c:v>44524</c:v>
                </c:pt>
                <c:pt idx="9">
                  <c:v>44525</c:v>
                </c:pt>
                <c:pt idx="10">
                  <c:v>44526</c:v>
                </c:pt>
                <c:pt idx="11">
                  <c:v>44527</c:v>
                </c:pt>
                <c:pt idx="12">
                  <c:v>44528</c:v>
                </c:pt>
                <c:pt idx="13">
                  <c:v>44529</c:v>
                </c:pt>
                <c:pt idx="14">
                  <c:v>44530</c:v>
                </c:pt>
                <c:pt idx="15">
                  <c:v>44532</c:v>
                </c:pt>
                <c:pt idx="16">
                  <c:v>44534</c:v>
                </c:pt>
                <c:pt idx="17">
                  <c:v>44536</c:v>
                </c:pt>
                <c:pt idx="18">
                  <c:v>44538</c:v>
                </c:pt>
                <c:pt idx="19">
                  <c:v>44540</c:v>
                </c:pt>
                <c:pt idx="20">
                  <c:v>44542</c:v>
                </c:pt>
                <c:pt idx="21">
                  <c:v>44544</c:v>
                </c:pt>
                <c:pt idx="22">
                  <c:v>44546</c:v>
                </c:pt>
                <c:pt idx="23">
                  <c:v>44548</c:v>
                </c:pt>
                <c:pt idx="24">
                  <c:v>44550</c:v>
                </c:pt>
                <c:pt idx="25">
                  <c:v>44557</c:v>
                </c:pt>
                <c:pt idx="26">
                  <c:v>44564</c:v>
                </c:pt>
              </c:numCache>
            </c:numRef>
          </c:cat>
          <c:val>
            <c:numRef>
              <c:f>'K82+894'!$AG$6:$AG$49</c:f>
              <c:numCache>
                <c:formatCode>0.0_ </c:formatCode>
                <c:ptCount val="44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52</c:v>
                </c:pt>
                <c:pt idx="10">
                  <c:v>55</c:v>
                </c:pt>
                <c:pt idx="11">
                  <c:v>58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82</c:v>
                </c:pt>
                <c:pt idx="17">
                  <c:v>88</c:v>
                </c:pt>
                <c:pt idx="18">
                  <c:v>94</c:v>
                </c:pt>
                <c:pt idx="19">
                  <c:v>100</c:v>
                </c:pt>
                <c:pt idx="20">
                  <c:v>106</c:v>
                </c:pt>
                <c:pt idx="21">
                  <c:v>112</c:v>
                </c:pt>
                <c:pt idx="22">
                  <c:v>118</c:v>
                </c:pt>
                <c:pt idx="23">
                  <c:v>124</c:v>
                </c:pt>
                <c:pt idx="24">
                  <c:v>130</c:v>
                </c:pt>
                <c:pt idx="25">
                  <c:v>150</c:v>
                </c:pt>
                <c:pt idx="26">
                  <c:v>170</c:v>
                </c:pt>
              </c:numCache>
            </c:numRef>
          </c:val>
        </c:ser>
        <c:dLbls/>
        <c:marker val="1"/>
        <c:axId val="316433536"/>
        <c:axId val="316435072"/>
      </c:lineChart>
      <c:dateAx>
        <c:axId val="31642009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3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6423168"/>
        <c:crossesAt val="-50"/>
        <c:auto val="1"/>
        <c:lblOffset val="100"/>
        <c:baseTimeUnit val="days"/>
        <c:majorUnit val="6"/>
        <c:majorTimeUnit val="days"/>
      </c:dateAx>
      <c:valAx>
        <c:axId val="316423168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423E-3"/>
              <c:y val="0.321428301854426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6420096"/>
        <c:crosses val="autoZero"/>
        <c:crossBetween val="midCat"/>
      </c:valAx>
      <c:dateAx>
        <c:axId val="316433536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16435072"/>
        <c:crosses val="autoZero"/>
        <c:auto val="1"/>
        <c:lblOffset val="100"/>
        <c:baseTimeUnit val="days"/>
      </c:dateAx>
      <c:valAx>
        <c:axId val="316435072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6433536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4.8114797125769118E-2"/>
          <c:y val="8.2789357212701198E-2"/>
          <c:w val="0.840001376877071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K82+582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'K82+582'!$U$4:$W$4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'K82+582'!$A$6:$A$29</c:f>
              <c:numCache>
                <c:formatCode>m"月"d"日";@</c:formatCode>
                <c:ptCount val="24"/>
                <c:pt idx="0">
                  <c:v>44620</c:v>
                </c:pt>
                <c:pt idx="1">
                  <c:v>44621</c:v>
                </c:pt>
                <c:pt idx="2">
                  <c:v>44622</c:v>
                </c:pt>
                <c:pt idx="3">
                  <c:v>44623</c:v>
                </c:pt>
                <c:pt idx="4">
                  <c:v>44624</c:v>
                </c:pt>
                <c:pt idx="5">
                  <c:v>44625</c:v>
                </c:pt>
                <c:pt idx="6">
                  <c:v>44626</c:v>
                </c:pt>
                <c:pt idx="7">
                  <c:v>44627</c:v>
                </c:pt>
                <c:pt idx="8">
                  <c:v>44628</c:v>
                </c:pt>
                <c:pt idx="9">
                  <c:v>44629</c:v>
                </c:pt>
                <c:pt idx="10">
                  <c:v>44630</c:v>
                </c:pt>
                <c:pt idx="11">
                  <c:v>44631</c:v>
                </c:pt>
                <c:pt idx="12">
                  <c:v>44632</c:v>
                </c:pt>
                <c:pt idx="13">
                  <c:v>44633</c:v>
                </c:pt>
                <c:pt idx="14">
                  <c:v>44634</c:v>
                </c:pt>
                <c:pt idx="15">
                  <c:v>44636</c:v>
                </c:pt>
                <c:pt idx="16">
                  <c:v>44637</c:v>
                </c:pt>
                <c:pt idx="17">
                  <c:v>44639</c:v>
                </c:pt>
                <c:pt idx="18">
                  <c:v>44640</c:v>
                </c:pt>
              </c:numCache>
            </c:numRef>
          </c:cat>
          <c:val>
            <c:numRef>
              <c:f>'K82+582'!$V$6:$V$31</c:f>
              <c:numCache>
                <c:formatCode>0.00_ </c:formatCode>
                <c:ptCount val="26"/>
                <c:pt idx="0">
                  <c:v>0</c:v>
                </c:pt>
                <c:pt idx="1">
                  <c:v>-0.39999999999906799</c:v>
                </c:pt>
                <c:pt idx="2">
                  <c:v>-9.99999999997669E-2</c:v>
                </c:pt>
                <c:pt idx="3">
                  <c:v>-0.29999999999930099</c:v>
                </c:pt>
                <c:pt idx="4">
                  <c:v>-0.49999999999883499</c:v>
                </c:pt>
                <c:pt idx="5">
                  <c:v>-0.60000000000037801</c:v>
                </c:pt>
                <c:pt idx="6">
                  <c:v>-0.89999999999967895</c:v>
                </c:pt>
                <c:pt idx="7">
                  <c:v>-1.0999999999992101</c:v>
                </c:pt>
                <c:pt idx="8">
                  <c:v>-1.3000000000005201</c:v>
                </c:pt>
                <c:pt idx="9">
                  <c:v>-1.4000000000002899</c:v>
                </c:pt>
                <c:pt idx="10">
                  <c:v>-1.6999999999995901</c:v>
                </c:pt>
                <c:pt idx="11">
                  <c:v>-1.8999999999991199</c:v>
                </c:pt>
                <c:pt idx="12">
                  <c:v>-1.99999999999889</c:v>
                </c:pt>
                <c:pt idx="13">
                  <c:v>-2.2999999999893102</c:v>
                </c:pt>
                <c:pt idx="14">
                  <c:v>-2.49999999998884</c:v>
                </c:pt>
                <c:pt idx="15">
                  <c:v>-1.6999999999995901</c:v>
                </c:pt>
                <c:pt idx="16">
                  <c:v>-1.8999999999991199</c:v>
                </c:pt>
                <c:pt idx="17">
                  <c:v>-2.10000000000043</c:v>
                </c:pt>
                <c:pt idx="18">
                  <c:v>-1.99999999999889</c:v>
                </c:pt>
                <c:pt idx="19">
                  <c:v>-2.4999999999995</c:v>
                </c:pt>
              </c:numCache>
            </c:numRef>
          </c:val>
        </c:ser>
        <c:ser>
          <c:idx val="1"/>
          <c:order val="1"/>
          <c:tx>
            <c:strRef>
              <c:f>'K82+582'!$Y$4:$AA$4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'K82+582'!$A$6:$A$29</c:f>
              <c:numCache>
                <c:formatCode>m"月"d"日";@</c:formatCode>
                <c:ptCount val="24"/>
                <c:pt idx="0">
                  <c:v>44620</c:v>
                </c:pt>
                <c:pt idx="1">
                  <c:v>44621</c:v>
                </c:pt>
                <c:pt idx="2">
                  <c:v>44622</c:v>
                </c:pt>
                <c:pt idx="3">
                  <c:v>44623</c:v>
                </c:pt>
                <c:pt idx="4">
                  <c:v>44624</c:v>
                </c:pt>
                <c:pt idx="5">
                  <c:v>44625</c:v>
                </c:pt>
                <c:pt idx="6">
                  <c:v>44626</c:v>
                </c:pt>
                <c:pt idx="7">
                  <c:v>44627</c:v>
                </c:pt>
                <c:pt idx="8">
                  <c:v>44628</c:v>
                </c:pt>
                <c:pt idx="9">
                  <c:v>44629</c:v>
                </c:pt>
                <c:pt idx="10">
                  <c:v>44630</c:v>
                </c:pt>
                <c:pt idx="11">
                  <c:v>44631</c:v>
                </c:pt>
                <c:pt idx="12">
                  <c:v>44632</c:v>
                </c:pt>
                <c:pt idx="13">
                  <c:v>44633</c:v>
                </c:pt>
                <c:pt idx="14">
                  <c:v>44634</c:v>
                </c:pt>
                <c:pt idx="15">
                  <c:v>44636</c:v>
                </c:pt>
                <c:pt idx="16">
                  <c:v>44637</c:v>
                </c:pt>
                <c:pt idx="17">
                  <c:v>44639</c:v>
                </c:pt>
                <c:pt idx="18">
                  <c:v>44640</c:v>
                </c:pt>
              </c:numCache>
            </c:numRef>
          </c:cat>
          <c:val>
            <c:numRef>
              <c:f>'K82+582'!$Z$6:$Z$30</c:f>
              <c:numCache>
                <c:formatCode>0.00_ </c:formatCode>
                <c:ptCount val="25"/>
                <c:pt idx="0">
                  <c:v>0</c:v>
                </c:pt>
                <c:pt idx="1">
                  <c:v>9.99999999997669E-2</c:v>
                </c:pt>
                <c:pt idx="2">
                  <c:v>-9.99999999997669E-2</c:v>
                </c:pt>
                <c:pt idx="3">
                  <c:v>-0.29999999999930099</c:v>
                </c:pt>
                <c:pt idx="4">
                  <c:v>-0.29999999999930099</c:v>
                </c:pt>
                <c:pt idx="5">
                  <c:v>-0.50000000000061096</c:v>
                </c:pt>
                <c:pt idx="6">
                  <c:v>-0.799999999999912</c:v>
                </c:pt>
                <c:pt idx="7">
                  <c:v>-0.89999999999967895</c:v>
                </c:pt>
                <c:pt idx="8">
                  <c:v>-1.0999999999992101</c:v>
                </c:pt>
                <c:pt idx="9">
                  <c:v>-1.4000000000002899</c:v>
                </c:pt>
                <c:pt idx="10">
                  <c:v>-1.50000000000006</c:v>
                </c:pt>
                <c:pt idx="11">
                  <c:v>-1.6999999999995901</c:v>
                </c:pt>
                <c:pt idx="12">
                  <c:v>-1.9000000000009001</c:v>
                </c:pt>
                <c:pt idx="13">
                  <c:v>-1.4000000000002899</c:v>
                </c:pt>
                <c:pt idx="14">
                  <c:v>-1.7999999999993599</c:v>
                </c:pt>
                <c:pt idx="15">
                  <c:v>-1.50000000000006</c:v>
                </c:pt>
                <c:pt idx="16">
                  <c:v>-2.0000000000006701</c:v>
                </c:pt>
                <c:pt idx="17">
                  <c:v>-2.3999999999997401</c:v>
                </c:pt>
                <c:pt idx="18">
                  <c:v>-2.4999999999995</c:v>
                </c:pt>
                <c:pt idx="19">
                  <c:v>-2.2999999999999701</c:v>
                </c:pt>
              </c:numCache>
            </c:numRef>
          </c:val>
        </c:ser>
        <c:ser>
          <c:idx val="2"/>
          <c:order val="2"/>
          <c:tx>
            <c:strRef>
              <c:f>'K82+582'!$AC$4:$AE$4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'K82+582'!$A$6:$A$29</c:f>
              <c:numCache>
                <c:formatCode>m"月"d"日";@</c:formatCode>
                <c:ptCount val="24"/>
                <c:pt idx="0">
                  <c:v>44620</c:v>
                </c:pt>
                <c:pt idx="1">
                  <c:v>44621</c:v>
                </c:pt>
                <c:pt idx="2">
                  <c:v>44622</c:v>
                </c:pt>
                <c:pt idx="3">
                  <c:v>44623</c:v>
                </c:pt>
                <c:pt idx="4">
                  <c:v>44624</c:v>
                </c:pt>
                <c:pt idx="5">
                  <c:v>44625</c:v>
                </c:pt>
                <c:pt idx="6">
                  <c:v>44626</c:v>
                </c:pt>
                <c:pt idx="7">
                  <c:v>44627</c:v>
                </c:pt>
                <c:pt idx="8">
                  <c:v>44628</c:v>
                </c:pt>
                <c:pt idx="9">
                  <c:v>44629</c:v>
                </c:pt>
                <c:pt idx="10">
                  <c:v>44630</c:v>
                </c:pt>
                <c:pt idx="11">
                  <c:v>44631</c:v>
                </c:pt>
                <c:pt idx="12">
                  <c:v>44632</c:v>
                </c:pt>
                <c:pt idx="13">
                  <c:v>44633</c:v>
                </c:pt>
                <c:pt idx="14">
                  <c:v>44634</c:v>
                </c:pt>
                <c:pt idx="15">
                  <c:v>44636</c:v>
                </c:pt>
                <c:pt idx="16">
                  <c:v>44637</c:v>
                </c:pt>
                <c:pt idx="17">
                  <c:v>44639</c:v>
                </c:pt>
                <c:pt idx="18">
                  <c:v>44640</c:v>
                </c:pt>
              </c:numCache>
            </c:numRef>
          </c:cat>
          <c:val>
            <c:numRef>
              <c:f>'K82+582'!$AD$6:$AD$29</c:f>
              <c:numCache>
                <c:formatCode>0.00_ </c:formatCode>
                <c:ptCount val="24"/>
                <c:pt idx="0">
                  <c:v>0</c:v>
                </c:pt>
                <c:pt idx="1">
                  <c:v>-9.99999999997669E-2</c:v>
                </c:pt>
                <c:pt idx="2">
                  <c:v>-0.19999999999953399</c:v>
                </c:pt>
                <c:pt idx="3">
                  <c:v>-0.29999999999930099</c:v>
                </c:pt>
                <c:pt idx="4">
                  <c:v>-0.29999999999930099</c:v>
                </c:pt>
                <c:pt idx="5">
                  <c:v>-0.50000000000061096</c:v>
                </c:pt>
                <c:pt idx="6">
                  <c:v>-0.60000000000037801</c:v>
                </c:pt>
                <c:pt idx="7">
                  <c:v>-0.799999999999912</c:v>
                </c:pt>
                <c:pt idx="8">
                  <c:v>-0.799999999999912</c:v>
                </c:pt>
                <c:pt idx="9">
                  <c:v>-0.89999999999967895</c:v>
                </c:pt>
                <c:pt idx="10">
                  <c:v>-1.0999999999992101</c:v>
                </c:pt>
                <c:pt idx="11">
                  <c:v>-1.0999999999992101</c:v>
                </c:pt>
                <c:pt idx="12">
                  <c:v>-1.20000000000076</c:v>
                </c:pt>
                <c:pt idx="13">
                  <c:v>-1.20000000000076</c:v>
                </c:pt>
                <c:pt idx="14">
                  <c:v>-1.4000000000002899</c:v>
                </c:pt>
                <c:pt idx="15">
                  <c:v>-1.8999999999991199</c:v>
                </c:pt>
                <c:pt idx="16">
                  <c:v>-2.10000000000043</c:v>
                </c:pt>
                <c:pt idx="17">
                  <c:v>-2.0000000000006701</c:v>
                </c:pt>
                <c:pt idx="18">
                  <c:v>-2.2999999999999701</c:v>
                </c:pt>
              </c:numCache>
            </c:numRef>
          </c:val>
        </c:ser>
        <c:dLbls/>
        <c:marker val="1"/>
        <c:axId val="321300352"/>
        <c:axId val="321307008"/>
      </c:lineChart>
      <c:lineChart>
        <c:grouping val="standard"/>
        <c:ser>
          <c:idx val="3"/>
          <c:order val="3"/>
          <c:tx>
            <c:strRef>
              <c:f>'K82+582'!$AG$3:$AG$5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'K82+582'!$A$6:$A$29</c:f>
              <c:numCache>
                <c:formatCode>m"月"d"日";@</c:formatCode>
                <c:ptCount val="24"/>
                <c:pt idx="0">
                  <c:v>44620</c:v>
                </c:pt>
                <c:pt idx="1">
                  <c:v>44621</c:v>
                </c:pt>
                <c:pt idx="2">
                  <c:v>44622</c:v>
                </c:pt>
                <c:pt idx="3">
                  <c:v>44623</c:v>
                </c:pt>
                <c:pt idx="4">
                  <c:v>44624</c:v>
                </c:pt>
                <c:pt idx="5">
                  <c:v>44625</c:v>
                </c:pt>
                <c:pt idx="6">
                  <c:v>44626</c:v>
                </c:pt>
                <c:pt idx="7">
                  <c:v>44627</c:v>
                </c:pt>
                <c:pt idx="8">
                  <c:v>44628</c:v>
                </c:pt>
                <c:pt idx="9">
                  <c:v>44629</c:v>
                </c:pt>
                <c:pt idx="10">
                  <c:v>44630</c:v>
                </c:pt>
                <c:pt idx="11">
                  <c:v>44631</c:v>
                </c:pt>
                <c:pt idx="12">
                  <c:v>44632</c:v>
                </c:pt>
                <c:pt idx="13">
                  <c:v>44633</c:v>
                </c:pt>
                <c:pt idx="14">
                  <c:v>44634</c:v>
                </c:pt>
                <c:pt idx="15">
                  <c:v>44636</c:v>
                </c:pt>
                <c:pt idx="16">
                  <c:v>44637</c:v>
                </c:pt>
                <c:pt idx="17">
                  <c:v>44639</c:v>
                </c:pt>
                <c:pt idx="18">
                  <c:v>44640</c:v>
                </c:pt>
              </c:numCache>
            </c:numRef>
          </c:cat>
          <c:val>
            <c:numRef>
              <c:f>'K82+582'!$AG$6:$AG$29</c:f>
              <c:numCache>
                <c:formatCode>0.0_ </c:formatCode>
                <c:ptCount val="24"/>
                <c:pt idx="0">
                  <c:v>9</c:v>
                </c:pt>
                <c:pt idx="1">
                  <c:v>14</c:v>
                </c:pt>
                <c:pt idx="2">
                  <c:v>19</c:v>
                </c:pt>
                <c:pt idx="3">
                  <c:v>24</c:v>
                </c:pt>
                <c:pt idx="4">
                  <c:v>29</c:v>
                </c:pt>
                <c:pt idx="5">
                  <c:v>34</c:v>
                </c:pt>
                <c:pt idx="6">
                  <c:v>39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59</c:v>
                </c:pt>
                <c:pt idx="11">
                  <c:v>64</c:v>
                </c:pt>
                <c:pt idx="12">
                  <c:v>69</c:v>
                </c:pt>
                <c:pt idx="13">
                  <c:v>74</c:v>
                </c:pt>
                <c:pt idx="14">
                  <c:v>79</c:v>
                </c:pt>
                <c:pt idx="15">
                  <c:v>84</c:v>
                </c:pt>
                <c:pt idx="16">
                  <c:v>89</c:v>
                </c:pt>
                <c:pt idx="17">
                  <c:v>94</c:v>
                </c:pt>
                <c:pt idx="18">
                  <c:v>102</c:v>
                </c:pt>
              </c:numCache>
            </c:numRef>
          </c:val>
        </c:ser>
        <c:dLbls/>
        <c:marker val="1"/>
        <c:axId val="321308928"/>
        <c:axId val="320942080"/>
      </c:lineChart>
      <c:dateAx>
        <c:axId val="32130035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1307008"/>
        <c:crossesAt val="-50"/>
        <c:auto val="1"/>
        <c:lblOffset val="100"/>
        <c:baseTimeUnit val="days"/>
      </c:dateAx>
      <c:valAx>
        <c:axId val="321307008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1300352"/>
        <c:crosses val="autoZero"/>
        <c:crossBetween val="midCat"/>
      </c:valAx>
      <c:dateAx>
        <c:axId val="321308928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0942080"/>
        <c:crosses val="autoZero"/>
        <c:auto val="1"/>
        <c:lblOffset val="100"/>
        <c:baseTimeUnit val="days"/>
      </c:dateAx>
      <c:valAx>
        <c:axId val="320942080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1308928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93869731800769E-2"/>
          <c:y val="0.106958078838276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K82+582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816700031140205"/>
          <c:y val="6.564424544971091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'K82+582'!$C$4:$G$4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'K82+582'!$A$6:$A$29</c:f>
              <c:numCache>
                <c:formatCode>m"月"d"日";@</c:formatCode>
                <c:ptCount val="24"/>
                <c:pt idx="0">
                  <c:v>44620</c:v>
                </c:pt>
                <c:pt idx="1">
                  <c:v>44621</c:v>
                </c:pt>
                <c:pt idx="2">
                  <c:v>44622</c:v>
                </c:pt>
                <c:pt idx="3">
                  <c:v>44623</c:v>
                </c:pt>
                <c:pt idx="4">
                  <c:v>44624</c:v>
                </c:pt>
                <c:pt idx="5">
                  <c:v>44625</c:v>
                </c:pt>
                <c:pt idx="6">
                  <c:v>44626</c:v>
                </c:pt>
                <c:pt idx="7">
                  <c:v>44627</c:v>
                </c:pt>
                <c:pt idx="8">
                  <c:v>44628</c:v>
                </c:pt>
                <c:pt idx="9">
                  <c:v>44629</c:v>
                </c:pt>
                <c:pt idx="10">
                  <c:v>44630</c:v>
                </c:pt>
                <c:pt idx="11">
                  <c:v>44631</c:v>
                </c:pt>
                <c:pt idx="12">
                  <c:v>44632</c:v>
                </c:pt>
                <c:pt idx="13">
                  <c:v>44633</c:v>
                </c:pt>
                <c:pt idx="14">
                  <c:v>44634</c:v>
                </c:pt>
                <c:pt idx="15">
                  <c:v>44636</c:v>
                </c:pt>
                <c:pt idx="16">
                  <c:v>44637</c:v>
                </c:pt>
                <c:pt idx="17">
                  <c:v>44639</c:v>
                </c:pt>
                <c:pt idx="18">
                  <c:v>44640</c:v>
                </c:pt>
              </c:numCache>
            </c:numRef>
          </c:cat>
          <c:val>
            <c:numRef>
              <c:f>'K82+582'!$G$6:$G$29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-9.9999999974897905E-2</c:v>
                </c:pt>
                <c:pt idx="3">
                  <c:v>-0.30000000003838101</c:v>
                </c:pt>
                <c:pt idx="4">
                  <c:v>-0.199999999949796</c:v>
                </c:pt>
                <c:pt idx="5">
                  <c:v>9.9999999974897905E-2</c:v>
                </c:pt>
                <c:pt idx="6">
                  <c:v>-0.49999999998817701</c:v>
                </c:pt>
                <c:pt idx="7">
                  <c:v>0</c:v>
                </c:pt>
                <c:pt idx="8">
                  <c:v>-0.40000000001327901</c:v>
                </c:pt>
                <c:pt idx="9">
                  <c:v>-9.9999999974897905E-2</c:v>
                </c:pt>
                <c:pt idx="10">
                  <c:v>0.40000000001327901</c:v>
                </c:pt>
                <c:pt idx="11">
                  <c:v>-0.20000000006348301</c:v>
                </c:pt>
                <c:pt idx="12">
                  <c:v>-0.29999999992469401</c:v>
                </c:pt>
                <c:pt idx="13">
                  <c:v>0.29999999992469401</c:v>
                </c:pt>
                <c:pt idx="14">
                  <c:v>-0.69999999993797202</c:v>
                </c:pt>
                <c:pt idx="15">
                  <c:v>0.24999999999408801</c:v>
                </c:pt>
                <c:pt idx="16">
                  <c:v>-9.9999999974897905E-2</c:v>
                </c:pt>
                <c:pt idx="17">
                  <c:v>-0.15000000001919001</c:v>
                </c:pt>
                <c:pt idx="18">
                  <c:v>-0.199999999949796</c:v>
                </c:pt>
                <c:pt idx="19">
                  <c:v>-1.8999999999778101</c:v>
                </c:pt>
              </c:numCache>
            </c:numRef>
          </c:val>
        </c:ser>
        <c:ser>
          <c:idx val="1"/>
          <c:order val="1"/>
          <c:tx>
            <c:strRef>
              <c:f>'K82+582'!$H$4:$L$4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'K82+582'!$A$6:$A$29</c:f>
              <c:numCache>
                <c:formatCode>m"月"d"日";@</c:formatCode>
                <c:ptCount val="24"/>
                <c:pt idx="0">
                  <c:v>44620</c:v>
                </c:pt>
                <c:pt idx="1">
                  <c:v>44621</c:v>
                </c:pt>
                <c:pt idx="2">
                  <c:v>44622</c:v>
                </c:pt>
                <c:pt idx="3">
                  <c:v>44623</c:v>
                </c:pt>
                <c:pt idx="4">
                  <c:v>44624</c:v>
                </c:pt>
                <c:pt idx="5">
                  <c:v>44625</c:v>
                </c:pt>
                <c:pt idx="6">
                  <c:v>44626</c:v>
                </c:pt>
                <c:pt idx="7">
                  <c:v>44627</c:v>
                </c:pt>
                <c:pt idx="8">
                  <c:v>44628</c:v>
                </c:pt>
                <c:pt idx="9">
                  <c:v>44629</c:v>
                </c:pt>
                <c:pt idx="10">
                  <c:v>44630</c:v>
                </c:pt>
                <c:pt idx="11">
                  <c:v>44631</c:v>
                </c:pt>
                <c:pt idx="12">
                  <c:v>44632</c:v>
                </c:pt>
                <c:pt idx="13">
                  <c:v>44633</c:v>
                </c:pt>
                <c:pt idx="14">
                  <c:v>44634</c:v>
                </c:pt>
                <c:pt idx="15">
                  <c:v>44636</c:v>
                </c:pt>
                <c:pt idx="16">
                  <c:v>44637</c:v>
                </c:pt>
                <c:pt idx="17">
                  <c:v>44639</c:v>
                </c:pt>
                <c:pt idx="18">
                  <c:v>44640</c:v>
                </c:pt>
              </c:numCache>
            </c:numRef>
          </c:cat>
          <c:val>
            <c:numRef>
              <c:f>'K82+582'!$L$6:$L$29</c:f>
              <c:numCache>
                <c:formatCode>0.00_ </c:formatCode>
                <c:ptCount val="24"/>
                <c:pt idx="0">
                  <c:v>0</c:v>
                </c:pt>
                <c:pt idx="1">
                  <c:v>-9.9999999974897905E-2</c:v>
                </c:pt>
                <c:pt idx="2">
                  <c:v>0.199999999949796</c:v>
                </c:pt>
                <c:pt idx="3">
                  <c:v>-0.40000000001327901</c:v>
                </c:pt>
                <c:pt idx="4">
                  <c:v>-9.9999999974897905E-2</c:v>
                </c:pt>
                <c:pt idx="5">
                  <c:v>-0.199999999949796</c:v>
                </c:pt>
                <c:pt idx="6">
                  <c:v>0</c:v>
                </c:pt>
                <c:pt idx="7">
                  <c:v>-9.9999999974897905E-2</c:v>
                </c:pt>
                <c:pt idx="8">
                  <c:v>0</c:v>
                </c:pt>
                <c:pt idx="9">
                  <c:v>-0.20000000006348301</c:v>
                </c:pt>
                <c:pt idx="10">
                  <c:v>-9.9999999974897905E-2</c:v>
                </c:pt>
                <c:pt idx="11">
                  <c:v>-0.20000000006348301</c:v>
                </c:pt>
                <c:pt idx="12">
                  <c:v>0</c:v>
                </c:pt>
                <c:pt idx="13">
                  <c:v>-9.9999999974897905E-2</c:v>
                </c:pt>
                <c:pt idx="14">
                  <c:v>-9.9999999974897905E-2</c:v>
                </c:pt>
                <c:pt idx="15">
                  <c:v>9.9999999974897905E-2</c:v>
                </c:pt>
                <c:pt idx="16">
                  <c:v>0.10000000008858501</c:v>
                </c:pt>
                <c:pt idx="17">
                  <c:v>-0.15000000001919001</c:v>
                </c:pt>
                <c:pt idx="18">
                  <c:v>0.199999999949796</c:v>
                </c:pt>
              </c:numCache>
            </c:numRef>
          </c:val>
        </c:ser>
        <c:ser>
          <c:idx val="2"/>
          <c:order val="2"/>
          <c:tx>
            <c:strRef>
              <c:f>'K82+582'!$M$4:$Q$4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'K82+582'!$A$6:$A$29</c:f>
              <c:numCache>
                <c:formatCode>m"月"d"日";@</c:formatCode>
                <c:ptCount val="24"/>
                <c:pt idx="0">
                  <c:v>44620</c:v>
                </c:pt>
                <c:pt idx="1">
                  <c:v>44621</c:v>
                </c:pt>
                <c:pt idx="2">
                  <c:v>44622</c:v>
                </c:pt>
                <c:pt idx="3">
                  <c:v>44623</c:v>
                </c:pt>
                <c:pt idx="4">
                  <c:v>44624</c:v>
                </c:pt>
                <c:pt idx="5">
                  <c:v>44625</c:v>
                </c:pt>
                <c:pt idx="6">
                  <c:v>44626</c:v>
                </c:pt>
                <c:pt idx="7">
                  <c:v>44627</c:v>
                </c:pt>
                <c:pt idx="8">
                  <c:v>44628</c:v>
                </c:pt>
                <c:pt idx="9">
                  <c:v>44629</c:v>
                </c:pt>
                <c:pt idx="10">
                  <c:v>44630</c:v>
                </c:pt>
                <c:pt idx="11">
                  <c:v>44631</c:v>
                </c:pt>
                <c:pt idx="12">
                  <c:v>44632</c:v>
                </c:pt>
                <c:pt idx="13">
                  <c:v>44633</c:v>
                </c:pt>
                <c:pt idx="14">
                  <c:v>44634</c:v>
                </c:pt>
                <c:pt idx="15">
                  <c:v>44636</c:v>
                </c:pt>
                <c:pt idx="16">
                  <c:v>44637</c:v>
                </c:pt>
                <c:pt idx="17">
                  <c:v>44639</c:v>
                </c:pt>
                <c:pt idx="18">
                  <c:v>44640</c:v>
                </c:pt>
              </c:numCache>
            </c:numRef>
          </c:cat>
          <c:val>
            <c:numRef>
              <c:f>'K82+582'!$Q$6:$Q$29</c:f>
              <c:numCache>
                <c:formatCode>0.00_ </c:formatCode>
                <c:ptCount val="24"/>
                <c:pt idx="0">
                  <c:v>0</c:v>
                </c:pt>
                <c:pt idx="1">
                  <c:v>-9.9999999974897905E-2</c:v>
                </c:pt>
                <c:pt idx="2">
                  <c:v>0.199999999949796</c:v>
                </c:pt>
                <c:pt idx="3">
                  <c:v>-0.40000000001327901</c:v>
                </c:pt>
                <c:pt idx="4">
                  <c:v>-9.9999999974897905E-2</c:v>
                </c:pt>
                <c:pt idx="5">
                  <c:v>9.9999999974897905E-2</c:v>
                </c:pt>
                <c:pt idx="6">
                  <c:v>-0.30000000003838101</c:v>
                </c:pt>
                <c:pt idx="7">
                  <c:v>-9.9999999974897905E-2</c:v>
                </c:pt>
                <c:pt idx="8">
                  <c:v>-9.9999999974897905E-2</c:v>
                </c:pt>
                <c:pt idx="9">
                  <c:v>-0.40000000001327901</c:v>
                </c:pt>
                <c:pt idx="10">
                  <c:v>0.199999999949796</c:v>
                </c:pt>
                <c:pt idx="11">
                  <c:v>-9.9999999974897905E-2</c:v>
                </c:pt>
                <c:pt idx="12">
                  <c:v>-0.59999999996307496</c:v>
                </c:pt>
                <c:pt idx="13">
                  <c:v>0.40000000001327901</c:v>
                </c:pt>
                <c:pt idx="14">
                  <c:v>-9.9999999974897905E-2</c:v>
                </c:pt>
                <c:pt idx="15">
                  <c:v>-0.20000000000663901</c:v>
                </c:pt>
                <c:pt idx="16">
                  <c:v>9.9999999974897905E-2</c:v>
                </c:pt>
                <c:pt idx="17">
                  <c:v>-0.15000000001919001</c:v>
                </c:pt>
                <c:pt idx="18">
                  <c:v>0.10000000008858501</c:v>
                </c:pt>
              </c:numCache>
            </c:numRef>
          </c:val>
        </c:ser>
        <c:dLbls/>
        <c:marker val="1"/>
        <c:axId val="320984960"/>
        <c:axId val="321274240"/>
      </c:lineChart>
      <c:dateAx>
        <c:axId val="32098496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1274240"/>
        <c:crossesAt val="-50"/>
        <c:auto val="1"/>
        <c:lblOffset val="100"/>
        <c:baseTimeUnit val="days"/>
      </c:dateAx>
      <c:valAx>
        <c:axId val="321274240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0984960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K82+582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612085062513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'K82+582'!$U$4:$W$4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'K82+582'!$A$6:$A$29</c:f>
              <c:numCache>
                <c:formatCode>m"月"d"日";@</c:formatCode>
                <c:ptCount val="24"/>
                <c:pt idx="0">
                  <c:v>44620</c:v>
                </c:pt>
                <c:pt idx="1">
                  <c:v>44621</c:v>
                </c:pt>
                <c:pt idx="2">
                  <c:v>44622</c:v>
                </c:pt>
                <c:pt idx="3">
                  <c:v>44623</c:v>
                </c:pt>
                <c:pt idx="4">
                  <c:v>44624</c:v>
                </c:pt>
                <c:pt idx="5">
                  <c:v>44625</c:v>
                </c:pt>
                <c:pt idx="6">
                  <c:v>44626</c:v>
                </c:pt>
                <c:pt idx="7">
                  <c:v>44627</c:v>
                </c:pt>
                <c:pt idx="8">
                  <c:v>44628</c:v>
                </c:pt>
                <c:pt idx="9">
                  <c:v>44629</c:v>
                </c:pt>
                <c:pt idx="10">
                  <c:v>44630</c:v>
                </c:pt>
                <c:pt idx="11">
                  <c:v>44631</c:v>
                </c:pt>
                <c:pt idx="12">
                  <c:v>44632</c:v>
                </c:pt>
                <c:pt idx="13">
                  <c:v>44633</c:v>
                </c:pt>
                <c:pt idx="14">
                  <c:v>44634</c:v>
                </c:pt>
                <c:pt idx="15">
                  <c:v>44636</c:v>
                </c:pt>
                <c:pt idx="16">
                  <c:v>44637</c:v>
                </c:pt>
                <c:pt idx="17">
                  <c:v>44639</c:v>
                </c:pt>
                <c:pt idx="18">
                  <c:v>44640</c:v>
                </c:pt>
              </c:numCache>
            </c:numRef>
          </c:cat>
          <c:val>
            <c:numRef>
              <c:f>'K82+582'!$W$6:$W$29</c:f>
              <c:numCache>
                <c:formatCode>0.00_ </c:formatCode>
                <c:ptCount val="24"/>
                <c:pt idx="0">
                  <c:v>0</c:v>
                </c:pt>
                <c:pt idx="1">
                  <c:v>-0.39999999999906799</c:v>
                </c:pt>
                <c:pt idx="2">
                  <c:v>0.29999999999930099</c:v>
                </c:pt>
                <c:pt idx="3">
                  <c:v>-0.19999999999953399</c:v>
                </c:pt>
                <c:pt idx="4">
                  <c:v>-0.19999999999953399</c:v>
                </c:pt>
                <c:pt idx="5">
                  <c:v>-0.10000000000154299</c:v>
                </c:pt>
                <c:pt idx="6">
                  <c:v>-0.29999999999930099</c:v>
                </c:pt>
                <c:pt idx="7">
                  <c:v>-0.19999999999953399</c:v>
                </c:pt>
                <c:pt idx="8">
                  <c:v>-0.20000000000130999</c:v>
                </c:pt>
                <c:pt idx="9">
                  <c:v>-9.99999999997669E-2</c:v>
                </c:pt>
                <c:pt idx="10">
                  <c:v>-0.29999999999930099</c:v>
                </c:pt>
                <c:pt idx="11">
                  <c:v>-0.19999999999953399</c:v>
                </c:pt>
                <c:pt idx="12">
                  <c:v>-9.99999999997669E-2</c:v>
                </c:pt>
                <c:pt idx="13">
                  <c:v>-0.29999999999041899</c:v>
                </c:pt>
                <c:pt idx="14">
                  <c:v>-0.19999999999953399</c:v>
                </c:pt>
                <c:pt idx="15">
                  <c:v>0.39999999999462699</c:v>
                </c:pt>
                <c:pt idx="16">
                  <c:v>-0.19999999999953399</c:v>
                </c:pt>
                <c:pt idx="17">
                  <c:v>-0.100000000000655</c:v>
                </c:pt>
                <c:pt idx="18">
                  <c:v>0.10000000000154299</c:v>
                </c:pt>
                <c:pt idx="19">
                  <c:v>-2.2999999999999701</c:v>
                </c:pt>
              </c:numCache>
            </c:numRef>
          </c:val>
        </c:ser>
        <c:ser>
          <c:idx val="1"/>
          <c:order val="1"/>
          <c:tx>
            <c:strRef>
              <c:f>'K82+582'!$Y$4:$AA$4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'K82+582'!$A$6:$A$29</c:f>
              <c:numCache>
                <c:formatCode>m"月"d"日";@</c:formatCode>
                <c:ptCount val="24"/>
                <c:pt idx="0">
                  <c:v>44620</c:v>
                </c:pt>
                <c:pt idx="1">
                  <c:v>44621</c:v>
                </c:pt>
                <c:pt idx="2">
                  <c:v>44622</c:v>
                </c:pt>
                <c:pt idx="3">
                  <c:v>44623</c:v>
                </c:pt>
                <c:pt idx="4">
                  <c:v>44624</c:v>
                </c:pt>
                <c:pt idx="5">
                  <c:v>44625</c:v>
                </c:pt>
                <c:pt idx="6">
                  <c:v>44626</c:v>
                </c:pt>
                <c:pt idx="7">
                  <c:v>44627</c:v>
                </c:pt>
                <c:pt idx="8">
                  <c:v>44628</c:v>
                </c:pt>
                <c:pt idx="9">
                  <c:v>44629</c:v>
                </c:pt>
                <c:pt idx="10">
                  <c:v>44630</c:v>
                </c:pt>
                <c:pt idx="11">
                  <c:v>44631</c:v>
                </c:pt>
                <c:pt idx="12">
                  <c:v>44632</c:v>
                </c:pt>
                <c:pt idx="13">
                  <c:v>44633</c:v>
                </c:pt>
                <c:pt idx="14">
                  <c:v>44634</c:v>
                </c:pt>
                <c:pt idx="15">
                  <c:v>44636</c:v>
                </c:pt>
                <c:pt idx="16">
                  <c:v>44637</c:v>
                </c:pt>
                <c:pt idx="17">
                  <c:v>44639</c:v>
                </c:pt>
                <c:pt idx="18">
                  <c:v>44640</c:v>
                </c:pt>
              </c:numCache>
            </c:numRef>
          </c:cat>
          <c:val>
            <c:numRef>
              <c:f>'K82+582'!$AA$6:$AA$29</c:f>
              <c:numCache>
                <c:formatCode>0.00_ </c:formatCode>
                <c:ptCount val="24"/>
                <c:pt idx="0">
                  <c:v>0</c:v>
                </c:pt>
                <c:pt idx="1">
                  <c:v>9.99999999997669E-2</c:v>
                </c:pt>
                <c:pt idx="2">
                  <c:v>-0.19999999999953399</c:v>
                </c:pt>
                <c:pt idx="3">
                  <c:v>-0.19999999999953399</c:v>
                </c:pt>
                <c:pt idx="4">
                  <c:v>0</c:v>
                </c:pt>
                <c:pt idx="5">
                  <c:v>-0.20000000000130999</c:v>
                </c:pt>
                <c:pt idx="6">
                  <c:v>-0.29999999999930099</c:v>
                </c:pt>
                <c:pt idx="7">
                  <c:v>-9.99999999997669E-2</c:v>
                </c:pt>
                <c:pt idx="8">
                  <c:v>-0.19999999999953399</c:v>
                </c:pt>
                <c:pt idx="9">
                  <c:v>-0.30000000000107702</c:v>
                </c:pt>
                <c:pt idx="10">
                  <c:v>-9.99999999997669E-2</c:v>
                </c:pt>
                <c:pt idx="11">
                  <c:v>-0.19999999999953399</c:v>
                </c:pt>
                <c:pt idx="12">
                  <c:v>-0.20000000000130999</c:v>
                </c:pt>
                <c:pt idx="13">
                  <c:v>0.50000000000061096</c:v>
                </c:pt>
                <c:pt idx="14">
                  <c:v>-0.39999999999906799</c:v>
                </c:pt>
                <c:pt idx="15">
                  <c:v>0.14999999999965</c:v>
                </c:pt>
                <c:pt idx="16">
                  <c:v>-0.50000000000061096</c:v>
                </c:pt>
                <c:pt idx="17">
                  <c:v>-0.19999999999953399</c:v>
                </c:pt>
                <c:pt idx="18">
                  <c:v>-9.99999999997669E-2</c:v>
                </c:pt>
                <c:pt idx="19">
                  <c:v>-0.12499999999997501</c:v>
                </c:pt>
              </c:numCache>
            </c:numRef>
          </c:val>
        </c:ser>
        <c:ser>
          <c:idx val="2"/>
          <c:order val="2"/>
          <c:tx>
            <c:strRef>
              <c:f>'K82+582'!$AC$4:$AE$4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'K82+582'!$A$6:$A$29</c:f>
              <c:numCache>
                <c:formatCode>m"月"d"日";@</c:formatCode>
                <c:ptCount val="24"/>
                <c:pt idx="0">
                  <c:v>44620</c:v>
                </c:pt>
                <c:pt idx="1">
                  <c:v>44621</c:v>
                </c:pt>
                <c:pt idx="2">
                  <c:v>44622</c:v>
                </c:pt>
                <c:pt idx="3">
                  <c:v>44623</c:v>
                </c:pt>
                <c:pt idx="4">
                  <c:v>44624</c:v>
                </c:pt>
                <c:pt idx="5">
                  <c:v>44625</c:v>
                </c:pt>
                <c:pt idx="6">
                  <c:v>44626</c:v>
                </c:pt>
                <c:pt idx="7">
                  <c:v>44627</c:v>
                </c:pt>
                <c:pt idx="8">
                  <c:v>44628</c:v>
                </c:pt>
                <c:pt idx="9">
                  <c:v>44629</c:v>
                </c:pt>
                <c:pt idx="10">
                  <c:v>44630</c:v>
                </c:pt>
                <c:pt idx="11">
                  <c:v>44631</c:v>
                </c:pt>
                <c:pt idx="12">
                  <c:v>44632</c:v>
                </c:pt>
                <c:pt idx="13">
                  <c:v>44633</c:v>
                </c:pt>
                <c:pt idx="14">
                  <c:v>44634</c:v>
                </c:pt>
                <c:pt idx="15">
                  <c:v>44636</c:v>
                </c:pt>
                <c:pt idx="16">
                  <c:v>44637</c:v>
                </c:pt>
                <c:pt idx="17">
                  <c:v>44639</c:v>
                </c:pt>
                <c:pt idx="18">
                  <c:v>44640</c:v>
                </c:pt>
              </c:numCache>
            </c:numRef>
          </c:cat>
          <c:val>
            <c:numRef>
              <c:f>'K82+582'!$AE$6:$AE$29</c:f>
              <c:numCache>
                <c:formatCode>0.00_ </c:formatCode>
                <c:ptCount val="24"/>
                <c:pt idx="0">
                  <c:v>0</c:v>
                </c:pt>
                <c:pt idx="1">
                  <c:v>-9.99999999997669E-2</c:v>
                </c:pt>
                <c:pt idx="2">
                  <c:v>-9.99999999997669E-2</c:v>
                </c:pt>
                <c:pt idx="3">
                  <c:v>-9.99999999997669E-2</c:v>
                </c:pt>
                <c:pt idx="4">
                  <c:v>0</c:v>
                </c:pt>
                <c:pt idx="5">
                  <c:v>-0.20000000000130999</c:v>
                </c:pt>
                <c:pt idx="6">
                  <c:v>-9.99999999997669E-2</c:v>
                </c:pt>
                <c:pt idx="7">
                  <c:v>-0.19999999999953399</c:v>
                </c:pt>
                <c:pt idx="8">
                  <c:v>0</c:v>
                </c:pt>
                <c:pt idx="9">
                  <c:v>-9.99999999997669E-2</c:v>
                </c:pt>
                <c:pt idx="10">
                  <c:v>-0.19999999999953399</c:v>
                </c:pt>
                <c:pt idx="11">
                  <c:v>0</c:v>
                </c:pt>
                <c:pt idx="12">
                  <c:v>-0.10000000000154299</c:v>
                </c:pt>
                <c:pt idx="13">
                  <c:v>0</c:v>
                </c:pt>
                <c:pt idx="14">
                  <c:v>-0.19999999999953399</c:v>
                </c:pt>
                <c:pt idx="15">
                  <c:v>-0.24999999999941699</c:v>
                </c:pt>
                <c:pt idx="16">
                  <c:v>-0.20000000000130999</c:v>
                </c:pt>
                <c:pt idx="17">
                  <c:v>4.9999999999883499E-2</c:v>
                </c:pt>
                <c:pt idx="18">
                  <c:v>-0.29999999999930099</c:v>
                </c:pt>
              </c:numCache>
            </c:numRef>
          </c:val>
        </c:ser>
        <c:dLbls/>
        <c:marker val="1"/>
        <c:axId val="321366656"/>
        <c:axId val="321385600"/>
      </c:lineChart>
      <c:dateAx>
        <c:axId val="32136665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1385600"/>
        <c:crossesAt val="-50"/>
        <c:auto val="1"/>
        <c:lblOffset val="100"/>
        <c:baseTimeUnit val="days"/>
      </c:dateAx>
      <c:valAx>
        <c:axId val="321385600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1366656"/>
        <c:crosses val="autoZero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K82+551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31816686029000713"/>
          <c:y val="9.7401060161597542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'K82+551'!$C$4:$G$4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'K82+551'!$A$6:$A$29</c:f>
              <c:numCache>
                <c:formatCode>m"月"d"日";@</c:formatCode>
                <c:ptCount val="24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44639</c:v>
                </c:pt>
                <c:pt idx="15">
                  <c:v>44641</c:v>
                </c:pt>
                <c:pt idx="16">
                  <c:v>44643</c:v>
                </c:pt>
                <c:pt idx="17">
                  <c:v>44645</c:v>
                </c:pt>
              </c:numCache>
            </c:numRef>
          </c:cat>
          <c:val>
            <c:numRef>
              <c:f>'K82+551'!$F$6:$F$29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-0.30000000003838101</c:v>
                </c:pt>
                <c:pt idx="3">
                  <c:v>-0.59999999996307496</c:v>
                </c:pt>
                <c:pt idx="4">
                  <c:v>-0.59999999996307496</c:v>
                </c:pt>
                <c:pt idx="5">
                  <c:v>-0.99999999997635303</c:v>
                </c:pt>
                <c:pt idx="6">
                  <c:v>-0.80000000002655702</c:v>
                </c:pt>
                <c:pt idx="7">
                  <c:v>-1.39999999998963</c:v>
                </c:pt>
                <c:pt idx="8">
                  <c:v>-1.60000000005311</c:v>
                </c:pt>
                <c:pt idx="9">
                  <c:v>-0.90000000000145497</c:v>
                </c:pt>
                <c:pt idx="10">
                  <c:v>-2.00000000006639</c:v>
                </c:pt>
                <c:pt idx="11">
                  <c:v>-1.70000000002801</c:v>
                </c:pt>
                <c:pt idx="12">
                  <c:v>-1.4999999999645299</c:v>
                </c:pt>
                <c:pt idx="13">
                  <c:v>-1.39999999998963</c:v>
                </c:pt>
                <c:pt idx="14">
                  <c:v>-1.2000000000398401</c:v>
                </c:pt>
                <c:pt idx="15">
                  <c:v>-1.4999999999645299</c:v>
                </c:pt>
                <c:pt idx="16">
                  <c:v>-1.8999999999778101</c:v>
                </c:pt>
                <c:pt idx="17">
                  <c:v>-1.60000000005311</c:v>
                </c:pt>
                <c:pt idx="19">
                  <c:v>-0.6</c:v>
                </c:pt>
              </c:numCache>
            </c:numRef>
          </c:val>
        </c:ser>
        <c:ser>
          <c:idx val="1"/>
          <c:order val="1"/>
          <c:tx>
            <c:strRef>
              <c:f>'K82+551'!$H$4:$L$4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'K82+551'!$A$6:$A$29</c:f>
              <c:numCache>
                <c:formatCode>m"月"d"日";@</c:formatCode>
                <c:ptCount val="24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44639</c:v>
                </c:pt>
                <c:pt idx="15">
                  <c:v>44641</c:v>
                </c:pt>
                <c:pt idx="16">
                  <c:v>44643</c:v>
                </c:pt>
                <c:pt idx="17">
                  <c:v>44645</c:v>
                </c:pt>
              </c:numCache>
            </c:numRef>
          </c:cat>
          <c:val>
            <c:numRef>
              <c:f>'K82+551'!$K$6:$K$29</c:f>
              <c:numCache>
                <c:formatCode>0.00_ </c:formatCode>
                <c:ptCount val="24"/>
                <c:pt idx="0">
                  <c:v>0</c:v>
                </c:pt>
                <c:pt idx="1">
                  <c:v>-9.9999999974897905E-2</c:v>
                </c:pt>
                <c:pt idx="2">
                  <c:v>-0.20000000006348301</c:v>
                </c:pt>
                <c:pt idx="3">
                  <c:v>-9.9999999974897905E-2</c:v>
                </c:pt>
                <c:pt idx="4">
                  <c:v>-0.40000000001327901</c:v>
                </c:pt>
                <c:pt idx="5">
                  <c:v>-0.49999999998817701</c:v>
                </c:pt>
                <c:pt idx="6">
                  <c:v>-0.60000000007676102</c:v>
                </c:pt>
                <c:pt idx="7">
                  <c:v>-0.40000000001327901</c:v>
                </c:pt>
                <c:pt idx="8">
                  <c:v>-0.80000000002655702</c:v>
                </c:pt>
                <c:pt idx="9">
                  <c:v>-0.90000000000145497</c:v>
                </c:pt>
                <c:pt idx="10">
                  <c:v>-0.80000000002655702</c:v>
                </c:pt>
                <c:pt idx="11">
                  <c:v>-1.1000000000649399</c:v>
                </c:pt>
                <c:pt idx="12">
                  <c:v>-0.99999999997635303</c:v>
                </c:pt>
                <c:pt idx="13">
                  <c:v>-0.90000000000145497</c:v>
                </c:pt>
                <c:pt idx="14">
                  <c:v>-1.2000000000398401</c:v>
                </c:pt>
                <c:pt idx="15">
                  <c:v>-1.39999999998963</c:v>
                </c:pt>
                <c:pt idx="16">
                  <c:v>-1.60000000005311</c:v>
                </c:pt>
                <c:pt idx="17">
                  <c:v>-1.8000000000029099</c:v>
                </c:pt>
                <c:pt idx="19">
                  <c:v>8.5714285714285701E-2</c:v>
                </c:pt>
              </c:numCache>
            </c:numRef>
          </c:val>
        </c:ser>
        <c:ser>
          <c:idx val="2"/>
          <c:order val="2"/>
          <c:tx>
            <c:strRef>
              <c:f>'K82+551'!$M$4:$Q$4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'K82+551'!$A$6:$A$32</c:f>
              <c:numCache>
                <c:formatCode>m"月"d"日";@</c:formatCode>
                <c:ptCount val="27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44639</c:v>
                </c:pt>
                <c:pt idx="15">
                  <c:v>44641</c:v>
                </c:pt>
                <c:pt idx="16">
                  <c:v>44643</c:v>
                </c:pt>
                <c:pt idx="17">
                  <c:v>44645</c:v>
                </c:pt>
              </c:numCache>
            </c:numRef>
          </c:cat>
          <c:val>
            <c:numRef>
              <c:f>'K82+551'!$P$6:$P$32</c:f>
              <c:numCache>
                <c:formatCode>0.00_ </c:formatCode>
                <c:ptCount val="27"/>
                <c:pt idx="0">
                  <c:v>0</c:v>
                </c:pt>
                <c:pt idx="1">
                  <c:v>-0.20000000006348301</c:v>
                </c:pt>
                <c:pt idx="2">
                  <c:v>-0.40000000001327901</c:v>
                </c:pt>
                <c:pt idx="3">
                  <c:v>-0.59999999996307496</c:v>
                </c:pt>
                <c:pt idx="4">
                  <c:v>-0.80000000002655702</c:v>
                </c:pt>
                <c:pt idx="5">
                  <c:v>-0.99999999997635303</c:v>
                </c:pt>
                <c:pt idx="6">
                  <c:v>-1.2000000000398401</c:v>
                </c:pt>
                <c:pt idx="7">
                  <c:v>-1.39999999998963</c:v>
                </c:pt>
                <c:pt idx="8">
                  <c:v>-1.60000000005311</c:v>
                </c:pt>
                <c:pt idx="9">
                  <c:v>-1.30000000001473</c:v>
                </c:pt>
                <c:pt idx="10">
                  <c:v>-1.4999999999645299</c:v>
                </c:pt>
                <c:pt idx="11">
                  <c:v>-1.60000000005311</c:v>
                </c:pt>
                <c:pt idx="12">
                  <c:v>-1.4999999999645299</c:v>
                </c:pt>
                <c:pt idx="13">
                  <c:v>-1.1000000000649399</c:v>
                </c:pt>
                <c:pt idx="14">
                  <c:v>-1.2000000000398401</c:v>
                </c:pt>
                <c:pt idx="15">
                  <c:v>-1.60000000005311</c:v>
                </c:pt>
                <c:pt idx="16">
                  <c:v>-1.30000000001473</c:v>
                </c:pt>
                <c:pt idx="17">
                  <c:v>-1.4999999999645299</c:v>
                </c:pt>
              </c:numCache>
            </c:numRef>
          </c:val>
        </c:ser>
        <c:dLbls/>
        <c:marker val="1"/>
        <c:axId val="321458176"/>
        <c:axId val="321460480"/>
      </c:lineChart>
      <c:lineChart>
        <c:grouping val="standard"/>
        <c:ser>
          <c:idx val="3"/>
          <c:order val="3"/>
          <c:tx>
            <c:strRef>
              <c:f>'K82+551'!$AG$3:$AG$5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'K82+551'!$A$6:$A$29</c:f>
              <c:numCache>
                <c:formatCode>m"月"d"日";@</c:formatCode>
                <c:ptCount val="24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44639</c:v>
                </c:pt>
                <c:pt idx="15">
                  <c:v>44641</c:v>
                </c:pt>
                <c:pt idx="16">
                  <c:v>44643</c:v>
                </c:pt>
                <c:pt idx="17">
                  <c:v>44645</c:v>
                </c:pt>
              </c:numCache>
            </c:numRef>
          </c:cat>
          <c:val>
            <c:numRef>
              <c:f>'K82+551'!$AG$6:$AG$29</c:f>
              <c:numCache>
                <c:formatCode>0.0_ </c:formatCode>
                <c:ptCount val="24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20</c:v>
                </c:pt>
                <c:pt idx="4">
                  <c:v>23</c:v>
                </c:pt>
                <c:pt idx="5">
                  <c:v>26</c:v>
                </c:pt>
                <c:pt idx="6">
                  <c:v>29</c:v>
                </c:pt>
                <c:pt idx="7">
                  <c:v>32</c:v>
                </c:pt>
                <c:pt idx="8">
                  <c:v>35</c:v>
                </c:pt>
                <c:pt idx="9">
                  <c:v>38</c:v>
                </c:pt>
                <c:pt idx="10">
                  <c:v>41</c:v>
                </c:pt>
                <c:pt idx="11">
                  <c:v>44</c:v>
                </c:pt>
                <c:pt idx="12">
                  <c:v>47</c:v>
                </c:pt>
                <c:pt idx="13">
                  <c:v>50</c:v>
                </c:pt>
                <c:pt idx="14">
                  <c:v>53</c:v>
                </c:pt>
                <c:pt idx="15">
                  <c:v>71</c:v>
                </c:pt>
                <c:pt idx="16">
                  <c:v>89</c:v>
                </c:pt>
                <c:pt idx="17">
                  <c:v>107</c:v>
                </c:pt>
              </c:numCache>
            </c:numRef>
          </c:val>
        </c:ser>
        <c:dLbls/>
        <c:marker val="1"/>
        <c:axId val="321474944"/>
        <c:axId val="321476480"/>
      </c:lineChart>
      <c:dateAx>
        <c:axId val="32145817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1460480"/>
        <c:crossesAt val="-50"/>
        <c:auto val="1"/>
        <c:lblOffset val="100"/>
        <c:baseTimeUnit val="days"/>
        <c:majorUnit val="2"/>
        <c:majorTimeUnit val="days"/>
      </c:dateAx>
      <c:valAx>
        <c:axId val="321460480"/>
        <c:scaling>
          <c:orientation val="minMax"/>
          <c:max val="0"/>
          <c:min val="-3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1458176"/>
        <c:crosses val="autoZero"/>
        <c:crossBetween val="midCat"/>
        <c:majorUnit val="0.60000000000000009"/>
      </c:valAx>
      <c:dateAx>
        <c:axId val="321474944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1476480"/>
        <c:crosses val="autoZero"/>
        <c:auto val="1"/>
        <c:lblOffset val="100"/>
        <c:baseTimeUnit val="days"/>
      </c:dateAx>
      <c:valAx>
        <c:axId val="321476480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1474944"/>
        <c:crosses val="max"/>
        <c:crossBetween val="midCat"/>
        <c:majorUnit val="2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4.8114797125769118E-2"/>
          <c:y val="8.2789357212701004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K82+551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'K82+551'!$U$4:$W$4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'K82+551'!$A$6:$A$29</c:f>
              <c:numCache>
                <c:formatCode>m"月"d"日";@</c:formatCode>
                <c:ptCount val="24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44639</c:v>
                </c:pt>
                <c:pt idx="15">
                  <c:v>44641</c:v>
                </c:pt>
                <c:pt idx="16">
                  <c:v>44643</c:v>
                </c:pt>
                <c:pt idx="17">
                  <c:v>44645</c:v>
                </c:pt>
              </c:numCache>
            </c:numRef>
          </c:cat>
          <c:val>
            <c:numRef>
              <c:f>'K82+551'!$V$6:$V$31</c:f>
              <c:numCache>
                <c:formatCode>0.00_ </c:formatCode>
                <c:ptCount val="26"/>
                <c:pt idx="0">
                  <c:v>0</c:v>
                </c:pt>
                <c:pt idx="1">
                  <c:v>-9.99999999997669E-2</c:v>
                </c:pt>
                <c:pt idx="2">
                  <c:v>-0.49999999999883499</c:v>
                </c:pt>
                <c:pt idx="3">
                  <c:v>-0.29999999999930099</c:v>
                </c:pt>
                <c:pt idx="4">
                  <c:v>-1.1999999999989801</c:v>
                </c:pt>
                <c:pt idx="5">
                  <c:v>-0.49999999999883499</c:v>
                </c:pt>
                <c:pt idx="6">
                  <c:v>-0.60000000000037801</c:v>
                </c:pt>
                <c:pt idx="7">
                  <c:v>-1.50000000000006</c:v>
                </c:pt>
                <c:pt idx="8">
                  <c:v>-0.799999999999912</c:v>
                </c:pt>
                <c:pt idx="9">
                  <c:v>-1.8999999999991199</c:v>
                </c:pt>
                <c:pt idx="10">
                  <c:v>-2.10000000000043</c:v>
                </c:pt>
                <c:pt idx="11">
                  <c:v>-2.3999999999997401</c:v>
                </c:pt>
                <c:pt idx="12">
                  <c:v>-2.9000000000003499</c:v>
                </c:pt>
                <c:pt idx="13">
                  <c:v>-2.3999999999997401</c:v>
                </c:pt>
                <c:pt idx="14">
                  <c:v>-2.9000000000003499</c:v>
                </c:pt>
                <c:pt idx="15">
                  <c:v>-3.0999999999998802</c:v>
                </c:pt>
                <c:pt idx="16">
                  <c:v>-3.0000000000001101</c:v>
                </c:pt>
                <c:pt idx="17">
                  <c:v>-2.9000000000003499</c:v>
                </c:pt>
                <c:pt idx="19">
                  <c:v>-0.1</c:v>
                </c:pt>
              </c:numCache>
            </c:numRef>
          </c:val>
        </c:ser>
        <c:ser>
          <c:idx val="1"/>
          <c:order val="1"/>
          <c:tx>
            <c:strRef>
              <c:f>'K82+551'!$Y$4:$AA$4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'K82+551'!$A$6:$A$29</c:f>
              <c:numCache>
                <c:formatCode>m"月"d"日";@</c:formatCode>
                <c:ptCount val="24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44639</c:v>
                </c:pt>
                <c:pt idx="15">
                  <c:v>44641</c:v>
                </c:pt>
                <c:pt idx="16">
                  <c:v>44643</c:v>
                </c:pt>
                <c:pt idx="17">
                  <c:v>44645</c:v>
                </c:pt>
              </c:numCache>
            </c:numRef>
          </c:cat>
          <c:val>
            <c:numRef>
              <c:f>'K82+551'!$Z$6:$Z$30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-0.20000000000130999</c:v>
                </c:pt>
                <c:pt idx="3">
                  <c:v>-0.30000000000107702</c:v>
                </c:pt>
                <c:pt idx="4">
                  <c:v>-0.60000000000037801</c:v>
                </c:pt>
                <c:pt idx="5">
                  <c:v>-0.80000000000168803</c:v>
                </c:pt>
                <c:pt idx="6">
                  <c:v>-0.50000000000061096</c:v>
                </c:pt>
                <c:pt idx="7">
                  <c:v>-1.20000000000076</c:v>
                </c:pt>
                <c:pt idx="8">
                  <c:v>-1.4000000000002899</c:v>
                </c:pt>
                <c:pt idx="9">
                  <c:v>-1.3000000000005201</c:v>
                </c:pt>
                <c:pt idx="10">
                  <c:v>-1.80000000000113</c:v>
                </c:pt>
                <c:pt idx="11">
                  <c:v>-1.6000000000015999</c:v>
                </c:pt>
                <c:pt idx="12">
                  <c:v>-2.10000000000043</c:v>
                </c:pt>
                <c:pt idx="13">
                  <c:v>-2.2000000000002</c:v>
                </c:pt>
                <c:pt idx="14">
                  <c:v>-2.4000000000015098</c:v>
                </c:pt>
                <c:pt idx="15">
                  <c:v>-2.2000000000002</c:v>
                </c:pt>
                <c:pt idx="16">
                  <c:v>-2.5000000000012799</c:v>
                </c:pt>
                <c:pt idx="17">
                  <c:v>-2.5000000000012799</c:v>
                </c:pt>
                <c:pt idx="19">
                  <c:v>-2</c:v>
                </c:pt>
              </c:numCache>
            </c:numRef>
          </c:val>
        </c:ser>
        <c:ser>
          <c:idx val="2"/>
          <c:order val="2"/>
          <c:tx>
            <c:strRef>
              <c:f>'K82+551'!$AC$4:$AE$4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'K82+551'!$A$6:$A$29</c:f>
              <c:numCache>
                <c:formatCode>m"月"d"日";@</c:formatCode>
                <c:ptCount val="24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44639</c:v>
                </c:pt>
                <c:pt idx="15">
                  <c:v>44641</c:v>
                </c:pt>
                <c:pt idx="16">
                  <c:v>44643</c:v>
                </c:pt>
                <c:pt idx="17">
                  <c:v>44645</c:v>
                </c:pt>
              </c:numCache>
            </c:numRef>
          </c:cat>
          <c:val>
            <c:numRef>
              <c:f>'K82+551'!$AD$6:$AD$29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-9.99999999997669E-2</c:v>
                </c:pt>
                <c:pt idx="3">
                  <c:v>-0.59999999999860198</c:v>
                </c:pt>
                <c:pt idx="4">
                  <c:v>-0.799999999999912</c:v>
                </c:pt>
                <c:pt idx="5">
                  <c:v>-0.70000000000014495</c:v>
                </c:pt>
                <c:pt idx="6">
                  <c:v>-1.1999999999989801</c:v>
                </c:pt>
                <c:pt idx="7">
                  <c:v>-1.39999999999851</c:v>
                </c:pt>
                <c:pt idx="8">
                  <c:v>-1.1999999999989801</c:v>
                </c:pt>
                <c:pt idx="9">
                  <c:v>-1.7999999999993599</c:v>
                </c:pt>
                <c:pt idx="10">
                  <c:v>-1.99999999999889</c:v>
                </c:pt>
                <c:pt idx="11">
                  <c:v>-1.6999999999995901</c:v>
                </c:pt>
                <c:pt idx="12">
                  <c:v>-1.1999999999989801</c:v>
                </c:pt>
                <c:pt idx="13">
                  <c:v>-1.39999999999851</c:v>
                </c:pt>
                <c:pt idx="14">
                  <c:v>-1.59999999999982</c:v>
                </c:pt>
                <c:pt idx="15">
                  <c:v>-1.50000000000006</c:v>
                </c:pt>
                <c:pt idx="16">
                  <c:v>-1.6999999999995901</c:v>
                </c:pt>
                <c:pt idx="17">
                  <c:v>-1.99999999999889</c:v>
                </c:pt>
              </c:numCache>
            </c:numRef>
          </c:val>
        </c:ser>
        <c:dLbls/>
        <c:marker val="1"/>
        <c:axId val="321681664"/>
        <c:axId val="321700608"/>
      </c:lineChart>
      <c:lineChart>
        <c:grouping val="standard"/>
        <c:ser>
          <c:idx val="3"/>
          <c:order val="3"/>
          <c:tx>
            <c:strRef>
              <c:f>'K82+551'!$AG$3:$AG$5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'K82+551'!$A$6:$A$29</c:f>
              <c:numCache>
                <c:formatCode>m"月"d"日";@</c:formatCode>
                <c:ptCount val="24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44639</c:v>
                </c:pt>
                <c:pt idx="15">
                  <c:v>44641</c:v>
                </c:pt>
                <c:pt idx="16">
                  <c:v>44643</c:v>
                </c:pt>
                <c:pt idx="17">
                  <c:v>44645</c:v>
                </c:pt>
              </c:numCache>
            </c:numRef>
          </c:cat>
          <c:val>
            <c:numRef>
              <c:f>'K82+551'!$AG$6:$AG$29</c:f>
              <c:numCache>
                <c:formatCode>0.0_ </c:formatCode>
                <c:ptCount val="24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20</c:v>
                </c:pt>
                <c:pt idx="4">
                  <c:v>23</c:v>
                </c:pt>
                <c:pt idx="5">
                  <c:v>26</c:v>
                </c:pt>
                <c:pt idx="6">
                  <c:v>29</c:v>
                </c:pt>
                <c:pt idx="7">
                  <c:v>32</c:v>
                </c:pt>
                <c:pt idx="8">
                  <c:v>35</c:v>
                </c:pt>
                <c:pt idx="9">
                  <c:v>38</c:v>
                </c:pt>
                <c:pt idx="10">
                  <c:v>41</c:v>
                </c:pt>
                <c:pt idx="11">
                  <c:v>44</c:v>
                </c:pt>
                <c:pt idx="12">
                  <c:v>47</c:v>
                </c:pt>
                <c:pt idx="13">
                  <c:v>50</c:v>
                </c:pt>
                <c:pt idx="14">
                  <c:v>53</c:v>
                </c:pt>
                <c:pt idx="15">
                  <c:v>71</c:v>
                </c:pt>
                <c:pt idx="16">
                  <c:v>89</c:v>
                </c:pt>
                <c:pt idx="17">
                  <c:v>107</c:v>
                </c:pt>
              </c:numCache>
            </c:numRef>
          </c:val>
        </c:ser>
        <c:dLbls/>
        <c:marker val="1"/>
        <c:axId val="321702528"/>
        <c:axId val="321593728"/>
      </c:lineChart>
      <c:dateAx>
        <c:axId val="32168166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1700608"/>
        <c:crossesAt val="-50"/>
        <c:auto val="1"/>
        <c:lblOffset val="100"/>
        <c:baseTimeUnit val="days"/>
        <c:majorUnit val="2"/>
        <c:majorTimeUnit val="days"/>
      </c:dateAx>
      <c:valAx>
        <c:axId val="321700608"/>
        <c:scaling>
          <c:orientation val="minMax"/>
          <c:max val="1"/>
          <c:min val="-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1681664"/>
        <c:crosses val="autoZero"/>
        <c:crossBetween val="midCat"/>
        <c:majorUnit val="1"/>
      </c:valAx>
      <c:dateAx>
        <c:axId val="321702528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1593728"/>
        <c:crosses val="autoZero"/>
        <c:auto val="1"/>
        <c:lblOffset val="100"/>
        <c:baseTimeUnit val="days"/>
      </c:dateAx>
      <c:valAx>
        <c:axId val="321593728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1702528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93869731800769E-2"/>
          <c:y val="0.106958078838276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K82+551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816700031140205"/>
          <c:y val="6.564424544971091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'K82+551'!$C$4:$G$4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'K82+551'!$A$6:$A$29</c:f>
              <c:numCache>
                <c:formatCode>m"月"d"日";@</c:formatCode>
                <c:ptCount val="24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44639</c:v>
                </c:pt>
                <c:pt idx="15">
                  <c:v>44641</c:v>
                </c:pt>
                <c:pt idx="16">
                  <c:v>44643</c:v>
                </c:pt>
                <c:pt idx="17">
                  <c:v>44645</c:v>
                </c:pt>
              </c:numCache>
            </c:numRef>
          </c:cat>
          <c:val>
            <c:numRef>
              <c:f>'K82+551'!$G$6:$G$29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-9.9999999974897905E-2</c:v>
                </c:pt>
                <c:pt idx="3">
                  <c:v>-0.29999999992469401</c:v>
                </c:pt>
                <c:pt idx="4">
                  <c:v>0</c:v>
                </c:pt>
                <c:pt idx="5">
                  <c:v>-0.40000000001327901</c:v>
                </c:pt>
                <c:pt idx="6">
                  <c:v>0.199999999949796</c:v>
                </c:pt>
                <c:pt idx="7">
                  <c:v>-0.59999999996307496</c:v>
                </c:pt>
                <c:pt idx="8">
                  <c:v>-0.20000000006348301</c:v>
                </c:pt>
                <c:pt idx="9">
                  <c:v>0.70000000005165897</c:v>
                </c:pt>
                <c:pt idx="10">
                  <c:v>-1.1000000000649399</c:v>
                </c:pt>
                <c:pt idx="11">
                  <c:v>0.30000000003838101</c:v>
                </c:pt>
                <c:pt idx="12">
                  <c:v>0.20000000006348301</c:v>
                </c:pt>
                <c:pt idx="13">
                  <c:v>9.9999999974897905E-2</c:v>
                </c:pt>
                <c:pt idx="14">
                  <c:v>9.9999999974897905E-2</c:v>
                </c:pt>
                <c:pt idx="15">
                  <c:v>-0.149999999962347</c:v>
                </c:pt>
                <c:pt idx="16">
                  <c:v>-0.20000000000663901</c:v>
                </c:pt>
                <c:pt idx="17">
                  <c:v>0.149999999962347</c:v>
                </c:pt>
                <c:pt idx="19">
                  <c:v>-0.3</c:v>
                </c:pt>
              </c:numCache>
            </c:numRef>
          </c:val>
        </c:ser>
        <c:ser>
          <c:idx val="1"/>
          <c:order val="1"/>
          <c:tx>
            <c:strRef>
              <c:f>'K82+551'!$H$4:$L$4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'K82+551'!$A$6:$A$29</c:f>
              <c:numCache>
                <c:formatCode>m"月"d"日";@</c:formatCode>
                <c:ptCount val="24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44639</c:v>
                </c:pt>
                <c:pt idx="15">
                  <c:v>44641</c:v>
                </c:pt>
                <c:pt idx="16">
                  <c:v>44643</c:v>
                </c:pt>
                <c:pt idx="17">
                  <c:v>44645</c:v>
                </c:pt>
              </c:numCache>
            </c:numRef>
          </c:cat>
          <c:val>
            <c:numRef>
              <c:f>'K82+551'!$L$6:$L$29</c:f>
              <c:numCache>
                <c:formatCode>0.00_ </c:formatCode>
                <c:ptCount val="24"/>
                <c:pt idx="0">
                  <c:v>0</c:v>
                </c:pt>
                <c:pt idx="1">
                  <c:v>-9.9999999974897905E-2</c:v>
                </c:pt>
                <c:pt idx="2">
                  <c:v>-0.10000000008858501</c:v>
                </c:pt>
                <c:pt idx="3">
                  <c:v>0.10000000008858501</c:v>
                </c:pt>
                <c:pt idx="4">
                  <c:v>-0.30000000003838101</c:v>
                </c:pt>
                <c:pt idx="5">
                  <c:v>-9.9999999974897905E-2</c:v>
                </c:pt>
                <c:pt idx="6">
                  <c:v>-0.10000000008858501</c:v>
                </c:pt>
                <c:pt idx="7">
                  <c:v>0.20000000006348301</c:v>
                </c:pt>
                <c:pt idx="8">
                  <c:v>-0.40000000001327901</c:v>
                </c:pt>
                <c:pt idx="9">
                  <c:v>-9.9999999974897905E-2</c:v>
                </c:pt>
                <c:pt idx="10">
                  <c:v>9.9999999974897905E-2</c:v>
                </c:pt>
                <c:pt idx="11">
                  <c:v>-0.30000000003838101</c:v>
                </c:pt>
                <c:pt idx="12">
                  <c:v>0.10000000008858501</c:v>
                </c:pt>
                <c:pt idx="13">
                  <c:v>9.9999999974897905E-2</c:v>
                </c:pt>
                <c:pt idx="14">
                  <c:v>-0.15000000001919001</c:v>
                </c:pt>
                <c:pt idx="15">
                  <c:v>-9.9999999974897905E-2</c:v>
                </c:pt>
                <c:pt idx="16">
                  <c:v>-0.100000000031741</c:v>
                </c:pt>
                <c:pt idx="17">
                  <c:v>-9.9999999974897905E-2</c:v>
                </c:pt>
              </c:numCache>
            </c:numRef>
          </c:val>
        </c:ser>
        <c:ser>
          <c:idx val="2"/>
          <c:order val="2"/>
          <c:tx>
            <c:strRef>
              <c:f>'K82+551'!$M$4:$Q$4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'K82+551'!$A$6:$A$29</c:f>
              <c:numCache>
                <c:formatCode>m"月"d"日";@</c:formatCode>
                <c:ptCount val="24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44639</c:v>
                </c:pt>
                <c:pt idx="15">
                  <c:v>44641</c:v>
                </c:pt>
                <c:pt idx="16">
                  <c:v>44643</c:v>
                </c:pt>
                <c:pt idx="17">
                  <c:v>44645</c:v>
                </c:pt>
              </c:numCache>
            </c:numRef>
          </c:cat>
          <c:val>
            <c:numRef>
              <c:f>'K82+551'!$Q$6:$Q$29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-0.199999999949796</c:v>
                </c:pt>
                <c:pt idx="3">
                  <c:v>-0.199999999949796</c:v>
                </c:pt>
                <c:pt idx="4">
                  <c:v>-0.20000000006348301</c:v>
                </c:pt>
                <c:pt idx="5">
                  <c:v>-0.199999999949796</c:v>
                </c:pt>
                <c:pt idx="6">
                  <c:v>-0.20000000006348301</c:v>
                </c:pt>
                <c:pt idx="7">
                  <c:v>-0.199999999949796</c:v>
                </c:pt>
                <c:pt idx="8">
                  <c:v>-0.20000000006348301</c:v>
                </c:pt>
                <c:pt idx="9">
                  <c:v>0.30000000003838101</c:v>
                </c:pt>
                <c:pt idx="10">
                  <c:v>-0.199999999949796</c:v>
                </c:pt>
                <c:pt idx="11">
                  <c:v>-0.10000000008858501</c:v>
                </c:pt>
                <c:pt idx="12">
                  <c:v>0.10000000008858501</c:v>
                </c:pt>
                <c:pt idx="13">
                  <c:v>0.39999999989959201</c:v>
                </c:pt>
                <c:pt idx="14">
                  <c:v>-4.9999999987449001E-2</c:v>
                </c:pt>
                <c:pt idx="15">
                  <c:v>-0.20000000000663901</c:v>
                </c:pt>
                <c:pt idx="16">
                  <c:v>0.15000000001919001</c:v>
                </c:pt>
                <c:pt idx="17">
                  <c:v>-9.9999999974897905E-2</c:v>
                </c:pt>
              </c:numCache>
            </c:numRef>
          </c:val>
        </c:ser>
        <c:dLbls/>
        <c:marker val="1"/>
        <c:axId val="321612032"/>
        <c:axId val="321643264"/>
      </c:lineChart>
      <c:dateAx>
        <c:axId val="32161203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1643264"/>
        <c:crossesAt val="-50"/>
        <c:auto val="1"/>
        <c:lblOffset val="100"/>
        <c:baseTimeUnit val="days"/>
        <c:majorUnit val="2"/>
        <c:majorTimeUnit val="days"/>
      </c:dateAx>
      <c:valAx>
        <c:axId val="321643264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1612032"/>
        <c:crosses val="autoZero"/>
        <c:crossBetween val="midCat"/>
        <c:majorUnit val="0.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K82+551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612085062513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'K82+551'!$U$4:$W$4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'K82+551'!$A$6:$A$29</c:f>
              <c:numCache>
                <c:formatCode>m"月"d"日";@</c:formatCode>
                <c:ptCount val="24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44639</c:v>
                </c:pt>
                <c:pt idx="15">
                  <c:v>44641</c:v>
                </c:pt>
                <c:pt idx="16">
                  <c:v>44643</c:v>
                </c:pt>
                <c:pt idx="17">
                  <c:v>44645</c:v>
                </c:pt>
              </c:numCache>
            </c:numRef>
          </c:cat>
          <c:val>
            <c:numRef>
              <c:f>'K82+551'!$W$6:$W$29</c:f>
              <c:numCache>
                <c:formatCode>0.00_ </c:formatCode>
                <c:ptCount val="24"/>
                <c:pt idx="0">
                  <c:v>0</c:v>
                </c:pt>
                <c:pt idx="1">
                  <c:v>-9.99999999997669E-2</c:v>
                </c:pt>
                <c:pt idx="2">
                  <c:v>-0.39999999999906799</c:v>
                </c:pt>
                <c:pt idx="3">
                  <c:v>0.19999999999953399</c:v>
                </c:pt>
                <c:pt idx="4">
                  <c:v>-0.89999999999967895</c:v>
                </c:pt>
                <c:pt idx="5">
                  <c:v>0.70000000000014495</c:v>
                </c:pt>
                <c:pt idx="6">
                  <c:v>-0.10000000000154299</c:v>
                </c:pt>
                <c:pt idx="7">
                  <c:v>-0.89999999999967895</c:v>
                </c:pt>
                <c:pt idx="8">
                  <c:v>0.70000000000014495</c:v>
                </c:pt>
                <c:pt idx="9">
                  <c:v>-1.0999999999992101</c:v>
                </c:pt>
                <c:pt idx="10">
                  <c:v>-0.20000000000130999</c:v>
                </c:pt>
                <c:pt idx="11">
                  <c:v>-0.29999999999930099</c:v>
                </c:pt>
                <c:pt idx="12">
                  <c:v>-0.50000000000061096</c:v>
                </c:pt>
                <c:pt idx="13">
                  <c:v>0.50000000000061096</c:v>
                </c:pt>
                <c:pt idx="14">
                  <c:v>-0.25000000000030598</c:v>
                </c:pt>
                <c:pt idx="15">
                  <c:v>-9.99999999997669E-2</c:v>
                </c:pt>
                <c:pt idx="16">
                  <c:v>4.9999999999883499E-2</c:v>
                </c:pt>
                <c:pt idx="17">
                  <c:v>4.9999999999883499E-2</c:v>
                </c:pt>
                <c:pt idx="19">
                  <c:v>-0.4</c:v>
                </c:pt>
              </c:numCache>
            </c:numRef>
          </c:val>
        </c:ser>
        <c:ser>
          <c:idx val="1"/>
          <c:order val="1"/>
          <c:tx>
            <c:strRef>
              <c:f>'K82+551'!$Y$4:$AA$4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'K82+551'!$A$6:$A$29</c:f>
              <c:numCache>
                <c:formatCode>m"月"d"日";@</c:formatCode>
                <c:ptCount val="24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44639</c:v>
                </c:pt>
                <c:pt idx="15">
                  <c:v>44641</c:v>
                </c:pt>
                <c:pt idx="16">
                  <c:v>44643</c:v>
                </c:pt>
                <c:pt idx="17">
                  <c:v>44645</c:v>
                </c:pt>
              </c:numCache>
            </c:numRef>
          </c:cat>
          <c:val>
            <c:numRef>
              <c:f>'K82+551'!$AA$6:$AA$29</c:f>
              <c:numCache>
                <c:formatCode>0.00_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-0.20000000000130999</c:v>
                </c:pt>
                <c:pt idx="3">
                  <c:v>-9.99999999997669E-2</c:v>
                </c:pt>
                <c:pt idx="4">
                  <c:v>-0.29999999999930099</c:v>
                </c:pt>
                <c:pt idx="5">
                  <c:v>-0.20000000000130999</c:v>
                </c:pt>
                <c:pt idx="6">
                  <c:v>0.30000000000107702</c:v>
                </c:pt>
                <c:pt idx="7">
                  <c:v>-0.70000000000014495</c:v>
                </c:pt>
                <c:pt idx="8">
                  <c:v>-0.19999999999953399</c:v>
                </c:pt>
                <c:pt idx="9">
                  <c:v>9.99999999997669E-2</c:v>
                </c:pt>
                <c:pt idx="10">
                  <c:v>-0.50000000000061096</c:v>
                </c:pt>
                <c:pt idx="11">
                  <c:v>0.19999999999953399</c:v>
                </c:pt>
                <c:pt idx="12">
                  <c:v>-0.49999999999883499</c:v>
                </c:pt>
                <c:pt idx="13">
                  <c:v>-9.99999999997669E-2</c:v>
                </c:pt>
                <c:pt idx="14">
                  <c:v>-0.100000000000655</c:v>
                </c:pt>
                <c:pt idx="15">
                  <c:v>0.100000000000655</c:v>
                </c:pt>
                <c:pt idx="16">
                  <c:v>-0.15000000000053901</c:v>
                </c:pt>
                <c:pt idx="17">
                  <c:v>0</c:v>
                </c:pt>
                <c:pt idx="19">
                  <c:v>0.14285714285714299</c:v>
                </c:pt>
              </c:numCache>
            </c:numRef>
          </c:val>
        </c:ser>
        <c:ser>
          <c:idx val="2"/>
          <c:order val="2"/>
          <c:tx>
            <c:strRef>
              <c:f>'K82+551'!$AC$4:$AE$4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'K82+551'!$A$6:$A$29</c:f>
              <c:numCache>
                <c:formatCode>m"月"d"日";@</c:formatCode>
                <c:ptCount val="24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44639</c:v>
                </c:pt>
                <c:pt idx="15">
                  <c:v>44641</c:v>
                </c:pt>
                <c:pt idx="16">
                  <c:v>44643</c:v>
                </c:pt>
                <c:pt idx="17">
                  <c:v>44645</c:v>
                </c:pt>
              </c:numCache>
            </c:numRef>
          </c:cat>
          <c:val>
            <c:numRef>
              <c:f>'K82+551'!$AE$6:$AE$29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9.99999999997669E-2</c:v>
                </c:pt>
                <c:pt idx="3">
                  <c:v>-0.49999999999883499</c:v>
                </c:pt>
                <c:pt idx="4">
                  <c:v>-0.20000000000130999</c:v>
                </c:pt>
                <c:pt idx="5">
                  <c:v>9.99999999997669E-2</c:v>
                </c:pt>
                <c:pt idx="6">
                  <c:v>-0.49999999999883499</c:v>
                </c:pt>
                <c:pt idx="7">
                  <c:v>-0.19999999999953399</c:v>
                </c:pt>
                <c:pt idx="8">
                  <c:v>0.19999999999953399</c:v>
                </c:pt>
                <c:pt idx="9">
                  <c:v>-0.60000000000037801</c:v>
                </c:pt>
                <c:pt idx="10">
                  <c:v>-0.19999999999953399</c:v>
                </c:pt>
                <c:pt idx="11">
                  <c:v>0.29999999999930099</c:v>
                </c:pt>
                <c:pt idx="12">
                  <c:v>0.50000000000061096</c:v>
                </c:pt>
                <c:pt idx="13">
                  <c:v>-0.19999999999953399</c:v>
                </c:pt>
                <c:pt idx="14">
                  <c:v>-0.100000000000655</c:v>
                </c:pt>
                <c:pt idx="15">
                  <c:v>4.9999999999883499E-2</c:v>
                </c:pt>
                <c:pt idx="16">
                  <c:v>-9.99999999997669E-2</c:v>
                </c:pt>
                <c:pt idx="17">
                  <c:v>-0.14999999999965</c:v>
                </c:pt>
              </c:numCache>
            </c:numRef>
          </c:val>
        </c:ser>
        <c:dLbls/>
        <c:marker val="1"/>
        <c:axId val="321743872"/>
        <c:axId val="321779200"/>
      </c:lineChart>
      <c:dateAx>
        <c:axId val="32174387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1779200"/>
        <c:crossesAt val="-50"/>
        <c:auto val="1"/>
        <c:lblOffset val="100"/>
        <c:baseTimeUnit val="days"/>
        <c:majorUnit val="2"/>
        <c:majorTimeUnit val="days"/>
      </c:dateAx>
      <c:valAx>
        <c:axId val="321779200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1743872"/>
        <c:crosses val="autoZero"/>
        <c:crossBetween val="midCat"/>
        <c:majorUnit val="0.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K82+519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31816686029000713"/>
          <c:y val="9.7401060161597542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'K82+519'!$C$4:$G$4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'K82+519'!$A$6:$A$29</c:f>
              <c:numCache>
                <c:formatCode>m"月"d"日";@</c:formatCode>
                <c:ptCount val="24"/>
                <c:pt idx="0">
                  <c:v>44627</c:v>
                </c:pt>
                <c:pt idx="1">
                  <c:v>44628</c:v>
                </c:pt>
                <c:pt idx="2">
                  <c:v>44629</c:v>
                </c:pt>
                <c:pt idx="3">
                  <c:v>44630</c:v>
                </c:pt>
                <c:pt idx="4">
                  <c:v>44631</c:v>
                </c:pt>
                <c:pt idx="5">
                  <c:v>44632</c:v>
                </c:pt>
                <c:pt idx="6">
                  <c:v>44633</c:v>
                </c:pt>
                <c:pt idx="7">
                  <c:v>44634</c:v>
                </c:pt>
                <c:pt idx="8">
                  <c:v>44635</c:v>
                </c:pt>
                <c:pt idx="9">
                  <c:v>44636</c:v>
                </c:pt>
                <c:pt idx="10">
                  <c:v>44637</c:v>
                </c:pt>
                <c:pt idx="11">
                  <c:v>44639</c:v>
                </c:pt>
                <c:pt idx="12">
                  <c:v>44640</c:v>
                </c:pt>
                <c:pt idx="13">
                  <c:v>44641</c:v>
                </c:pt>
                <c:pt idx="14">
                  <c:v>44642</c:v>
                </c:pt>
                <c:pt idx="15">
                  <c:v>44644</c:v>
                </c:pt>
                <c:pt idx="16">
                  <c:v>44646</c:v>
                </c:pt>
                <c:pt idx="17">
                  <c:v>44648</c:v>
                </c:pt>
                <c:pt idx="18">
                  <c:v>44650</c:v>
                </c:pt>
              </c:numCache>
            </c:numRef>
          </c:cat>
          <c:val>
            <c:numRef>
              <c:f>'K82+519'!$F$6:$F$29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-0.39999999989959201</c:v>
                </c:pt>
                <c:pt idx="3">
                  <c:v>-0.59999999996307496</c:v>
                </c:pt>
                <c:pt idx="4">
                  <c:v>-0.79999999991286996</c:v>
                </c:pt>
                <c:pt idx="5">
                  <c:v>-0.99999999997635303</c:v>
                </c:pt>
                <c:pt idx="6">
                  <c:v>-1.1999999999261499</c:v>
                </c:pt>
                <c:pt idx="7">
                  <c:v>-1.39999999998963</c:v>
                </c:pt>
                <c:pt idx="8">
                  <c:v>-1.5999999999394301</c:v>
                </c:pt>
                <c:pt idx="9">
                  <c:v>-1.1999999999261499</c:v>
                </c:pt>
                <c:pt idx="10">
                  <c:v>-1.4999999999645299</c:v>
                </c:pt>
                <c:pt idx="11">
                  <c:v>-1.79999999988922</c:v>
                </c:pt>
                <c:pt idx="12">
                  <c:v>-2.0999999999275998</c:v>
                </c:pt>
                <c:pt idx="13">
                  <c:v>-2.1999999999024999</c:v>
                </c:pt>
                <c:pt idx="14">
                  <c:v>-2.1999999999024999</c:v>
                </c:pt>
                <c:pt idx="15">
                  <c:v>-2.5999999999157799</c:v>
                </c:pt>
                <c:pt idx="16">
                  <c:v>-2.79999999997926</c:v>
                </c:pt>
                <c:pt idx="17">
                  <c:v>-2.8999999999541601</c:v>
                </c:pt>
                <c:pt idx="18">
                  <c:v>-3.09999999990396</c:v>
                </c:pt>
                <c:pt idx="20">
                  <c:v>-1.2</c:v>
                </c:pt>
              </c:numCache>
            </c:numRef>
          </c:val>
        </c:ser>
        <c:ser>
          <c:idx val="1"/>
          <c:order val="1"/>
          <c:tx>
            <c:strRef>
              <c:f>'K82+519'!$H$4:$L$4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'K82+519'!$A$6:$A$29</c:f>
              <c:numCache>
                <c:formatCode>m"月"d"日";@</c:formatCode>
                <c:ptCount val="24"/>
                <c:pt idx="0">
                  <c:v>44627</c:v>
                </c:pt>
                <c:pt idx="1">
                  <c:v>44628</c:v>
                </c:pt>
                <c:pt idx="2">
                  <c:v>44629</c:v>
                </c:pt>
                <c:pt idx="3">
                  <c:v>44630</c:v>
                </c:pt>
                <c:pt idx="4">
                  <c:v>44631</c:v>
                </c:pt>
                <c:pt idx="5">
                  <c:v>44632</c:v>
                </c:pt>
                <c:pt idx="6">
                  <c:v>44633</c:v>
                </c:pt>
                <c:pt idx="7">
                  <c:v>44634</c:v>
                </c:pt>
                <c:pt idx="8">
                  <c:v>44635</c:v>
                </c:pt>
                <c:pt idx="9">
                  <c:v>44636</c:v>
                </c:pt>
                <c:pt idx="10">
                  <c:v>44637</c:v>
                </c:pt>
                <c:pt idx="11">
                  <c:v>44639</c:v>
                </c:pt>
                <c:pt idx="12">
                  <c:v>44640</c:v>
                </c:pt>
                <c:pt idx="13">
                  <c:v>44641</c:v>
                </c:pt>
                <c:pt idx="14">
                  <c:v>44642</c:v>
                </c:pt>
                <c:pt idx="15">
                  <c:v>44644</c:v>
                </c:pt>
                <c:pt idx="16">
                  <c:v>44646</c:v>
                </c:pt>
                <c:pt idx="17">
                  <c:v>44648</c:v>
                </c:pt>
                <c:pt idx="18">
                  <c:v>44650</c:v>
                </c:pt>
              </c:numCache>
            </c:numRef>
          </c:cat>
          <c:val>
            <c:numRef>
              <c:f>'K82+519'!$K$6:$K$29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-9.9999999974897905E-2</c:v>
                </c:pt>
                <c:pt idx="3">
                  <c:v>-0.30000000003838101</c:v>
                </c:pt>
                <c:pt idx="4">
                  <c:v>-0.80000000002655702</c:v>
                </c:pt>
                <c:pt idx="5">
                  <c:v>-0.70000000005165897</c:v>
                </c:pt>
                <c:pt idx="6">
                  <c:v>-0.59999999996307496</c:v>
                </c:pt>
                <c:pt idx="7">
                  <c:v>-0.99999999997635303</c:v>
                </c:pt>
                <c:pt idx="8">
                  <c:v>-0.80000000002655702</c:v>
                </c:pt>
                <c:pt idx="9">
                  <c:v>-1.1000000000649399</c:v>
                </c:pt>
                <c:pt idx="10">
                  <c:v>-1.8000000000029099</c:v>
                </c:pt>
                <c:pt idx="11">
                  <c:v>-2.2999999999910901</c:v>
                </c:pt>
                <c:pt idx="12">
                  <c:v>-2.1000000000412902</c:v>
                </c:pt>
                <c:pt idx="13">
                  <c:v>-2.39999999996598</c:v>
                </c:pt>
                <c:pt idx="14">
                  <c:v>-2.79999999997926</c:v>
                </c:pt>
                <c:pt idx="15">
                  <c:v>-2.9000000000678501</c:v>
                </c:pt>
                <c:pt idx="16">
                  <c:v>-3.1000000000176402</c:v>
                </c:pt>
                <c:pt idx="17">
                  <c:v>-3.1999999999925399</c:v>
                </c:pt>
                <c:pt idx="18">
                  <c:v>-3.2999999999674401</c:v>
                </c:pt>
                <c:pt idx="20">
                  <c:v>0.12</c:v>
                </c:pt>
              </c:numCache>
            </c:numRef>
          </c:val>
        </c:ser>
        <c:ser>
          <c:idx val="2"/>
          <c:order val="2"/>
          <c:tx>
            <c:strRef>
              <c:f>'K82+519'!$M$4:$Q$4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'K82+519'!$A$6:$A$32</c:f>
              <c:numCache>
                <c:formatCode>m"月"d"日";@</c:formatCode>
                <c:ptCount val="27"/>
                <c:pt idx="0">
                  <c:v>44627</c:v>
                </c:pt>
                <c:pt idx="1">
                  <c:v>44628</c:v>
                </c:pt>
                <c:pt idx="2">
                  <c:v>44629</c:v>
                </c:pt>
                <c:pt idx="3">
                  <c:v>44630</c:v>
                </c:pt>
                <c:pt idx="4">
                  <c:v>44631</c:v>
                </c:pt>
                <c:pt idx="5">
                  <c:v>44632</c:v>
                </c:pt>
                <c:pt idx="6">
                  <c:v>44633</c:v>
                </c:pt>
                <c:pt idx="7">
                  <c:v>44634</c:v>
                </c:pt>
                <c:pt idx="8">
                  <c:v>44635</c:v>
                </c:pt>
                <c:pt idx="9">
                  <c:v>44636</c:v>
                </c:pt>
                <c:pt idx="10">
                  <c:v>44637</c:v>
                </c:pt>
                <c:pt idx="11">
                  <c:v>44639</c:v>
                </c:pt>
                <c:pt idx="12">
                  <c:v>44640</c:v>
                </c:pt>
                <c:pt idx="13">
                  <c:v>44641</c:v>
                </c:pt>
                <c:pt idx="14">
                  <c:v>44642</c:v>
                </c:pt>
                <c:pt idx="15">
                  <c:v>44644</c:v>
                </c:pt>
                <c:pt idx="16">
                  <c:v>44646</c:v>
                </c:pt>
                <c:pt idx="17">
                  <c:v>44648</c:v>
                </c:pt>
                <c:pt idx="18">
                  <c:v>44650</c:v>
                </c:pt>
              </c:numCache>
            </c:numRef>
          </c:cat>
          <c:val>
            <c:numRef>
              <c:f>'K82+519'!$P$6:$P$32</c:f>
              <c:numCache>
                <c:formatCode>0.00_ </c:formatCode>
                <c:ptCount val="27"/>
                <c:pt idx="0">
                  <c:v>0</c:v>
                </c:pt>
                <c:pt idx="1">
                  <c:v>-9.9999999974897905E-2</c:v>
                </c:pt>
                <c:pt idx="2">
                  <c:v>9.9999999974897905E-2</c:v>
                </c:pt>
                <c:pt idx="3">
                  <c:v>-0.199999999949796</c:v>
                </c:pt>
                <c:pt idx="4">
                  <c:v>-0.40000000001327901</c:v>
                </c:pt>
                <c:pt idx="5">
                  <c:v>-0.70000000005165897</c:v>
                </c:pt>
                <c:pt idx="6">
                  <c:v>-0.80000000002655702</c:v>
                </c:pt>
                <c:pt idx="7">
                  <c:v>-0.59999999996307496</c:v>
                </c:pt>
                <c:pt idx="8">
                  <c:v>-1.09999999995125</c:v>
                </c:pt>
                <c:pt idx="9">
                  <c:v>-0.59999999996307496</c:v>
                </c:pt>
                <c:pt idx="10">
                  <c:v>-0.99999999997635303</c:v>
                </c:pt>
                <c:pt idx="11">
                  <c:v>-1.2000000000398401</c:v>
                </c:pt>
                <c:pt idx="12">
                  <c:v>-1.30000000001473</c:v>
                </c:pt>
                <c:pt idx="13">
                  <c:v>-1.09999999995125</c:v>
                </c:pt>
                <c:pt idx="14">
                  <c:v>-0.99999999997635303</c:v>
                </c:pt>
                <c:pt idx="15">
                  <c:v>-1.4999999999645299</c:v>
                </c:pt>
                <c:pt idx="16">
                  <c:v>-1.8000000000029099</c:v>
                </c:pt>
                <c:pt idx="17">
                  <c:v>-1.9999999999527101</c:v>
                </c:pt>
                <c:pt idx="18">
                  <c:v>-2.1000000000412902</c:v>
                </c:pt>
              </c:numCache>
            </c:numRef>
          </c:val>
        </c:ser>
        <c:dLbls/>
        <c:marker val="1"/>
        <c:axId val="318615936"/>
        <c:axId val="318618240"/>
      </c:lineChart>
      <c:lineChart>
        <c:grouping val="standard"/>
        <c:ser>
          <c:idx val="3"/>
          <c:order val="3"/>
          <c:tx>
            <c:strRef>
              <c:f>'K82+519'!$AG$3:$AG$5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'K82+519'!$A$6:$A$29</c:f>
              <c:numCache>
                <c:formatCode>m"月"d"日";@</c:formatCode>
                <c:ptCount val="24"/>
                <c:pt idx="0">
                  <c:v>44627</c:v>
                </c:pt>
                <c:pt idx="1">
                  <c:v>44628</c:v>
                </c:pt>
                <c:pt idx="2">
                  <c:v>44629</c:v>
                </c:pt>
                <c:pt idx="3">
                  <c:v>44630</c:v>
                </c:pt>
                <c:pt idx="4">
                  <c:v>44631</c:v>
                </c:pt>
                <c:pt idx="5">
                  <c:v>44632</c:v>
                </c:pt>
                <c:pt idx="6">
                  <c:v>44633</c:v>
                </c:pt>
                <c:pt idx="7">
                  <c:v>44634</c:v>
                </c:pt>
                <c:pt idx="8">
                  <c:v>44635</c:v>
                </c:pt>
                <c:pt idx="9">
                  <c:v>44636</c:v>
                </c:pt>
                <c:pt idx="10">
                  <c:v>44637</c:v>
                </c:pt>
                <c:pt idx="11">
                  <c:v>44639</c:v>
                </c:pt>
                <c:pt idx="12">
                  <c:v>44640</c:v>
                </c:pt>
                <c:pt idx="13">
                  <c:v>44641</c:v>
                </c:pt>
                <c:pt idx="14">
                  <c:v>44642</c:v>
                </c:pt>
                <c:pt idx="15">
                  <c:v>44644</c:v>
                </c:pt>
                <c:pt idx="16">
                  <c:v>44646</c:v>
                </c:pt>
                <c:pt idx="17">
                  <c:v>44648</c:v>
                </c:pt>
                <c:pt idx="18">
                  <c:v>44650</c:v>
                </c:pt>
              </c:numCache>
            </c:numRef>
          </c:cat>
          <c:val>
            <c:numRef>
              <c:f>'K82+519'!$AG$6:$AG$29</c:f>
              <c:numCache>
                <c:formatCode>0.0_ </c:formatCode>
                <c:ptCount val="24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39</c:v>
                </c:pt>
                <c:pt idx="13">
                  <c:v>47</c:v>
                </c:pt>
                <c:pt idx="14">
                  <c:v>55</c:v>
                </c:pt>
                <c:pt idx="15">
                  <c:v>63</c:v>
                </c:pt>
                <c:pt idx="16">
                  <c:v>71</c:v>
                </c:pt>
                <c:pt idx="17">
                  <c:v>79</c:v>
                </c:pt>
                <c:pt idx="18">
                  <c:v>87</c:v>
                </c:pt>
              </c:numCache>
            </c:numRef>
          </c:val>
        </c:ser>
        <c:dLbls/>
        <c:marker val="1"/>
        <c:axId val="318624512"/>
        <c:axId val="318626048"/>
      </c:lineChart>
      <c:dateAx>
        <c:axId val="31861593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8618240"/>
        <c:crossesAt val="-50"/>
        <c:auto val="1"/>
        <c:lblOffset val="100"/>
        <c:baseTimeUnit val="days"/>
      </c:dateAx>
      <c:valAx>
        <c:axId val="318618240"/>
        <c:scaling>
          <c:orientation val="minMax"/>
          <c:max val="1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8615936"/>
        <c:crosses val="autoZero"/>
        <c:crossBetween val="midCat"/>
        <c:majorUnit val="1"/>
      </c:valAx>
      <c:dateAx>
        <c:axId val="318624512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18626048"/>
        <c:crosses val="autoZero"/>
        <c:auto val="1"/>
        <c:lblOffset val="100"/>
        <c:baseTimeUnit val="days"/>
      </c:dateAx>
      <c:valAx>
        <c:axId val="318626048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8624512"/>
        <c:crosses val="max"/>
        <c:crossBetween val="midCat"/>
        <c:majorUnit val="20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5654270575567922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K82+519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'K82+519'!$U$4:$W$4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'K82+519'!$A$6:$A$29</c:f>
              <c:numCache>
                <c:formatCode>m"月"d"日";@</c:formatCode>
                <c:ptCount val="24"/>
                <c:pt idx="0">
                  <c:v>44627</c:v>
                </c:pt>
                <c:pt idx="1">
                  <c:v>44628</c:v>
                </c:pt>
                <c:pt idx="2">
                  <c:v>44629</c:v>
                </c:pt>
                <c:pt idx="3">
                  <c:v>44630</c:v>
                </c:pt>
                <c:pt idx="4">
                  <c:v>44631</c:v>
                </c:pt>
                <c:pt idx="5">
                  <c:v>44632</c:v>
                </c:pt>
                <c:pt idx="6">
                  <c:v>44633</c:v>
                </c:pt>
                <c:pt idx="7">
                  <c:v>44634</c:v>
                </c:pt>
                <c:pt idx="8">
                  <c:v>44635</c:v>
                </c:pt>
                <c:pt idx="9">
                  <c:v>44636</c:v>
                </c:pt>
                <c:pt idx="10">
                  <c:v>44637</c:v>
                </c:pt>
                <c:pt idx="11">
                  <c:v>44639</c:v>
                </c:pt>
                <c:pt idx="12">
                  <c:v>44640</c:v>
                </c:pt>
                <c:pt idx="13">
                  <c:v>44641</c:v>
                </c:pt>
                <c:pt idx="14">
                  <c:v>44642</c:v>
                </c:pt>
                <c:pt idx="15">
                  <c:v>44644</c:v>
                </c:pt>
                <c:pt idx="16">
                  <c:v>44646</c:v>
                </c:pt>
                <c:pt idx="17">
                  <c:v>44648</c:v>
                </c:pt>
                <c:pt idx="18">
                  <c:v>44650</c:v>
                </c:pt>
              </c:numCache>
            </c:numRef>
          </c:cat>
          <c:val>
            <c:numRef>
              <c:f>'K82+519'!$V$6:$V$31</c:f>
              <c:numCache>
                <c:formatCode>0.00_ </c:formatCode>
                <c:ptCount val="26"/>
                <c:pt idx="0">
                  <c:v>0</c:v>
                </c:pt>
                <c:pt idx="1">
                  <c:v>-0.19999999999953399</c:v>
                </c:pt>
                <c:pt idx="2">
                  <c:v>-0.39999999999906799</c:v>
                </c:pt>
                <c:pt idx="3">
                  <c:v>-0.60000000000037801</c:v>
                </c:pt>
                <c:pt idx="4">
                  <c:v>-0.799999999999912</c:v>
                </c:pt>
                <c:pt idx="5">
                  <c:v>-0.999999999999446</c:v>
                </c:pt>
                <c:pt idx="6">
                  <c:v>-1.1999999999989801</c:v>
                </c:pt>
                <c:pt idx="7">
                  <c:v>-1.4000000000002899</c:v>
                </c:pt>
                <c:pt idx="8">
                  <c:v>-1.59999999999982</c:v>
                </c:pt>
                <c:pt idx="9">
                  <c:v>-1.0999999999992101</c:v>
                </c:pt>
                <c:pt idx="10">
                  <c:v>-1.4000000000002899</c:v>
                </c:pt>
                <c:pt idx="11">
                  <c:v>-1.50000000000006</c:v>
                </c:pt>
                <c:pt idx="12">
                  <c:v>-1.59999999999982</c:v>
                </c:pt>
                <c:pt idx="13">
                  <c:v>-1.7999999999993599</c:v>
                </c:pt>
                <c:pt idx="14">
                  <c:v>-1.99999999999889</c:v>
                </c:pt>
                <c:pt idx="15">
                  <c:v>-2.10000000000043</c:v>
                </c:pt>
                <c:pt idx="16">
                  <c:v>-2.2000000000002</c:v>
                </c:pt>
                <c:pt idx="17">
                  <c:v>-1.99999999999889</c:v>
                </c:pt>
                <c:pt idx="18">
                  <c:v>-2.10000000000043</c:v>
                </c:pt>
                <c:pt idx="20">
                  <c:v>9.99999999997669E-2</c:v>
                </c:pt>
              </c:numCache>
            </c:numRef>
          </c:val>
        </c:ser>
        <c:ser>
          <c:idx val="1"/>
          <c:order val="1"/>
          <c:tx>
            <c:strRef>
              <c:f>'K82+519'!$Y$4:$AA$4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'K82+519'!$A$6:$A$29</c:f>
              <c:numCache>
                <c:formatCode>m"月"d"日";@</c:formatCode>
                <c:ptCount val="24"/>
                <c:pt idx="0">
                  <c:v>44627</c:v>
                </c:pt>
                <c:pt idx="1">
                  <c:v>44628</c:v>
                </c:pt>
                <c:pt idx="2">
                  <c:v>44629</c:v>
                </c:pt>
                <c:pt idx="3">
                  <c:v>44630</c:v>
                </c:pt>
                <c:pt idx="4">
                  <c:v>44631</c:v>
                </c:pt>
                <c:pt idx="5">
                  <c:v>44632</c:v>
                </c:pt>
                <c:pt idx="6">
                  <c:v>44633</c:v>
                </c:pt>
                <c:pt idx="7">
                  <c:v>44634</c:v>
                </c:pt>
                <c:pt idx="8">
                  <c:v>44635</c:v>
                </c:pt>
                <c:pt idx="9">
                  <c:v>44636</c:v>
                </c:pt>
                <c:pt idx="10">
                  <c:v>44637</c:v>
                </c:pt>
                <c:pt idx="11">
                  <c:v>44639</c:v>
                </c:pt>
                <c:pt idx="12">
                  <c:v>44640</c:v>
                </c:pt>
                <c:pt idx="13">
                  <c:v>44641</c:v>
                </c:pt>
                <c:pt idx="14">
                  <c:v>44642</c:v>
                </c:pt>
                <c:pt idx="15">
                  <c:v>44644</c:v>
                </c:pt>
                <c:pt idx="16">
                  <c:v>44646</c:v>
                </c:pt>
                <c:pt idx="17">
                  <c:v>44648</c:v>
                </c:pt>
                <c:pt idx="18">
                  <c:v>44650</c:v>
                </c:pt>
              </c:numCache>
            </c:numRef>
          </c:cat>
          <c:val>
            <c:numRef>
              <c:f>'K82+519'!$Z$6:$Z$30</c:f>
              <c:numCache>
                <c:formatCode>0.00_ </c:formatCode>
                <c:ptCount val="25"/>
                <c:pt idx="0">
                  <c:v>0</c:v>
                </c:pt>
                <c:pt idx="1">
                  <c:v>0.50000000000061096</c:v>
                </c:pt>
                <c:pt idx="2">
                  <c:v>0.30000000000107702</c:v>
                </c:pt>
                <c:pt idx="3">
                  <c:v>0.10000000000154299</c:v>
                </c:pt>
                <c:pt idx="4">
                  <c:v>-0.29999999999930099</c:v>
                </c:pt>
                <c:pt idx="5">
                  <c:v>0</c:v>
                </c:pt>
                <c:pt idx="6">
                  <c:v>-0.19999999999953399</c:v>
                </c:pt>
                <c:pt idx="7">
                  <c:v>-9.99999999997669E-2</c:v>
                </c:pt>
                <c:pt idx="8">
                  <c:v>-0.29999999999930099</c:v>
                </c:pt>
                <c:pt idx="9">
                  <c:v>-0.19999999999953399</c:v>
                </c:pt>
                <c:pt idx="10">
                  <c:v>-9.99999999997669E-2</c:v>
                </c:pt>
                <c:pt idx="11">
                  <c:v>0.10000000000154299</c:v>
                </c:pt>
                <c:pt idx="12">
                  <c:v>-0.49999999999883499</c:v>
                </c:pt>
                <c:pt idx="13">
                  <c:v>-0.29999999999930099</c:v>
                </c:pt>
                <c:pt idx="14">
                  <c:v>-0.49999999999883499</c:v>
                </c:pt>
                <c:pt idx="15">
                  <c:v>-0.39999999999906799</c:v>
                </c:pt>
                <c:pt idx="16">
                  <c:v>-0.69999999999836904</c:v>
                </c:pt>
                <c:pt idx="17">
                  <c:v>-0.59999999999860198</c:v>
                </c:pt>
                <c:pt idx="18">
                  <c:v>-0.39999999999906799</c:v>
                </c:pt>
                <c:pt idx="20">
                  <c:v>-2.4</c:v>
                </c:pt>
              </c:numCache>
            </c:numRef>
          </c:val>
        </c:ser>
        <c:ser>
          <c:idx val="2"/>
          <c:order val="2"/>
          <c:tx>
            <c:strRef>
              <c:f>'K82+519'!$AC$4:$AE$4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'K82+519'!$A$6:$A$29</c:f>
              <c:numCache>
                <c:formatCode>m"月"d"日";@</c:formatCode>
                <c:ptCount val="24"/>
                <c:pt idx="0">
                  <c:v>44627</c:v>
                </c:pt>
                <c:pt idx="1">
                  <c:v>44628</c:v>
                </c:pt>
                <c:pt idx="2">
                  <c:v>44629</c:v>
                </c:pt>
                <c:pt idx="3">
                  <c:v>44630</c:v>
                </c:pt>
                <c:pt idx="4">
                  <c:v>44631</c:v>
                </c:pt>
                <c:pt idx="5">
                  <c:v>44632</c:v>
                </c:pt>
                <c:pt idx="6">
                  <c:v>44633</c:v>
                </c:pt>
                <c:pt idx="7">
                  <c:v>44634</c:v>
                </c:pt>
                <c:pt idx="8">
                  <c:v>44635</c:v>
                </c:pt>
                <c:pt idx="9">
                  <c:v>44636</c:v>
                </c:pt>
                <c:pt idx="10">
                  <c:v>44637</c:v>
                </c:pt>
                <c:pt idx="11">
                  <c:v>44639</c:v>
                </c:pt>
                <c:pt idx="12">
                  <c:v>44640</c:v>
                </c:pt>
                <c:pt idx="13">
                  <c:v>44641</c:v>
                </c:pt>
                <c:pt idx="14">
                  <c:v>44642</c:v>
                </c:pt>
                <c:pt idx="15">
                  <c:v>44644</c:v>
                </c:pt>
                <c:pt idx="16">
                  <c:v>44646</c:v>
                </c:pt>
                <c:pt idx="17">
                  <c:v>44648</c:v>
                </c:pt>
                <c:pt idx="18">
                  <c:v>44650</c:v>
                </c:pt>
              </c:numCache>
            </c:numRef>
          </c:cat>
          <c:val>
            <c:numRef>
              <c:f>'K82+519'!$AD$6:$AD$29</c:f>
              <c:numCache>
                <c:formatCode>0.00_ </c:formatCode>
                <c:ptCount val="24"/>
                <c:pt idx="0">
                  <c:v>0</c:v>
                </c:pt>
                <c:pt idx="1">
                  <c:v>9.99999999997669E-2</c:v>
                </c:pt>
                <c:pt idx="2">
                  <c:v>-0.19999999999953399</c:v>
                </c:pt>
                <c:pt idx="3">
                  <c:v>-0.39999999999906799</c:v>
                </c:pt>
                <c:pt idx="4">
                  <c:v>-0.50000000000061096</c:v>
                </c:pt>
                <c:pt idx="5">
                  <c:v>-0.60000000000037801</c:v>
                </c:pt>
                <c:pt idx="6">
                  <c:v>-0.29999999999930099</c:v>
                </c:pt>
                <c:pt idx="7">
                  <c:v>-0.70000000000014495</c:v>
                </c:pt>
                <c:pt idx="8">
                  <c:v>-0.50000000000061096</c:v>
                </c:pt>
                <c:pt idx="9">
                  <c:v>-0.999999999999446</c:v>
                </c:pt>
                <c:pt idx="10">
                  <c:v>-1.3000000000005201</c:v>
                </c:pt>
                <c:pt idx="11">
                  <c:v>-1.7999999999993599</c:v>
                </c:pt>
                <c:pt idx="12">
                  <c:v>-1.59999999999982</c:v>
                </c:pt>
                <c:pt idx="13">
                  <c:v>-1.6999999999995901</c:v>
                </c:pt>
                <c:pt idx="14">
                  <c:v>-1.99999999999889</c:v>
                </c:pt>
                <c:pt idx="15">
                  <c:v>-1.8999999999991199</c:v>
                </c:pt>
                <c:pt idx="16">
                  <c:v>-2.2000000000002</c:v>
                </c:pt>
                <c:pt idx="17">
                  <c:v>-2.10000000000043</c:v>
                </c:pt>
                <c:pt idx="18">
                  <c:v>-2.3999999999997401</c:v>
                </c:pt>
              </c:numCache>
            </c:numRef>
          </c:val>
        </c:ser>
        <c:dLbls/>
        <c:marker val="1"/>
        <c:axId val="321903232"/>
        <c:axId val="321983616"/>
      </c:lineChart>
      <c:lineChart>
        <c:grouping val="standard"/>
        <c:ser>
          <c:idx val="3"/>
          <c:order val="3"/>
          <c:tx>
            <c:strRef>
              <c:f>'K82+519'!$AG$3:$AG$5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'K82+519'!$A$6:$A$29</c:f>
              <c:numCache>
                <c:formatCode>m"月"d"日";@</c:formatCode>
                <c:ptCount val="24"/>
                <c:pt idx="0">
                  <c:v>44627</c:v>
                </c:pt>
                <c:pt idx="1">
                  <c:v>44628</c:v>
                </c:pt>
                <c:pt idx="2">
                  <c:v>44629</c:v>
                </c:pt>
                <c:pt idx="3">
                  <c:v>44630</c:v>
                </c:pt>
                <c:pt idx="4">
                  <c:v>44631</c:v>
                </c:pt>
                <c:pt idx="5">
                  <c:v>44632</c:v>
                </c:pt>
                <c:pt idx="6">
                  <c:v>44633</c:v>
                </c:pt>
                <c:pt idx="7">
                  <c:v>44634</c:v>
                </c:pt>
                <c:pt idx="8">
                  <c:v>44635</c:v>
                </c:pt>
                <c:pt idx="9">
                  <c:v>44636</c:v>
                </c:pt>
                <c:pt idx="10">
                  <c:v>44637</c:v>
                </c:pt>
                <c:pt idx="11">
                  <c:v>44639</c:v>
                </c:pt>
                <c:pt idx="12">
                  <c:v>44640</c:v>
                </c:pt>
                <c:pt idx="13">
                  <c:v>44641</c:v>
                </c:pt>
                <c:pt idx="14">
                  <c:v>44642</c:v>
                </c:pt>
                <c:pt idx="15">
                  <c:v>44644</c:v>
                </c:pt>
                <c:pt idx="16">
                  <c:v>44646</c:v>
                </c:pt>
                <c:pt idx="17">
                  <c:v>44648</c:v>
                </c:pt>
                <c:pt idx="18">
                  <c:v>44650</c:v>
                </c:pt>
              </c:numCache>
            </c:numRef>
          </c:cat>
          <c:val>
            <c:numRef>
              <c:f>'K82+519'!$AG$6:$AG$29</c:f>
              <c:numCache>
                <c:formatCode>0.0_ </c:formatCode>
                <c:ptCount val="24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39</c:v>
                </c:pt>
                <c:pt idx="13">
                  <c:v>47</c:v>
                </c:pt>
                <c:pt idx="14">
                  <c:v>55</c:v>
                </c:pt>
                <c:pt idx="15">
                  <c:v>63</c:v>
                </c:pt>
                <c:pt idx="16">
                  <c:v>71</c:v>
                </c:pt>
                <c:pt idx="17">
                  <c:v>79</c:v>
                </c:pt>
                <c:pt idx="18">
                  <c:v>87</c:v>
                </c:pt>
              </c:numCache>
            </c:numRef>
          </c:val>
        </c:ser>
        <c:dLbls/>
        <c:marker val="1"/>
        <c:axId val="321985536"/>
        <c:axId val="322003712"/>
      </c:lineChart>
      <c:dateAx>
        <c:axId val="32190323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1983616"/>
        <c:crossesAt val="-50"/>
        <c:auto val="1"/>
        <c:lblOffset val="100"/>
        <c:baseTimeUnit val="days"/>
      </c:dateAx>
      <c:valAx>
        <c:axId val="321983616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1903232"/>
        <c:crosses val="autoZero"/>
        <c:crossBetween val="midCat"/>
        <c:majorUnit val="0.8"/>
      </c:valAx>
      <c:dateAx>
        <c:axId val="321985536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2003712"/>
        <c:crosses val="autoZero"/>
        <c:auto val="1"/>
        <c:lblOffset val="100"/>
        <c:baseTimeUnit val="days"/>
      </c:dateAx>
      <c:valAx>
        <c:axId val="322003712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1985536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0165734133677923E-2"/>
          <c:y val="0.10695821516180901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K82+519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816700031140205"/>
          <c:y val="6.564424544971091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'K82+519'!$C$4:$G$4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'K82+519'!$A$6:$A$29</c:f>
              <c:numCache>
                <c:formatCode>m"月"d"日";@</c:formatCode>
                <c:ptCount val="24"/>
                <c:pt idx="0">
                  <c:v>44627</c:v>
                </c:pt>
                <c:pt idx="1">
                  <c:v>44628</c:v>
                </c:pt>
                <c:pt idx="2">
                  <c:v>44629</c:v>
                </c:pt>
                <c:pt idx="3">
                  <c:v>44630</c:v>
                </c:pt>
                <c:pt idx="4">
                  <c:v>44631</c:v>
                </c:pt>
                <c:pt idx="5">
                  <c:v>44632</c:v>
                </c:pt>
                <c:pt idx="6">
                  <c:v>44633</c:v>
                </c:pt>
                <c:pt idx="7">
                  <c:v>44634</c:v>
                </c:pt>
                <c:pt idx="8">
                  <c:v>44635</c:v>
                </c:pt>
                <c:pt idx="9">
                  <c:v>44636</c:v>
                </c:pt>
                <c:pt idx="10">
                  <c:v>44637</c:v>
                </c:pt>
                <c:pt idx="11">
                  <c:v>44639</c:v>
                </c:pt>
                <c:pt idx="12">
                  <c:v>44640</c:v>
                </c:pt>
                <c:pt idx="13">
                  <c:v>44641</c:v>
                </c:pt>
                <c:pt idx="14">
                  <c:v>44642</c:v>
                </c:pt>
                <c:pt idx="15">
                  <c:v>44644</c:v>
                </c:pt>
                <c:pt idx="16">
                  <c:v>44646</c:v>
                </c:pt>
                <c:pt idx="17">
                  <c:v>44648</c:v>
                </c:pt>
                <c:pt idx="18">
                  <c:v>44650</c:v>
                </c:pt>
              </c:numCache>
            </c:numRef>
          </c:cat>
          <c:val>
            <c:numRef>
              <c:f>'K82+519'!$G$6:$G$29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-0.199999999949796</c:v>
                </c:pt>
                <c:pt idx="3">
                  <c:v>-0.20000000006348301</c:v>
                </c:pt>
                <c:pt idx="4">
                  <c:v>-0.199999999949796</c:v>
                </c:pt>
                <c:pt idx="5">
                  <c:v>-0.20000000006348301</c:v>
                </c:pt>
                <c:pt idx="6">
                  <c:v>-0.199999999949796</c:v>
                </c:pt>
                <c:pt idx="7">
                  <c:v>-0.20000000006348301</c:v>
                </c:pt>
                <c:pt idx="8">
                  <c:v>-0.199999999949796</c:v>
                </c:pt>
                <c:pt idx="9">
                  <c:v>0.40000000001327901</c:v>
                </c:pt>
                <c:pt idx="10">
                  <c:v>-0.30000000003838101</c:v>
                </c:pt>
                <c:pt idx="11">
                  <c:v>-0.149999999962347</c:v>
                </c:pt>
                <c:pt idx="12">
                  <c:v>-0.30000000003838101</c:v>
                </c:pt>
                <c:pt idx="13">
                  <c:v>-9.9999999974897905E-2</c:v>
                </c:pt>
                <c:pt idx="14">
                  <c:v>0</c:v>
                </c:pt>
                <c:pt idx="15">
                  <c:v>-0.20000000000663901</c:v>
                </c:pt>
                <c:pt idx="16">
                  <c:v>-0.100000000031741</c:v>
                </c:pt>
                <c:pt idx="17">
                  <c:v>-4.9999999987449001E-2</c:v>
                </c:pt>
                <c:pt idx="18">
                  <c:v>-9.9999999974897905E-2</c:v>
                </c:pt>
                <c:pt idx="20">
                  <c:v>-0.8</c:v>
                </c:pt>
              </c:numCache>
            </c:numRef>
          </c:val>
        </c:ser>
        <c:ser>
          <c:idx val="1"/>
          <c:order val="1"/>
          <c:tx>
            <c:strRef>
              <c:f>'K82+519'!$H$4:$L$4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'K82+519'!$A$6:$A$29</c:f>
              <c:numCache>
                <c:formatCode>m"月"d"日";@</c:formatCode>
                <c:ptCount val="24"/>
                <c:pt idx="0">
                  <c:v>44627</c:v>
                </c:pt>
                <c:pt idx="1">
                  <c:v>44628</c:v>
                </c:pt>
                <c:pt idx="2">
                  <c:v>44629</c:v>
                </c:pt>
                <c:pt idx="3">
                  <c:v>44630</c:v>
                </c:pt>
                <c:pt idx="4">
                  <c:v>44631</c:v>
                </c:pt>
                <c:pt idx="5">
                  <c:v>44632</c:v>
                </c:pt>
                <c:pt idx="6">
                  <c:v>44633</c:v>
                </c:pt>
                <c:pt idx="7">
                  <c:v>44634</c:v>
                </c:pt>
                <c:pt idx="8">
                  <c:v>44635</c:v>
                </c:pt>
                <c:pt idx="9">
                  <c:v>44636</c:v>
                </c:pt>
                <c:pt idx="10">
                  <c:v>44637</c:v>
                </c:pt>
                <c:pt idx="11">
                  <c:v>44639</c:v>
                </c:pt>
                <c:pt idx="12">
                  <c:v>44640</c:v>
                </c:pt>
                <c:pt idx="13">
                  <c:v>44641</c:v>
                </c:pt>
                <c:pt idx="14">
                  <c:v>44642</c:v>
                </c:pt>
                <c:pt idx="15">
                  <c:v>44644</c:v>
                </c:pt>
                <c:pt idx="16">
                  <c:v>44646</c:v>
                </c:pt>
                <c:pt idx="17">
                  <c:v>44648</c:v>
                </c:pt>
                <c:pt idx="18">
                  <c:v>44650</c:v>
                </c:pt>
              </c:numCache>
            </c:numRef>
          </c:cat>
          <c:val>
            <c:numRef>
              <c:f>'K82+519'!$L$6:$L$29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0.10000000008858501</c:v>
                </c:pt>
                <c:pt idx="3">
                  <c:v>-0.20000000006348301</c:v>
                </c:pt>
                <c:pt idx="4">
                  <c:v>-0.49999999998817701</c:v>
                </c:pt>
                <c:pt idx="5">
                  <c:v>9.9999999974897905E-2</c:v>
                </c:pt>
                <c:pt idx="6">
                  <c:v>0.10000000008858501</c:v>
                </c:pt>
                <c:pt idx="7">
                  <c:v>-0.40000000001327901</c:v>
                </c:pt>
                <c:pt idx="8">
                  <c:v>0.199999999949796</c:v>
                </c:pt>
                <c:pt idx="9">
                  <c:v>-0.30000000003838101</c:v>
                </c:pt>
                <c:pt idx="10">
                  <c:v>-0.69999999993797202</c:v>
                </c:pt>
                <c:pt idx="11">
                  <c:v>-0.24999999999408801</c:v>
                </c:pt>
                <c:pt idx="12">
                  <c:v>0.199999999949796</c:v>
                </c:pt>
                <c:pt idx="13">
                  <c:v>-0.29999999992469401</c:v>
                </c:pt>
                <c:pt idx="14">
                  <c:v>-0.40000000001327901</c:v>
                </c:pt>
                <c:pt idx="15">
                  <c:v>-5.0000000044292399E-2</c:v>
                </c:pt>
                <c:pt idx="16">
                  <c:v>-9.9999999974897905E-2</c:v>
                </c:pt>
                <c:pt idx="17">
                  <c:v>-4.9999999987449001E-2</c:v>
                </c:pt>
                <c:pt idx="18">
                  <c:v>-4.9999999987449001E-2</c:v>
                </c:pt>
              </c:numCache>
            </c:numRef>
          </c:val>
        </c:ser>
        <c:ser>
          <c:idx val="2"/>
          <c:order val="2"/>
          <c:tx>
            <c:strRef>
              <c:f>'K82+519'!$M$4:$Q$4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'K82+519'!$A$6:$A$29</c:f>
              <c:numCache>
                <c:formatCode>m"月"d"日";@</c:formatCode>
                <c:ptCount val="24"/>
                <c:pt idx="0">
                  <c:v>44627</c:v>
                </c:pt>
                <c:pt idx="1">
                  <c:v>44628</c:v>
                </c:pt>
                <c:pt idx="2">
                  <c:v>44629</c:v>
                </c:pt>
                <c:pt idx="3">
                  <c:v>44630</c:v>
                </c:pt>
                <c:pt idx="4">
                  <c:v>44631</c:v>
                </c:pt>
                <c:pt idx="5">
                  <c:v>44632</c:v>
                </c:pt>
                <c:pt idx="6">
                  <c:v>44633</c:v>
                </c:pt>
                <c:pt idx="7">
                  <c:v>44634</c:v>
                </c:pt>
                <c:pt idx="8">
                  <c:v>44635</c:v>
                </c:pt>
                <c:pt idx="9">
                  <c:v>44636</c:v>
                </c:pt>
                <c:pt idx="10">
                  <c:v>44637</c:v>
                </c:pt>
                <c:pt idx="11">
                  <c:v>44639</c:v>
                </c:pt>
                <c:pt idx="12">
                  <c:v>44640</c:v>
                </c:pt>
                <c:pt idx="13">
                  <c:v>44641</c:v>
                </c:pt>
                <c:pt idx="14">
                  <c:v>44642</c:v>
                </c:pt>
                <c:pt idx="15">
                  <c:v>44644</c:v>
                </c:pt>
                <c:pt idx="16">
                  <c:v>44646</c:v>
                </c:pt>
                <c:pt idx="17">
                  <c:v>44648</c:v>
                </c:pt>
                <c:pt idx="18">
                  <c:v>44650</c:v>
                </c:pt>
              </c:numCache>
            </c:numRef>
          </c:cat>
          <c:val>
            <c:numRef>
              <c:f>'K82+519'!$Q$6:$Q$29</c:f>
              <c:numCache>
                <c:formatCode>0.00_ </c:formatCode>
                <c:ptCount val="24"/>
                <c:pt idx="0">
                  <c:v>0</c:v>
                </c:pt>
                <c:pt idx="1">
                  <c:v>-9.9999999974897905E-2</c:v>
                </c:pt>
                <c:pt idx="2">
                  <c:v>0.199999999949796</c:v>
                </c:pt>
                <c:pt idx="3">
                  <c:v>-0.29999999992469401</c:v>
                </c:pt>
                <c:pt idx="4">
                  <c:v>-0.20000000006348301</c:v>
                </c:pt>
                <c:pt idx="5">
                  <c:v>-0.30000000003838101</c:v>
                </c:pt>
                <c:pt idx="6">
                  <c:v>-9.9999999974897905E-2</c:v>
                </c:pt>
                <c:pt idx="7">
                  <c:v>0.20000000006348301</c:v>
                </c:pt>
                <c:pt idx="8">
                  <c:v>-0.49999999998817701</c:v>
                </c:pt>
                <c:pt idx="9">
                  <c:v>0.49999999998817701</c:v>
                </c:pt>
                <c:pt idx="10">
                  <c:v>-0.40000000001327901</c:v>
                </c:pt>
                <c:pt idx="11">
                  <c:v>-0.100000000031741</c:v>
                </c:pt>
                <c:pt idx="12">
                  <c:v>-9.9999999974897905E-2</c:v>
                </c:pt>
                <c:pt idx="13">
                  <c:v>0.20000000006348301</c:v>
                </c:pt>
                <c:pt idx="14">
                  <c:v>9.9999999974897905E-2</c:v>
                </c:pt>
                <c:pt idx="15">
                  <c:v>-0.24999999999408801</c:v>
                </c:pt>
                <c:pt idx="16">
                  <c:v>-0.15000000001919001</c:v>
                </c:pt>
                <c:pt idx="17">
                  <c:v>-9.9999999974897905E-2</c:v>
                </c:pt>
                <c:pt idx="18">
                  <c:v>-5.0000000044292399E-2</c:v>
                </c:pt>
              </c:numCache>
            </c:numRef>
          </c:val>
        </c:ser>
        <c:dLbls/>
        <c:marker val="1"/>
        <c:axId val="322034304"/>
        <c:axId val="322049152"/>
      </c:lineChart>
      <c:dateAx>
        <c:axId val="32203430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2049152"/>
        <c:crossesAt val="-50"/>
        <c:auto val="1"/>
        <c:lblOffset val="100"/>
        <c:baseTimeUnit val="days"/>
      </c:dateAx>
      <c:valAx>
        <c:axId val="322049152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2034304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0.107379428435385"/>
          <c:y val="0.10675449882490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K82+894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8221196488370004"/>
          <c:y val="2.3167758235828003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618"/>
          <c:h val="0.68526856240126288"/>
        </c:manualLayout>
      </c:layout>
      <c:lineChart>
        <c:grouping val="standard"/>
        <c:ser>
          <c:idx val="0"/>
          <c:order val="0"/>
          <c:tx>
            <c:strRef>
              <c:f>'K82+894'!$U$4:$W$4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'K82+894'!$A$6:$A$55</c:f>
              <c:numCache>
                <c:formatCode>m"月"d"日";@</c:formatCode>
                <c:ptCount val="50"/>
                <c:pt idx="0">
                  <c:v>44516</c:v>
                </c:pt>
                <c:pt idx="1">
                  <c:v>44517</c:v>
                </c:pt>
                <c:pt idx="2">
                  <c:v>44518</c:v>
                </c:pt>
                <c:pt idx="3">
                  <c:v>44519</c:v>
                </c:pt>
                <c:pt idx="4">
                  <c:v>44520</c:v>
                </c:pt>
                <c:pt idx="5">
                  <c:v>44521</c:v>
                </c:pt>
                <c:pt idx="6">
                  <c:v>44522</c:v>
                </c:pt>
                <c:pt idx="7">
                  <c:v>44523</c:v>
                </c:pt>
                <c:pt idx="8">
                  <c:v>44524</c:v>
                </c:pt>
                <c:pt idx="9">
                  <c:v>44525</c:v>
                </c:pt>
                <c:pt idx="10">
                  <c:v>44526</c:v>
                </c:pt>
                <c:pt idx="11">
                  <c:v>44527</c:v>
                </c:pt>
                <c:pt idx="12">
                  <c:v>44528</c:v>
                </c:pt>
                <c:pt idx="13">
                  <c:v>44529</c:v>
                </c:pt>
                <c:pt idx="14">
                  <c:v>44530</c:v>
                </c:pt>
                <c:pt idx="15">
                  <c:v>44532</c:v>
                </c:pt>
                <c:pt idx="16">
                  <c:v>44534</c:v>
                </c:pt>
                <c:pt idx="17">
                  <c:v>44536</c:v>
                </c:pt>
                <c:pt idx="18">
                  <c:v>44538</c:v>
                </c:pt>
                <c:pt idx="19">
                  <c:v>44540</c:v>
                </c:pt>
                <c:pt idx="20">
                  <c:v>44542</c:v>
                </c:pt>
                <c:pt idx="21">
                  <c:v>44544</c:v>
                </c:pt>
                <c:pt idx="22">
                  <c:v>44546</c:v>
                </c:pt>
                <c:pt idx="23">
                  <c:v>44548</c:v>
                </c:pt>
                <c:pt idx="24">
                  <c:v>44550</c:v>
                </c:pt>
                <c:pt idx="25">
                  <c:v>44557</c:v>
                </c:pt>
                <c:pt idx="26">
                  <c:v>44564</c:v>
                </c:pt>
              </c:numCache>
            </c:numRef>
          </c:cat>
          <c:val>
            <c:numRef>
              <c:f>'K82+894'!$V$6:$V$59</c:f>
              <c:numCache>
                <c:formatCode>0.00_ </c:formatCode>
                <c:ptCount val="54"/>
                <c:pt idx="0">
                  <c:v>0</c:v>
                </c:pt>
                <c:pt idx="1">
                  <c:v>0.300000000000189</c:v>
                </c:pt>
                <c:pt idx="2">
                  <c:v>0.70000000000014495</c:v>
                </c:pt>
                <c:pt idx="3">
                  <c:v>0.100000000000655</c:v>
                </c:pt>
                <c:pt idx="4">
                  <c:v>-0.399999999999956</c:v>
                </c:pt>
                <c:pt idx="5">
                  <c:v>-0.89999999999967895</c:v>
                </c:pt>
                <c:pt idx="6">
                  <c:v>0.399999999999956</c:v>
                </c:pt>
                <c:pt idx="7">
                  <c:v>0.300000000000189</c:v>
                </c:pt>
                <c:pt idx="8">
                  <c:v>0.20000000000042201</c:v>
                </c:pt>
                <c:pt idx="9">
                  <c:v>-9.99999999997669E-2</c:v>
                </c:pt>
                <c:pt idx="10">
                  <c:v>0.300000000000189</c:v>
                </c:pt>
                <c:pt idx="11">
                  <c:v>0.20000000000042201</c:v>
                </c:pt>
                <c:pt idx="12">
                  <c:v>-9.99999999997669E-2</c:v>
                </c:pt>
                <c:pt idx="13">
                  <c:v>-0.19999999999953399</c:v>
                </c:pt>
                <c:pt idx="14">
                  <c:v>-0.300000000000189</c:v>
                </c:pt>
                <c:pt idx="15">
                  <c:v>-0.59999999999949005</c:v>
                </c:pt>
                <c:pt idx="16">
                  <c:v>-0.999999999999446</c:v>
                </c:pt>
                <c:pt idx="17">
                  <c:v>-0.999999999999446</c:v>
                </c:pt>
                <c:pt idx="18">
                  <c:v>-1.59999999999982</c:v>
                </c:pt>
                <c:pt idx="19">
                  <c:v>-1.3999999999993999</c:v>
                </c:pt>
                <c:pt idx="20">
                  <c:v>-1.6999999999995901</c:v>
                </c:pt>
                <c:pt idx="21">
                  <c:v>-1.50000000000006</c:v>
                </c:pt>
                <c:pt idx="22">
                  <c:v>-1.3999999999993999</c:v>
                </c:pt>
                <c:pt idx="23">
                  <c:v>-1.6999999999995901</c:v>
                </c:pt>
                <c:pt idx="24">
                  <c:v>-1.59999999999982</c:v>
                </c:pt>
                <c:pt idx="25">
                  <c:v>-1.50000000000006</c:v>
                </c:pt>
                <c:pt idx="26">
                  <c:v>-1.3999999999993999</c:v>
                </c:pt>
                <c:pt idx="27">
                  <c:v>-0.50000000000061096</c:v>
                </c:pt>
              </c:numCache>
            </c:numRef>
          </c:val>
        </c:ser>
        <c:ser>
          <c:idx val="1"/>
          <c:order val="1"/>
          <c:tx>
            <c:strRef>
              <c:f>'K82+894'!$Y$4:$AA$4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'K82+894'!$A$6:$A$55</c:f>
              <c:numCache>
                <c:formatCode>m"月"d"日";@</c:formatCode>
                <c:ptCount val="50"/>
                <c:pt idx="0">
                  <c:v>44516</c:v>
                </c:pt>
                <c:pt idx="1">
                  <c:v>44517</c:v>
                </c:pt>
                <c:pt idx="2">
                  <c:v>44518</c:v>
                </c:pt>
                <c:pt idx="3">
                  <c:v>44519</c:v>
                </c:pt>
                <c:pt idx="4">
                  <c:v>44520</c:v>
                </c:pt>
                <c:pt idx="5">
                  <c:v>44521</c:v>
                </c:pt>
                <c:pt idx="6">
                  <c:v>44522</c:v>
                </c:pt>
                <c:pt idx="7">
                  <c:v>44523</c:v>
                </c:pt>
                <c:pt idx="8">
                  <c:v>44524</c:v>
                </c:pt>
                <c:pt idx="9">
                  <c:v>44525</c:v>
                </c:pt>
                <c:pt idx="10">
                  <c:v>44526</c:v>
                </c:pt>
                <c:pt idx="11">
                  <c:v>44527</c:v>
                </c:pt>
                <c:pt idx="12">
                  <c:v>44528</c:v>
                </c:pt>
                <c:pt idx="13">
                  <c:v>44529</c:v>
                </c:pt>
                <c:pt idx="14">
                  <c:v>44530</c:v>
                </c:pt>
                <c:pt idx="15">
                  <c:v>44532</c:v>
                </c:pt>
                <c:pt idx="16">
                  <c:v>44534</c:v>
                </c:pt>
                <c:pt idx="17">
                  <c:v>44536</c:v>
                </c:pt>
                <c:pt idx="18">
                  <c:v>44538</c:v>
                </c:pt>
                <c:pt idx="19">
                  <c:v>44540</c:v>
                </c:pt>
                <c:pt idx="20">
                  <c:v>44542</c:v>
                </c:pt>
                <c:pt idx="21">
                  <c:v>44544</c:v>
                </c:pt>
                <c:pt idx="22">
                  <c:v>44546</c:v>
                </c:pt>
                <c:pt idx="23">
                  <c:v>44548</c:v>
                </c:pt>
                <c:pt idx="24">
                  <c:v>44550</c:v>
                </c:pt>
                <c:pt idx="25">
                  <c:v>44557</c:v>
                </c:pt>
                <c:pt idx="26">
                  <c:v>44564</c:v>
                </c:pt>
              </c:numCache>
            </c:numRef>
          </c:cat>
          <c:val>
            <c:numRef>
              <c:f>'K82+894'!$Z$6:$Z$53</c:f>
              <c:numCache>
                <c:formatCode>0.00_ </c:formatCode>
                <c:ptCount val="48"/>
                <c:pt idx="0">
                  <c:v>0</c:v>
                </c:pt>
                <c:pt idx="1">
                  <c:v>0.70000000000014495</c:v>
                </c:pt>
                <c:pt idx="2">
                  <c:v>0.799999999999912</c:v>
                </c:pt>
                <c:pt idx="3">
                  <c:v>1.3000000000005201</c:v>
                </c:pt>
                <c:pt idx="4">
                  <c:v>0.799999999999912</c:v>
                </c:pt>
                <c:pt idx="5">
                  <c:v>1.59999999999982</c:v>
                </c:pt>
                <c:pt idx="6">
                  <c:v>1.4000000000002899</c:v>
                </c:pt>
                <c:pt idx="7">
                  <c:v>1.20000000000076</c:v>
                </c:pt>
                <c:pt idx="8">
                  <c:v>0.90000000000145497</c:v>
                </c:pt>
                <c:pt idx="9">
                  <c:v>0.799999999999912</c:v>
                </c:pt>
                <c:pt idx="10">
                  <c:v>0.70000000000014495</c:v>
                </c:pt>
                <c:pt idx="11">
                  <c:v>0.799999999999912</c:v>
                </c:pt>
                <c:pt idx="12">
                  <c:v>0.799999999999912</c:v>
                </c:pt>
                <c:pt idx="13">
                  <c:v>0.50000000000061096</c:v>
                </c:pt>
                <c:pt idx="14">
                  <c:v>0.20000000000130999</c:v>
                </c:pt>
                <c:pt idx="15">
                  <c:v>0.40000000000084401</c:v>
                </c:pt>
                <c:pt idx="16">
                  <c:v>0.70000000000014495</c:v>
                </c:pt>
                <c:pt idx="17">
                  <c:v>0.30000000000107702</c:v>
                </c:pt>
                <c:pt idx="18">
                  <c:v>0.40000000000084401</c:v>
                </c:pt>
                <c:pt idx="19">
                  <c:v>0.50000000000061096</c:v>
                </c:pt>
                <c:pt idx="20">
                  <c:v>0.20000000000130999</c:v>
                </c:pt>
                <c:pt idx="21">
                  <c:v>0.40000000000084401</c:v>
                </c:pt>
                <c:pt idx="22">
                  <c:v>9.99999999997669E-2</c:v>
                </c:pt>
                <c:pt idx="23">
                  <c:v>0</c:v>
                </c:pt>
                <c:pt idx="24">
                  <c:v>0.20000000000130999</c:v>
                </c:pt>
                <c:pt idx="25">
                  <c:v>-9.99999999997669E-2</c:v>
                </c:pt>
                <c:pt idx="26">
                  <c:v>-0.29999999999930099</c:v>
                </c:pt>
                <c:pt idx="27">
                  <c:v>-3.70000000000026</c:v>
                </c:pt>
              </c:numCache>
            </c:numRef>
          </c:val>
        </c:ser>
        <c:ser>
          <c:idx val="2"/>
          <c:order val="2"/>
          <c:tx>
            <c:strRef>
              <c:f>'K82+894'!$AC$4:$AE$4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'K82+894'!$A$6:$A$55</c:f>
              <c:numCache>
                <c:formatCode>m"月"d"日";@</c:formatCode>
                <c:ptCount val="50"/>
                <c:pt idx="0">
                  <c:v>44516</c:v>
                </c:pt>
                <c:pt idx="1">
                  <c:v>44517</c:v>
                </c:pt>
                <c:pt idx="2">
                  <c:v>44518</c:v>
                </c:pt>
                <c:pt idx="3">
                  <c:v>44519</c:v>
                </c:pt>
                <c:pt idx="4">
                  <c:v>44520</c:v>
                </c:pt>
                <c:pt idx="5">
                  <c:v>44521</c:v>
                </c:pt>
                <c:pt idx="6">
                  <c:v>44522</c:v>
                </c:pt>
                <c:pt idx="7">
                  <c:v>44523</c:v>
                </c:pt>
                <c:pt idx="8">
                  <c:v>44524</c:v>
                </c:pt>
                <c:pt idx="9">
                  <c:v>44525</c:v>
                </c:pt>
                <c:pt idx="10">
                  <c:v>44526</c:v>
                </c:pt>
                <c:pt idx="11">
                  <c:v>44527</c:v>
                </c:pt>
                <c:pt idx="12">
                  <c:v>44528</c:v>
                </c:pt>
                <c:pt idx="13">
                  <c:v>44529</c:v>
                </c:pt>
                <c:pt idx="14">
                  <c:v>44530</c:v>
                </c:pt>
                <c:pt idx="15">
                  <c:v>44532</c:v>
                </c:pt>
                <c:pt idx="16">
                  <c:v>44534</c:v>
                </c:pt>
                <c:pt idx="17">
                  <c:v>44536</c:v>
                </c:pt>
                <c:pt idx="18">
                  <c:v>44538</c:v>
                </c:pt>
                <c:pt idx="19">
                  <c:v>44540</c:v>
                </c:pt>
                <c:pt idx="20">
                  <c:v>44542</c:v>
                </c:pt>
                <c:pt idx="21">
                  <c:v>44544</c:v>
                </c:pt>
                <c:pt idx="22">
                  <c:v>44546</c:v>
                </c:pt>
                <c:pt idx="23">
                  <c:v>44548</c:v>
                </c:pt>
                <c:pt idx="24">
                  <c:v>44550</c:v>
                </c:pt>
                <c:pt idx="25">
                  <c:v>44557</c:v>
                </c:pt>
                <c:pt idx="26">
                  <c:v>44564</c:v>
                </c:pt>
              </c:numCache>
            </c:numRef>
          </c:cat>
          <c:val>
            <c:numRef>
              <c:f>'K82+894'!$AD$6:$AD$56</c:f>
              <c:numCache>
                <c:formatCode>0.00_ </c:formatCode>
                <c:ptCount val="51"/>
                <c:pt idx="0">
                  <c:v>0</c:v>
                </c:pt>
                <c:pt idx="1">
                  <c:v>-0.50000000000061096</c:v>
                </c:pt>
                <c:pt idx="2">
                  <c:v>-0.70000000000014495</c:v>
                </c:pt>
                <c:pt idx="3">
                  <c:v>-0.90000000000056701</c:v>
                </c:pt>
                <c:pt idx="4">
                  <c:v>-1.00000000000033</c:v>
                </c:pt>
                <c:pt idx="5">
                  <c:v>-1.8000000000002501</c:v>
                </c:pt>
                <c:pt idx="6">
                  <c:v>-1.20000000000076</c:v>
                </c:pt>
                <c:pt idx="7">
                  <c:v>-1.3000000000005201</c:v>
                </c:pt>
                <c:pt idx="8">
                  <c:v>-1.50000000000006</c:v>
                </c:pt>
                <c:pt idx="9">
                  <c:v>-1.20000000000076</c:v>
                </c:pt>
                <c:pt idx="10">
                  <c:v>-1.70000000000048</c:v>
                </c:pt>
                <c:pt idx="11">
                  <c:v>-1.60000000000071</c:v>
                </c:pt>
                <c:pt idx="12">
                  <c:v>-1.9000000000000099</c:v>
                </c:pt>
                <c:pt idx="13">
                  <c:v>-1.1000000000001</c:v>
                </c:pt>
                <c:pt idx="14">
                  <c:v>-2.2000000000002</c:v>
                </c:pt>
                <c:pt idx="15">
                  <c:v>-2.10000000000043</c:v>
                </c:pt>
                <c:pt idx="16">
                  <c:v>-2.4000000000006199</c:v>
                </c:pt>
                <c:pt idx="17">
                  <c:v>-2.6999999999999198</c:v>
                </c:pt>
                <c:pt idx="18">
                  <c:v>-2.60000000000016</c:v>
                </c:pt>
                <c:pt idx="19">
                  <c:v>-3.0000000000001101</c:v>
                </c:pt>
                <c:pt idx="20">
                  <c:v>-2.8000000000005798</c:v>
                </c:pt>
                <c:pt idx="21">
                  <c:v>-3.2000000000005402</c:v>
                </c:pt>
                <c:pt idx="22">
                  <c:v>-3.4000000000000701</c:v>
                </c:pt>
                <c:pt idx="23">
                  <c:v>-3.70000000000026</c:v>
                </c:pt>
                <c:pt idx="24">
                  <c:v>-3.3000000000003</c:v>
                </c:pt>
                <c:pt idx="25">
                  <c:v>-3.6000000000004899</c:v>
                </c:pt>
                <c:pt idx="26">
                  <c:v>-3.70000000000026</c:v>
                </c:pt>
              </c:numCache>
            </c:numRef>
          </c:val>
        </c:ser>
        <c:dLbls/>
        <c:marker val="1"/>
        <c:axId val="316649472"/>
        <c:axId val="316652160"/>
      </c:lineChart>
      <c:lineChart>
        <c:grouping val="standard"/>
        <c:ser>
          <c:idx val="3"/>
          <c:order val="3"/>
          <c:tx>
            <c:strRef>
              <c:f>'K82+894'!$AG$3:$AG$5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'K82+894'!$A$6:$A$53</c:f>
              <c:numCache>
                <c:formatCode>m"月"d"日";@</c:formatCode>
                <c:ptCount val="48"/>
                <c:pt idx="0">
                  <c:v>44516</c:v>
                </c:pt>
                <c:pt idx="1">
                  <c:v>44517</c:v>
                </c:pt>
                <c:pt idx="2">
                  <c:v>44518</c:v>
                </c:pt>
                <c:pt idx="3">
                  <c:v>44519</c:v>
                </c:pt>
                <c:pt idx="4">
                  <c:v>44520</c:v>
                </c:pt>
                <c:pt idx="5">
                  <c:v>44521</c:v>
                </c:pt>
                <c:pt idx="6">
                  <c:v>44522</c:v>
                </c:pt>
                <c:pt idx="7">
                  <c:v>44523</c:v>
                </c:pt>
                <c:pt idx="8">
                  <c:v>44524</c:v>
                </c:pt>
                <c:pt idx="9">
                  <c:v>44525</c:v>
                </c:pt>
                <c:pt idx="10">
                  <c:v>44526</c:v>
                </c:pt>
                <c:pt idx="11">
                  <c:v>44527</c:v>
                </c:pt>
                <c:pt idx="12">
                  <c:v>44528</c:v>
                </c:pt>
                <c:pt idx="13">
                  <c:v>44529</c:v>
                </c:pt>
                <c:pt idx="14">
                  <c:v>44530</c:v>
                </c:pt>
                <c:pt idx="15">
                  <c:v>44532</c:v>
                </c:pt>
                <c:pt idx="16">
                  <c:v>44534</c:v>
                </c:pt>
                <c:pt idx="17">
                  <c:v>44536</c:v>
                </c:pt>
                <c:pt idx="18">
                  <c:v>44538</c:v>
                </c:pt>
                <c:pt idx="19">
                  <c:v>44540</c:v>
                </c:pt>
                <c:pt idx="20">
                  <c:v>44542</c:v>
                </c:pt>
                <c:pt idx="21">
                  <c:v>44544</c:v>
                </c:pt>
                <c:pt idx="22">
                  <c:v>44546</c:v>
                </c:pt>
                <c:pt idx="23">
                  <c:v>44548</c:v>
                </c:pt>
                <c:pt idx="24">
                  <c:v>44550</c:v>
                </c:pt>
                <c:pt idx="25">
                  <c:v>44557</c:v>
                </c:pt>
                <c:pt idx="26">
                  <c:v>44564</c:v>
                </c:pt>
              </c:numCache>
            </c:numRef>
          </c:cat>
          <c:val>
            <c:numRef>
              <c:f>'K82+894'!$AG$6:$AG$54</c:f>
              <c:numCache>
                <c:formatCode>0.0_ </c:formatCode>
                <c:ptCount val="49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52</c:v>
                </c:pt>
                <c:pt idx="10">
                  <c:v>55</c:v>
                </c:pt>
                <c:pt idx="11">
                  <c:v>58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82</c:v>
                </c:pt>
                <c:pt idx="17">
                  <c:v>88</c:v>
                </c:pt>
                <c:pt idx="18">
                  <c:v>94</c:v>
                </c:pt>
                <c:pt idx="19">
                  <c:v>100</c:v>
                </c:pt>
                <c:pt idx="20">
                  <c:v>106</c:v>
                </c:pt>
                <c:pt idx="21">
                  <c:v>112</c:v>
                </c:pt>
                <c:pt idx="22">
                  <c:v>118</c:v>
                </c:pt>
                <c:pt idx="23">
                  <c:v>124</c:v>
                </c:pt>
                <c:pt idx="24">
                  <c:v>130</c:v>
                </c:pt>
                <c:pt idx="25">
                  <c:v>150</c:v>
                </c:pt>
                <c:pt idx="26">
                  <c:v>170</c:v>
                </c:pt>
              </c:numCache>
            </c:numRef>
          </c:val>
        </c:ser>
        <c:dLbls/>
        <c:marker val="1"/>
        <c:axId val="316662528"/>
        <c:axId val="316664064"/>
      </c:lineChart>
      <c:dateAx>
        <c:axId val="31664947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6652160"/>
        <c:crossesAt val="-50"/>
        <c:auto val="1"/>
        <c:lblOffset val="100"/>
        <c:baseTimeUnit val="days"/>
        <c:majorUnit val="6"/>
        <c:majorTimeUnit val="days"/>
      </c:dateAx>
      <c:valAx>
        <c:axId val="316652160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098E-3"/>
              <c:y val="0.33226907384240612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6649472"/>
        <c:crosses val="autoZero"/>
        <c:crossBetween val="midCat"/>
      </c:valAx>
      <c:dateAx>
        <c:axId val="316662528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16664064"/>
        <c:crosses val="autoZero"/>
        <c:auto val="1"/>
        <c:lblOffset val="100"/>
        <c:baseTimeUnit val="days"/>
      </c:dateAx>
      <c:valAx>
        <c:axId val="316664064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6662528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9386973180076699E-2"/>
          <c:y val="0.106958078838276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K82+519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612085062513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'K82+519'!$U$4:$W$4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'K82+519'!$A$6:$A$29</c:f>
              <c:numCache>
                <c:formatCode>m"月"d"日";@</c:formatCode>
                <c:ptCount val="24"/>
                <c:pt idx="0">
                  <c:v>44627</c:v>
                </c:pt>
                <c:pt idx="1">
                  <c:v>44628</c:v>
                </c:pt>
                <c:pt idx="2">
                  <c:v>44629</c:v>
                </c:pt>
                <c:pt idx="3">
                  <c:v>44630</c:v>
                </c:pt>
                <c:pt idx="4">
                  <c:v>44631</c:v>
                </c:pt>
                <c:pt idx="5">
                  <c:v>44632</c:v>
                </c:pt>
                <c:pt idx="6">
                  <c:v>44633</c:v>
                </c:pt>
                <c:pt idx="7">
                  <c:v>44634</c:v>
                </c:pt>
                <c:pt idx="8">
                  <c:v>44635</c:v>
                </c:pt>
                <c:pt idx="9">
                  <c:v>44636</c:v>
                </c:pt>
                <c:pt idx="10">
                  <c:v>44637</c:v>
                </c:pt>
                <c:pt idx="11">
                  <c:v>44639</c:v>
                </c:pt>
                <c:pt idx="12">
                  <c:v>44640</c:v>
                </c:pt>
                <c:pt idx="13">
                  <c:v>44641</c:v>
                </c:pt>
                <c:pt idx="14">
                  <c:v>44642</c:v>
                </c:pt>
                <c:pt idx="15">
                  <c:v>44644</c:v>
                </c:pt>
                <c:pt idx="16">
                  <c:v>44646</c:v>
                </c:pt>
                <c:pt idx="17">
                  <c:v>44648</c:v>
                </c:pt>
                <c:pt idx="18">
                  <c:v>44650</c:v>
                </c:pt>
              </c:numCache>
            </c:numRef>
          </c:cat>
          <c:val>
            <c:numRef>
              <c:f>'K82+519'!$W$6:$W$29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-0.19999999999953399</c:v>
                </c:pt>
                <c:pt idx="3">
                  <c:v>-0.20000000000130999</c:v>
                </c:pt>
                <c:pt idx="4">
                  <c:v>-0.19999999999953399</c:v>
                </c:pt>
                <c:pt idx="5">
                  <c:v>-0.19999999999953399</c:v>
                </c:pt>
                <c:pt idx="6">
                  <c:v>-0.19999999999953399</c:v>
                </c:pt>
                <c:pt idx="7">
                  <c:v>-0.20000000000130999</c:v>
                </c:pt>
                <c:pt idx="8">
                  <c:v>-0.19999999999953399</c:v>
                </c:pt>
                <c:pt idx="9">
                  <c:v>0.50000000000061096</c:v>
                </c:pt>
                <c:pt idx="10">
                  <c:v>-0.30000000000107702</c:v>
                </c:pt>
                <c:pt idx="11">
                  <c:v>-4.9999999999883499E-2</c:v>
                </c:pt>
                <c:pt idx="12">
                  <c:v>-9.99999999997669E-2</c:v>
                </c:pt>
                <c:pt idx="13">
                  <c:v>-0.19999999999953399</c:v>
                </c:pt>
                <c:pt idx="14">
                  <c:v>-0.19999999999953399</c:v>
                </c:pt>
                <c:pt idx="15">
                  <c:v>-5.0000000000771601E-2</c:v>
                </c:pt>
                <c:pt idx="16">
                  <c:v>-4.9999999999883499E-2</c:v>
                </c:pt>
                <c:pt idx="17">
                  <c:v>0.100000000000655</c:v>
                </c:pt>
                <c:pt idx="18">
                  <c:v>-5.0000000000771601E-2</c:v>
                </c:pt>
                <c:pt idx="20">
                  <c:v>-0.8</c:v>
                </c:pt>
              </c:numCache>
            </c:numRef>
          </c:val>
        </c:ser>
        <c:ser>
          <c:idx val="1"/>
          <c:order val="1"/>
          <c:tx>
            <c:strRef>
              <c:f>'K82+519'!$Y$4:$AA$4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'K82+519'!$A$6:$A$29</c:f>
              <c:numCache>
                <c:formatCode>m"月"d"日";@</c:formatCode>
                <c:ptCount val="24"/>
                <c:pt idx="0">
                  <c:v>44627</c:v>
                </c:pt>
                <c:pt idx="1">
                  <c:v>44628</c:v>
                </c:pt>
                <c:pt idx="2">
                  <c:v>44629</c:v>
                </c:pt>
                <c:pt idx="3">
                  <c:v>44630</c:v>
                </c:pt>
                <c:pt idx="4">
                  <c:v>44631</c:v>
                </c:pt>
                <c:pt idx="5">
                  <c:v>44632</c:v>
                </c:pt>
                <c:pt idx="6">
                  <c:v>44633</c:v>
                </c:pt>
                <c:pt idx="7">
                  <c:v>44634</c:v>
                </c:pt>
                <c:pt idx="8">
                  <c:v>44635</c:v>
                </c:pt>
                <c:pt idx="9">
                  <c:v>44636</c:v>
                </c:pt>
                <c:pt idx="10">
                  <c:v>44637</c:v>
                </c:pt>
                <c:pt idx="11">
                  <c:v>44639</c:v>
                </c:pt>
                <c:pt idx="12">
                  <c:v>44640</c:v>
                </c:pt>
                <c:pt idx="13">
                  <c:v>44641</c:v>
                </c:pt>
                <c:pt idx="14">
                  <c:v>44642</c:v>
                </c:pt>
                <c:pt idx="15">
                  <c:v>44644</c:v>
                </c:pt>
                <c:pt idx="16">
                  <c:v>44646</c:v>
                </c:pt>
                <c:pt idx="17">
                  <c:v>44648</c:v>
                </c:pt>
                <c:pt idx="18">
                  <c:v>44650</c:v>
                </c:pt>
              </c:numCache>
            </c:numRef>
          </c:cat>
          <c:val>
            <c:numRef>
              <c:f>'K82+519'!$AA$6:$AA$29</c:f>
              <c:numCache>
                <c:formatCode>0.00_ </c:formatCode>
                <c:ptCount val="24"/>
                <c:pt idx="0">
                  <c:v>0</c:v>
                </c:pt>
                <c:pt idx="1">
                  <c:v>0.50000000000061096</c:v>
                </c:pt>
                <c:pt idx="2">
                  <c:v>-0.19999999999953399</c:v>
                </c:pt>
                <c:pt idx="3">
                  <c:v>-0.19999999999953399</c:v>
                </c:pt>
                <c:pt idx="4">
                  <c:v>-0.40000000000084401</c:v>
                </c:pt>
                <c:pt idx="5">
                  <c:v>0.29999999999930099</c:v>
                </c:pt>
                <c:pt idx="6">
                  <c:v>-0.19999999999953399</c:v>
                </c:pt>
                <c:pt idx="7">
                  <c:v>9.99999999997669E-2</c:v>
                </c:pt>
                <c:pt idx="8">
                  <c:v>-0.19999999999953399</c:v>
                </c:pt>
                <c:pt idx="9">
                  <c:v>9.99999999997669E-2</c:v>
                </c:pt>
                <c:pt idx="10">
                  <c:v>9.99999999997669E-2</c:v>
                </c:pt>
                <c:pt idx="11">
                  <c:v>0.100000000000655</c:v>
                </c:pt>
                <c:pt idx="12">
                  <c:v>-0.60000000000037801</c:v>
                </c:pt>
                <c:pt idx="13">
                  <c:v>0.19999999999953399</c:v>
                </c:pt>
                <c:pt idx="14">
                  <c:v>-0.19999999999953399</c:v>
                </c:pt>
                <c:pt idx="15">
                  <c:v>4.9999999999883499E-2</c:v>
                </c:pt>
                <c:pt idx="16">
                  <c:v>-0.14999999999965</c:v>
                </c:pt>
                <c:pt idx="17">
                  <c:v>4.9999999999883499E-2</c:v>
                </c:pt>
                <c:pt idx="18">
                  <c:v>9.99999999997669E-2</c:v>
                </c:pt>
                <c:pt idx="20">
                  <c:v>0.08</c:v>
                </c:pt>
              </c:numCache>
            </c:numRef>
          </c:val>
        </c:ser>
        <c:ser>
          <c:idx val="2"/>
          <c:order val="2"/>
          <c:tx>
            <c:strRef>
              <c:f>'K82+519'!$AC$4:$AE$4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'K82+519'!$A$6:$A$29</c:f>
              <c:numCache>
                <c:formatCode>m"月"d"日";@</c:formatCode>
                <c:ptCount val="24"/>
                <c:pt idx="0">
                  <c:v>44627</c:v>
                </c:pt>
                <c:pt idx="1">
                  <c:v>44628</c:v>
                </c:pt>
                <c:pt idx="2">
                  <c:v>44629</c:v>
                </c:pt>
                <c:pt idx="3">
                  <c:v>44630</c:v>
                </c:pt>
                <c:pt idx="4">
                  <c:v>44631</c:v>
                </c:pt>
                <c:pt idx="5">
                  <c:v>44632</c:v>
                </c:pt>
                <c:pt idx="6">
                  <c:v>44633</c:v>
                </c:pt>
                <c:pt idx="7">
                  <c:v>44634</c:v>
                </c:pt>
                <c:pt idx="8">
                  <c:v>44635</c:v>
                </c:pt>
                <c:pt idx="9">
                  <c:v>44636</c:v>
                </c:pt>
                <c:pt idx="10">
                  <c:v>44637</c:v>
                </c:pt>
                <c:pt idx="11">
                  <c:v>44639</c:v>
                </c:pt>
                <c:pt idx="12">
                  <c:v>44640</c:v>
                </c:pt>
                <c:pt idx="13">
                  <c:v>44641</c:v>
                </c:pt>
                <c:pt idx="14">
                  <c:v>44642</c:v>
                </c:pt>
                <c:pt idx="15">
                  <c:v>44644</c:v>
                </c:pt>
                <c:pt idx="16">
                  <c:v>44646</c:v>
                </c:pt>
                <c:pt idx="17">
                  <c:v>44648</c:v>
                </c:pt>
                <c:pt idx="18">
                  <c:v>44650</c:v>
                </c:pt>
              </c:numCache>
            </c:numRef>
          </c:cat>
          <c:val>
            <c:numRef>
              <c:f>'K82+519'!$AE$6:$AE$29</c:f>
              <c:numCache>
                <c:formatCode>0.00_ </c:formatCode>
                <c:ptCount val="24"/>
                <c:pt idx="0">
                  <c:v>0</c:v>
                </c:pt>
                <c:pt idx="1">
                  <c:v>9.99999999997669E-2</c:v>
                </c:pt>
                <c:pt idx="2">
                  <c:v>-0.29999999999930099</c:v>
                </c:pt>
                <c:pt idx="3">
                  <c:v>-0.19999999999953399</c:v>
                </c:pt>
                <c:pt idx="4">
                  <c:v>-0.10000000000154299</c:v>
                </c:pt>
                <c:pt idx="5">
                  <c:v>-9.99999999997669E-2</c:v>
                </c:pt>
                <c:pt idx="6">
                  <c:v>0.30000000000107702</c:v>
                </c:pt>
                <c:pt idx="7">
                  <c:v>-0.40000000000084401</c:v>
                </c:pt>
                <c:pt idx="8">
                  <c:v>0.19999999999953399</c:v>
                </c:pt>
                <c:pt idx="9">
                  <c:v>-0.49999999999883499</c:v>
                </c:pt>
                <c:pt idx="10">
                  <c:v>-0.30000000000107702</c:v>
                </c:pt>
                <c:pt idx="11">
                  <c:v>-0.24999999999941699</c:v>
                </c:pt>
                <c:pt idx="12">
                  <c:v>0.19999999999953399</c:v>
                </c:pt>
                <c:pt idx="13">
                  <c:v>-9.99999999997669E-2</c:v>
                </c:pt>
                <c:pt idx="14">
                  <c:v>-0.29999999999930099</c:v>
                </c:pt>
                <c:pt idx="15">
                  <c:v>4.9999999999883499E-2</c:v>
                </c:pt>
                <c:pt idx="16">
                  <c:v>-0.15000000000053901</c:v>
                </c:pt>
                <c:pt idx="17">
                  <c:v>4.9999999999883499E-2</c:v>
                </c:pt>
                <c:pt idx="18">
                  <c:v>-0.14999999999965</c:v>
                </c:pt>
              </c:numCache>
            </c:numRef>
          </c:val>
        </c:ser>
        <c:dLbls/>
        <c:marker val="1"/>
        <c:axId val="322096512"/>
        <c:axId val="322115456"/>
      </c:lineChart>
      <c:dateAx>
        <c:axId val="32209651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2115456"/>
        <c:crossesAt val="-50"/>
        <c:auto val="1"/>
        <c:lblOffset val="100"/>
        <c:baseTimeUnit val="days"/>
      </c:dateAx>
      <c:valAx>
        <c:axId val="322115456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2096512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K82+488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7404357086680703"/>
          <c:y val="2.13186471199807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'K82+488'!$C$4:$G$4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'K82+488'!$A$6:$A$29</c:f>
              <c:numCache>
                <c:formatCode>m"月"d"日";@</c:formatCode>
                <c:ptCount val="24"/>
                <c:pt idx="0">
                  <c:v>44630</c:v>
                </c:pt>
                <c:pt idx="1">
                  <c:v>44631</c:v>
                </c:pt>
                <c:pt idx="2">
                  <c:v>44632</c:v>
                </c:pt>
                <c:pt idx="3">
                  <c:v>44633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44639</c:v>
                </c:pt>
                <c:pt idx="9">
                  <c:v>44640</c:v>
                </c:pt>
                <c:pt idx="10">
                  <c:v>44641</c:v>
                </c:pt>
                <c:pt idx="11">
                  <c:v>44642</c:v>
                </c:pt>
                <c:pt idx="12">
                  <c:v>44643</c:v>
                </c:pt>
                <c:pt idx="13">
                  <c:v>44644</c:v>
                </c:pt>
                <c:pt idx="14">
                  <c:v>44645</c:v>
                </c:pt>
                <c:pt idx="15">
                  <c:v>44647</c:v>
                </c:pt>
                <c:pt idx="16">
                  <c:v>44649</c:v>
                </c:pt>
                <c:pt idx="17">
                  <c:v>44651</c:v>
                </c:pt>
                <c:pt idx="18">
                  <c:v>44653</c:v>
                </c:pt>
              </c:numCache>
            </c:numRef>
          </c:cat>
          <c:val>
            <c:numRef>
              <c:f>'K82+488'!$F$6:$F$29</c:f>
              <c:numCache>
                <c:formatCode>0.00_ </c:formatCode>
                <c:ptCount val="24"/>
                <c:pt idx="0">
                  <c:v>0</c:v>
                </c:pt>
                <c:pt idx="1">
                  <c:v>9.9999999974897905E-2</c:v>
                </c:pt>
                <c:pt idx="2">
                  <c:v>0.199999999949796</c:v>
                </c:pt>
                <c:pt idx="3">
                  <c:v>-0.30000000003838101</c:v>
                </c:pt>
                <c:pt idx="4">
                  <c:v>-0.70000000005165897</c:v>
                </c:pt>
                <c:pt idx="5">
                  <c:v>-0.40000000001327901</c:v>
                </c:pt>
                <c:pt idx="6">
                  <c:v>-0.50000000010186296</c:v>
                </c:pt>
                <c:pt idx="7">
                  <c:v>-0.80000000002655702</c:v>
                </c:pt>
                <c:pt idx="8">
                  <c:v>-1.1000000000649399</c:v>
                </c:pt>
                <c:pt idx="9">
                  <c:v>-1.00000000009004</c:v>
                </c:pt>
                <c:pt idx="10">
                  <c:v>-1.2000000000398401</c:v>
                </c:pt>
                <c:pt idx="11">
                  <c:v>-1.5000000000782201</c:v>
                </c:pt>
                <c:pt idx="12">
                  <c:v>-1.4000000001033199</c:v>
                </c:pt>
                <c:pt idx="13">
                  <c:v>-1.60000000005311</c:v>
                </c:pt>
                <c:pt idx="14">
                  <c:v>-1.9000000000915001</c:v>
                </c:pt>
                <c:pt idx="15">
                  <c:v>-2.1000000000412902</c:v>
                </c:pt>
                <c:pt idx="16">
                  <c:v>-2.2000000000161899</c:v>
                </c:pt>
                <c:pt idx="17">
                  <c:v>-2.5000000000545701</c:v>
                </c:pt>
                <c:pt idx="18">
                  <c:v>-2.70000000000437</c:v>
                </c:pt>
                <c:pt idx="20">
                  <c:v>-0.90000000000145497</c:v>
                </c:pt>
              </c:numCache>
            </c:numRef>
          </c:val>
        </c:ser>
        <c:ser>
          <c:idx val="1"/>
          <c:order val="1"/>
          <c:tx>
            <c:strRef>
              <c:f>'K82+488'!$H$4:$L$4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'K82+488'!$A$6:$A$29</c:f>
              <c:numCache>
                <c:formatCode>m"月"d"日";@</c:formatCode>
                <c:ptCount val="24"/>
                <c:pt idx="0">
                  <c:v>44630</c:v>
                </c:pt>
                <c:pt idx="1">
                  <c:v>44631</c:v>
                </c:pt>
                <c:pt idx="2">
                  <c:v>44632</c:v>
                </c:pt>
                <c:pt idx="3">
                  <c:v>44633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44639</c:v>
                </c:pt>
                <c:pt idx="9">
                  <c:v>44640</c:v>
                </c:pt>
                <c:pt idx="10">
                  <c:v>44641</c:v>
                </c:pt>
                <c:pt idx="11">
                  <c:v>44642</c:v>
                </c:pt>
                <c:pt idx="12">
                  <c:v>44643</c:v>
                </c:pt>
                <c:pt idx="13">
                  <c:v>44644</c:v>
                </c:pt>
                <c:pt idx="14">
                  <c:v>44645</c:v>
                </c:pt>
                <c:pt idx="15">
                  <c:v>44647</c:v>
                </c:pt>
                <c:pt idx="16">
                  <c:v>44649</c:v>
                </c:pt>
                <c:pt idx="17">
                  <c:v>44651</c:v>
                </c:pt>
                <c:pt idx="18">
                  <c:v>44653</c:v>
                </c:pt>
              </c:numCache>
            </c:numRef>
          </c:cat>
          <c:val>
            <c:numRef>
              <c:f>'K82+488'!$K$6:$K$29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-0.29999999992469401</c:v>
                </c:pt>
                <c:pt idx="3">
                  <c:v>-0.49999999998817701</c:v>
                </c:pt>
                <c:pt idx="4">
                  <c:v>-0.199999999949796</c:v>
                </c:pt>
                <c:pt idx="5">
                  <c:v>-0.49999999998817701</c:v>
                </c:pt>
                <c:pt idx="6">
                  <c:v>-0.59999999996307496</c:v>
                </c:pt>
                <c:pt idx="7">
                  <c:v>-0.99999999997635303</c:v>
                </c:pt>
                <c:pt idx="8">
                  <c:v>-1.2999999999010501</c:v>
                </c:pt>
                <c:pt idx="9">
                  <c:v>-1.4999999999645299</c:v>
                </c:pt>
                <c:pt idx="10">
                  <c:v>-1.39999999998963</c:v>
                </c:pt>
                <c:pt idx="11">
                  <c:v>-1.8000000000029099</c:v>
                </c:pt>
                <c:pt idx="12">
                  <c:v>-1.5999999999394301</c:v>
                </c:pt>
                <c:pt idx="13">
                  <c:v>-1.9999999999527101</c:v>
                </c:pt>
                <c:pt idx="14">
                  <c:v>-1.8000000000029099</c:v>
                </c:pt>
                <c:pt idx="15">
                  <c:v>-2.0999999999275998</c:v>
                </c:pt>
                <c:pt idx="16">
                  <c:v>-2.1999999999024999</c:v>
                </c:pt>
                <c:pt idx="17">
                  <c:v>-2.4999999999408802</c:v>
                </c:pt>
                <c:pt idx="18">
                  <c:v>-2.39999999996598</c:v>
                </c:pt>
                <c:pt idx="20">
                  <c:v>0.130769230769231</c:v>
                </c:pt>
              </c:numCache>
            </c:numRef>
          </c:val>
        </c:ser>
        <c:ser>
          <c:idx val="2"/>
          <c:order val="2"/>
          <c:tx>
            <c:strRef>
              <c:f>'K82+488'!$M$4:$Q$4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'K82+488'!$A$6:$A$32</c:f>
              <c:numCache>
                <c:formatCode>m"月"d"日";@</c:formatCode>
                <c:ptCount val="27"/>
                <c:pt idx="0">
                  <c:v>44630</c:v>
                </c:pt>
                <c:pt idx="1">
                  <c:v>44631</c:v>
                </c:pt>
                <c:pt idx="2">
                  <c:v>44632</c:v>
                </c:pt>
                <c:pt idx="3">
                  <c:v>44633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44639</c:v>
                </c:pt>
                <c:pt idx="9">
                  <c:v>44640</c:v>
                </c:pt>
                <c:pt idx="10">
                  <c:v>44641</c:v>
                </c:pt>
                <c:pt idx="11">
                  <c:v>44642</c:v>
                </c:pt>
                <c:pt idx="12">
                  <c:v>44643</c:v>
                </c:pt>
                <c:pt idx="13">
                  <c:v>44644</c:v>
                </c:pt>
                <c:pt idx="14">
                  <c:v>44645</c:v>
                </c:pt>
                <c:pt idx="15">
                  <c:v>44647</c:v>
                </c:pt>
                <c:pt idx="16">
                  <c:v>44649</c:v>
                </c:pt>
                <c:pt idx="17">
                  <c:v>44651</c:v>
                </c:pt>
                <c:pt idx="18">
                  <c:v>44653</c:v>
                </c:pt>
              </c:numCache>
            </c:numRef>
          </c:cat>
          <c:val>
            <c:numRef>
              <c:f>'K82+488'!$P$6:$P$32</c:f>
              <c:numCache>
                <c:formatCode>0.00_ </c:formatCode>
                <c:ptCount val="27"/>
                <c:pt idx="0">
                  <c:v>0</c:v>
                </c:pt>
                <c:pt idx="1">
                  <c:v>-0.20000000006348301</c:v>
                </c:pt>
                <c:pt idx="2">
                  <c:v>9.9999999974897905E-2</c:v>
                </c:pt>
                <c:pt idx="3">
                  <c:v>-0.20000000006348301</c:v>
                </c:pt>
                <c:pt idx="4">
                  <c:v>-0.20000000006348301</c:v>
                </c:pt>
                <c:pt idx="5">
                  <c:v>-0.49999999998817701</c:v>
                </c:pt>
                <c:pt idx="6">
                  <c:v>-0.70000000005165897</c:v>
                </c:pt>
                <c:pt idx="7">
                  <c:v>-2.2000000000161899</c:v>
                </c:pt>
                <c:pt idx="8">
                  <c:v>-1.70000000002801</c:v>
                </c:pt>
                <c:pt idx="9">
                  <c:v>-2.00000000006639</c:v>
                </c:pt>
                <c:pt idx="10">
                  <c:v>-2.2000000000161899</c:v>
                </c:pt>
                <c:pt idx="11">
                  <c:v>-2.1000000000412902</c:v>
                </c:pt>
                <c:pt idx="12">
                  <c:v>-2.40000000007967</c:v>
                </c:pt>
                <c:pt idx="13">
                  <c:v>-2.5000000000545701</c:v>
                </c:pt>
                <c:pt idx="14">
                  <c:v>-2.70000000000437</c:v>
                </c:pt>
                <c:pt idx="15">
                  <c:v>-2.9000000000678501</c:v>
                </c:pt>
                <c:pt idx="16">
                  <c:v>-3.0000000000427498</c:v>
                </c:pt>
                <c:pt idx="17">
                  <c:v>-3.1999999999925399</c:v>
                </c:pt>
                <c:pt idx="18">
                  <c:v>-3.5000000000309202</c:v>
                </c:pt>
              </c:numCache>
            </c:numRef>
          </c:val>
        </c:ser>
        <c:dLbls/>
        <c:marker val="1"/>
        <c:axId val="322347776"/>
        <c:axId val="322350080"/>
      </c:lineChart>
      <c:lineChart>
        <c:grouping val="standard"/>
        <c:ser>
          <c:idx val="3"/>
          <c:order val="3"/>
          <c:tx>
            <c:strRef>
              <c:f>'K82+488'!$AG$3:$AG$5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'K82+488'!$A$6:$A$29</c:f>
              <c:numCache>
                <c:formatCode>m"月"d"日";@</c:formatCode>
                <c:ptCount val="24"/>
                <c:pt idx="0">
                  <c:v>44630</c:v>
                </c:pt>
                <c:pt idx="1">
                  <c:v>44631</c:v>
                </c:pt>
                <c:pt idx="2">
                  <c:v>44632</c:v>
                </c:pt>
                <c:pt idx="3">
                  <c:v>44633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44639</c:v>
                </c:pt>
                <c:pt idx="9">
                  <c:v>44640</c:v>
                </c:pt>
                <c:pt idx="10">
                  <c:v>44641</c:v>
                </c:pt>
                <c:pt idx="11">
                  <c:v>44642</c:v>
                </c:pt>
                <c:pt idx="12">
                  <c:v>44643</c:v>
                </c:pt>
                <c:pt idx="13">
                  <c:v>44644</c:v>
                </c:pt>
                <c:pt idx="14">
                  <c:v>44645</c:v>
                </c:pt>
                <c:pt idx="15">
                  <c:v>44647</c:v>
                </c:pt>
                <c:pt idx="16">
                  <c:v>44649</c:v>
                </c:pt>
                <c:pt idx="17">
                  <c:v>44651</c:v>
                </c:pt>
                <c:pt idx="18">
                  <c:v>44653</c:v>
                </c:pt>
              </c:numCache>
            </c:numRef>
          </c:cat>
          <c:val>
            <c:numRef>
              <c:f>'K82+488'!$AG$6:$AG$29</c:f>
              <c:numCache>
                <c:formatCode>0.0_ </c:formatCode>
                <c:ptCount val="24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41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  <c:pt idx="15">
                  <c:v>53</c:v>
                </c:pt>
                <c:pt idx="16">
                  <c:v>56</c:v>
                </c:pt>
                <c:pt idx="17">
                  <c:v>59</c:v>
                </c:pt>
                <c:pt idx="18">
                  <c:v>62</c:v>
                </c:pt>
              </c:numCache>
            </c:numRef>
          </c:val>
        </c:ser>
        <c:dLbls/>
        <c:marker val="1"/>
        <c:axId val="322368640"/>
        <c:axId val="322370176"/>
      </c:lineChart>
      <c:dateAx>
        <c:axId val="32234777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2350080"/>
        <c:crossesAt val="-50"/>
        <c:auto val="1"/>
        <c:lblOffset val="100"/>
        <c:baseTimeUnit val="days"/>
        <c:majorUnit val="2"/>
        <c:majorTimeUnit val="days"/>
      </c:dateAx>
      <c:valAx>
        <c:axId val="322350080"/>
        <c:scaling>
          <c:orientation val="minMax"/>
          <c:max val="1"/>
          <c:min val="-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2347776"/>
        <c:crosses val="autoZero"/>
        <c:crossBetween val="midCat"/>
        <c:majorUnit val="1"/>
      </c:valAx>
      <c:dateAx>
        <c:axId val="322368640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2370176"/>
        <c:crosses val="autoZero"/>
        <c:auto val="1"/>
        <c:lblOffset val="100"/>
        <c:baseTimeUnit val="days"/>
      </c:dateAx>
      <c:valAx>
        <c:axId val="322370176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2368640"/>
        <c:crosses val="max"/>
        <c:crossBetween val="midCat"/>
        <c:majorUnit val="1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802653465403582E-2"/>
          <c:y val="0.11319810383562701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K82+488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'K82+488'!$U$4:$W$4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'K82+488'!$A$6:$A$29</c:f>
              <c:numCache>
                <c:formatCode>m"月"d"日";@</c:formatCode>
                <c:ptCount val="24"/>
                <c:pt idx="0">
                  <c:v>44630</c:v>
                </c:pt>
                <c:pt idx="1">
                  <c:v>44631</c:v>
                </c:pt>
                <c:pt idx="2">
                  <c:v>44632</c:v>
                </c:pt>
                <c:pt idx="3">
                  <c:v>44633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44639</c:v>
                </c:pt>
                <c:pt idx="9">
                  <c:v>44640</c:v>
                </c:pt>
                <c:pt idx="10">
                  <c:v>44641</c:v>
                </c:pt>
                <c:pt idx="11">
                  <c:v>44642</c:v>
                </c:pt>
                <c:pt idx="12">
                  <c:v>44643</c:v>
                </c:pt>
                <c:pt idx="13">
                  <c:v>44644</c:v>
                </c:pt>
                <c:pt idx="14">
                  <c:v>44645</c:v>
                </c:pt>
                <c:pt idx="15">
                  <c:v>44647</c:v>
                </c:pt>
                <c:pt idx="16">
                  <c:v>44649</c:v>
                </c:pt>
                <c:pt idx="17">
                  <c:v>44651</c:v>
                </c:pt>
                <c:pt idx="18">
                  <c:v>44653</c:v>
                </c:pt>
              </c:numCache>
            </c:numRef>
          </c:cat>
          <c:val>
            <c:numRef>
              <c:f>'K82+488'!$V$6:$V$31</c:f>
              <c:numCache>
                <c:formatCode>0.00_ </c:formatCode>
                <c:ptCount val="26"/>
                <c:pt idx="0">
                  <c:v>0</c:v>
                </c:pt>
                <c:pt idx="1">
                  <c:v>0.20000000000130999</c:v>
                </c:pt>
                <c:pt idx="2">
                  <c:v>-9.99999999997669E-2</c:v>
                </c:pt>
                <c:pt idx="3">
                  <c:v>-0.19999999999953399</c:v>
                </c:pt>
                <c:pt idx="4">
                  <c:v>-0.39999999999906799</c:v>
                </c:pt>
                <c:pt idx="5">
                  <c:v>-0.29999999999930099</c:v>
                </c:pt>
                <c:pt idx="6">
                  <c:v>-0.59999999999860198</c:v>
                </c:pt>
                <c:pt idx="7">
                  <c:v>-1.0999999999992101</c:v>
                </c:pt>
                <c:pt idx="8">
                  <c:v>-1.39999999999851</c:v>
                </c:pt>
                <c:pt idx="9">
                  <c:v>-1.2999999999987499</c:v>
                </c:pt>
                <c:pt idx="10">
                  <c:v>-1.50000000000006</c:v>
                </c:pt>
                <c:pt idx="11">
                  <c:v>-1.8999999999991199</c:v>
                </c:pt>
                <c:pt idx="12">
                  <c:v>-1.6999999999995901</c:v>
                </c:pt>
                <c:pt idx="13">
                  <c:v>-1.8999999999991199</c:v>
                </c:pt>
                <c:pt idx="14">
                  <c:v>-2.0999999999986598</c:v>
                </c:pt>
                <c:pt idx="15">
                  <c:v>-2.2000000000002</c:v>
                </c:pt>
                <c:pt idx="16">
                  <c:v>-2.3999999999997401</c:v>
                </c:pt>
                <c:pt idx="17">
                  <c:v>-2.4999999999995</c:v>
                </c:pt>
                <c:pt idx="18">
                  <c:v>-2.7999999999987999</c:v>
                </c:pt>
                <c:pt idx="20">
                  <c:v>-1.0000000000012199</c:v>
                </c:pt>
              </c:numCache>
            </c:numRef>
          </c:val>
        </c:ser>
        <c:ser>
          <c:idx val="1"/>
          <c:order val="1"/>
          <c:tx>
            <c:strRef>
              <c:f>'K82+488'!$Y$4:$AA$4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'K82+488'!$A$6:$A$29</c:f>
              <c:numCache>
                <c:formatCode>m"月"d"日";@</c:formatCode>
                <c:ptCount val="24"/>
                <c:pt idx="0">
                  <c:v>44630</c:v>
                </c:pt>
                <c:pt idx="1">
                  <c:v>44631</c:v>
                </c:pt>
                <c:pt idx="2">
                  <c:v>44632</c:v>
                </c:pt>
                <c:pt idx="3">
                  <c:v>44633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44639</c:v>
                </c:pt>
                <c:pt idx="9">
                  <c:v>44640</c:v>
                </c:pt>
                <c:pt idx="10">
                  <c:v>44641</c:v>
                </c:pt>
                <c:pt idx="11">
                  <c:v>44642</c:v>
                </c:pt>
                <c:pt idx="12">
                  <c:v>44643</c:v>
                </c:pt>
                <c:pt idx="13">
                  <c:v>44644</c:v>
                </c:pt>
                <c:pt idx="14">
                  <c:v>44645</c:v>
                </c:pt>
                <c:pt idx="15">
                  <c:v>44647</c:v>
                </c:pt>
                <c:pt idx="16">
                  <c:v>44649</c:v>
                </c:pt>
                <c:pt idx="17">
                  <c:v>44651</c:v>
                </c:pt>
                <c:pt idx="18">
                  <c:v>44653</c:v>
                </c:pt>
              </c:numCache>
            </c:numRef>
          </c:cat>
          <c:val>
            <c:numRef>
              <c:f>'K82+488'!$Z$6:$Z$30</c:f>
              <c:numCache>
                <c:formatCode>0.00_ </c:formatCode>
                <c:ptCount val="25"/>
                <c:pt idx="0">
                  <c:v>0</c:v>
                </c:pt>
                <c:pt idx="1">
                  <c:v>9.99999999997669E-2</c:v>
                </c:pt>
                <c:pt idx="2">
                  <c:v>-9.99999999997669E-2</c:v>
                </c:pt>
                <c:pt idx="3">
                  <c:v>-0.30000000000107702</c:v>
                </c:pt>
                <c:pt idx="4">
                  <c:v>-0.20000000000130999</c:v>
                </c:pt>
                <c:pt idx="5">
                  <c:v>-0.20000000000130999</c:v>
                </c:pt>
                <c:pt idx="6">
                  <c:v>-0.40000000000084401</c:v>
                </c:pt>
                <c:pt idx="7">
                  <c:v>-0.60000000000037801</c:v>
                </c:pt>
                <c:pt idx="8">
                  <c:v>-0.90000000000145497</c:v>
                </c:pt>
                <c:pt idx="9">
                  <c:v>-0.799999999999912</c:v>
                </c:pt>
                <c:pt idx="10">
                  <c:v>-1.20000000000076</c:v>
                </c:pt>
                <c:pt idx="11">
                  <c:v>-1.4000000000002899</c:v>
                </c:pt>
                <c:pt idx="12">
                  <c:v>-1.50000000000006</c:v>
                </c:pt>
                <c:pt idx="13">
                  <c:v>-1.9000000000009001</c:v>
                </c:pt>
                <c:pt idx="14">
                  <c:v>-1.70000000000137</c:v>
                </c:pt>
                <c:pt idx="15">
                  <c:v>-1.80000000000113</c:v>
                </c:pt>
                <c:pt idx="16">
                  <c:v>-1.9000000000009001</c:v>
                </c:pt>
                <c:pt idx="17">
                  <c:v>-1.59999999999982</c:v>
                </c:pt>
                <c:pt idx="18">
                  <c:v>-1.80000000000113</c:v>
                </c:pt>
                <c:pt idx="20">
                  <c:v>-2.5</c:v>
                </c:pt>
              </c:numCache>
            </c:numRef>
          </c:val>
        </c:ser>
        <c:ser>
          <c:idx val="2"/>
          <c:order val="2"/>
          <c:tx>
            <c:strRef>
              <c:f>'K82+488'!$AC$4:$AE$4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'K82+488'!$A$6:$A$29</c:f>
              <c:numCache>
                <c:formatCode>m"月"d"日";@</c:formatCode>
                <c:ptCount val="24"/>
                <c:pt idx="0">
                  <c:v>44630</c:v>
                </c:pt>
                <c:pt idx="1">
                  <c:v>44631</c:v>
                </c:pt>
                <c:pt idx="2">
                  <c:v>44632</c:v>
                </c:pt>
                <c:pt idx="3">
                  <c:v>44633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44639</c:v>
                </c:pt>
                <c:pt idx="9">
                  <c:v>44640</c:v>
                </c:pt>
                <c:pt idx="10">
                  <c:v>44641</c:v>
                </c:pt>
                <c:pt idx="11">
                  <c:v>44642</c:v>
                </c:pt>
                <c:pt idx="12">
                  <c:v>44643</c:v>
                </c:pt>
                <c:pt idx="13">
                  <c:v>44644</c:v>
                </c:pt>
                <c:pt idx="14">
                  <c:v>44645</c:v>
                </c:pt>
                <c:pt idx="15">
                  <c:v>44647</c:v>
                </c:pt>
                <c:pt idx="16">
                  <c:v>44649</c:v>
                </c:pt>
                <c:pt idx="17">
                  <c:v>44651</c:v>
                </c:pt>
                <c:pt idx="18">
                  <c:v>44653</c:v>
                </c:pt>
              </c:numCache>
            </c:numRef>
          </c:cat>
          <c:val>
            <c:numRef>
              <c:f>'K82+488'!$AD$6:$AD$29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-0.20000000000130999</c:v>
                </c:pt>
                <c:pt idx="2">
                  <c:v>-0.40000000000084401</c:v>
                </c:pt>
                <c:pt idx="3">
                  <c:v>-0.30000000000107702</c:v>
                </c:pt>
                <c:pt idx="4">
                  <c:v>-0.20000000000130999</c:v>
                </c:pt>
                <c:pt idx="5">
                  <c:v>-0.50000000000061096</c:v>
                </c:pt>
                <c:pt idx="6">
                  <c:v>-0.30000000000107702</c:v>
                </c:pt>
                <c:pt idx="7">
                  <c:v>-0.60000000000037801</c:v>
                </c:pt>
                <c:pt idx="8">
                  <c:v>-1.0000000000012199</c:v>
                </c:pt>
                <c:pt idx="9">
                  <c:v>-1.20000000000076</c:v>
                </c:pt>
                <c:pt idx="10">
                  <c:v>-1.0000000000012199</c:v>
                </c:pt>
                <c:pt idx="11">
                  <c:v>-1.20000000000076</c:v>
                </c:pt>
                <c:pt idx="12">
                  <c:v>-1.4000000000002899</c:v>
                </c:pt>
                <c:pt idx="13">
                  <c:v>-1.70000000000137</c:v>
                </c:pt>
                <c:pt idx="14">
                  <c:v>-2.0000000000006701</c:v>
                </c:pt>
                <c:pt idx="15">
                  <c:v>-1.9000000000009001</c:v>
                </c:pt>
                <c:pt idx="16">
                  <c:v>-2.10000000000043</c:v>
                </c:pt>
                <c:pt idx="17">
                  <c:v>-2.2000000000002</c:v>
                </c:pt>
                <c:pt idx="18">
                  <c:v>-2.5000000000012799</c:v>
                </c:pt>
              </c:numCache>
            </c:numRef>
          </c:val>
        </c:ser>
        <c:dLbls/>
        <c:marker val="1"/>
        <c:axId val="322235776"/>
        <c:axId val="322373504"/>
      </c:lineChart>
      <c:lineChart>
        <c:grouping val="standard"/>
        <c:ser>
          <c:idx val="3"/>
          <c:order val="3"/>
          <c:tx>
            <c:strRef>
              <c:f>'K82+488'!$AG$3:$AG$5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'K82+488'!$A$6:$A$29</c:f>
              <c:numCache>
                <c:formatCode>m"月"d"日";@</c:formatCode>
                <c:ptCount val="24"/>
                <c:pt idx="0">
                  <c:v>44630</c:v>
                </c:pt>
                <c:pt idx="1">
                  <c:v>44631</c:v>
                </c:pt>
                <c:pt idx="2">
                  <c:v>44632</c:v>
                </c:pt>
                <c:pt idx="3">
                  <c:v>44633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44639</c:v>
                </c:pt>
                <c:pt idx="9">
                  <c:v>44640</c:v>
                </c:pt>
                <c:pt idx="10">
                  <c:v>44641</c:v>
                </c:pt>
                <c:pt idx="11">
                  <c:v>44642</c:v>
                </c:pt>
                <c:pt idx="12">
                  <c:v>44643</c:v>
                </c:pt>
                <c:pt idx="13">
                  <c:v>44644</c:v>
                </c:pt>
                <c:pt idx="14">
                  <c:v>44645</c:v>
                </c:pt>
                <c:pt idx="15">
                  <c:v>44647</c:v>
                </c:pt>
                <c:pt idx="16">
                  <c:v>44649</c:v>
                </c:pt>
                <c:pt idx="17">
                  <c:v>44651</c:v>
                </c:pt>
                <c:pt idx="18">
                  <c:v>44653</c:v>
                </c:pt>
              </c:numCache>
            </c:numRef>
          </c:cat>
          <c:val>
            <c:numRef>
              <c:f>'K82+488'!$AG$6:$AG$29</c:f>
              <c:numCache>
                <c:formatCode>0.0_ </c:formatCode>
                <c:ptCount val="24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41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  <c:pt idx="15">
                  <c:v>53</c:v>
                </c:pt>
                <c:pt idx="16">
                  <c:v>56</c:v>
                </c:pt>
                <c:pt idx="17">
                  <c:v>59</c:v>
                </c:pt>
                <c:pt idx="18">
                  <c:v>62</c:v>
                </c:pt>
              </c:numCache>
            </c:numRef>
          </c:val>
        </c:ser>
        <c:dLbls/>
        <c:marker val="1"/>
        <c:axId val="322387968"/>
        <c:axId val="322389504"/>
      </c:lineChart>
      <c:dateAx>
        <c:axId val="32223577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2373504"/>
        <c:crossesAt val="-50"/>
        <c:auto val="1"/>
        <c:lblOffset val="100"/>
        <c:baseTimeUnit val="days"/>
      </c:dateAx>
      <c:valAx>
        <c:axId val="322373504"/>
        <c:scaling>
          <c:orientation val="minMax"/>
          <c:max val="1"/>
          <c:min val="-3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2235776"/>
        <c:crosses val="autoZero"/>
        <c:crossBetween val="midCat"/>
        <c:majorUnit val="0.8"/>
      </c:valAx>
      <c:dateAx>
        <c:axId val="322387968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2389504"/>
        <c:crosses val="autoZero"/>
        <c:auto val="1"/>
        <c:lblOffset val="100"/>
        <c:baseTimeUnit val="days"/>
      </c:dateAx>
      <c:valAx>
        <c:axId val="322389504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2387968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93869731800769E-2"/>
          <c:y val="0.106958078838276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K82+488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193504627570908"/>
          <c:y val="8.8573959255978697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'K82+488'!$C$4:$G$4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'K82+488'!$A$6:$A$29</c:f>
              <c:numCache>
                <c:formatCode>m"月"d"日";@</c:formatCode>
                <c:ptCount val="24"/>
                <c:pt idx="0">
                  <c:v>44630</c:v>
                </c:pt>
                <c:pt idx="1">
                  <c:v>44631</c:v>
                </c:pt>
                <c:pt idx="2">
                  <c:v>44632</c:v>
                </c:pt>
                <c:pt idx="3">
                  <c:v>44633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44639</c:v>
                </c:pt>
                <c:pt idx="9">
                  <c:v>44640</c:v>
                </c:pt>
                <c:pt idx="10">
                  <c:v>44641</c:v>
                </c:pt>
                <c:pt idx="11">
                  <c:v>44642</c:v>
                </c:pt>
                <c:pt idx="12">
                  <c:v>44643</c:v>
                </c:pt>
                <c:pt idx="13">
                  <c:v>44644</c:v>
                </c:pt>
                <c:pt idx="14">
                  <c:v>44645</c:v>
                </c:pt>
                <c:pt idx="15">
                  <c:v>44647</c:v>
                </c:pt>
                <c:pt idx="16">
                  <c:v>44649</c:v>
                </c:pt>
                <c:pt idx="17">
                  <c:v>44651</c:v>
                </c:pt>
                <c:pt idx="18">
                  <c:v>44653</c:v>
                </c:pt>
              </c:numCache>
            </c:numRef>
          </c:cat>
          <c:val>
            <c:numRef>
              <c:f>'K82+488'!$G$6:$G$29</c:f>
              <c:numCache>
                <c:formatCode>0.00_ </c:formatCode>
                <c:ptCount val="24"/>
                <c:pt idx="0">
                  <c:v>0</c:v>
                </c:pt>
                <c:pt idx="1">
                  <c:v>9.9999999974897905E-2</c:v>
                </c:pt>
                <c:pt idx="2">
                  <c:v>9.9999999974897905E-2</c:v>
                </c:pt>
                <c:pt idx="3">
                  <c:v>-0.49999999998817701</c:v>
                </c:pt>
                <c:pt idx="4">
                  <c:v>-0.40000000001327901</c:v>
                </c:pt>
                <c:pt idx="5">
                  <c:v>0.30000000003838101</c:v>
                </c:pt>
                <c:pt idx="6">
                  <c:v>-0.10000000008858501</c:v>
                </c:pt>
                <c:pt idx="7">
                  <c:v>-0.29999999992469401</c:v>
                </c:pt>
                <c:pt idx="8">
                  <c:v>-0.15000000001919001</c:v>
                </c:pt>
                <c:pt idx="9">
                  <c:v>9.9999999974897905E-2</c:v>
                </c:pt>
                <c:pt idx="10">
                  <c:v>-0.199999999949796</c:v>
                </c:pt>
                <c:pt idx="11">
                  <c:v>-0.30000000003838101</c:v>
                </c:pt>
                <c:pt idx="12">
                  <c:v>9.9999999974897905E-2</c:v>
                </c:pt>
                <c:pt idx="13">
                  <c:v>-0.199999999949796</c:v>
                </c:pt>
                <c:pt idx="14">
                  <c:v>-0.30000000003838101</c:v>
                </c:pt>
                <c:pt idx="15">
                  <c:v>-9.9999999974897905E-2</c:v>
                </c:pt>
                <c:pt idx="16">
                  <c:v>-4.9999999987449001E-2</c:v>
                </c:pt>
                <c:pt idx="17">
                  <c:v>-0.15000000001919001</c:v>
                </c:pt>
                <c:pt idx="18">
                  <c:v>-9.9999999974897905E-2</c:v>
                </c:pt>
                <c:pt idx="20">
                  <c:v>-1.4999999999645299</c:v>
                </c:pt>
              </c:numCache>
            </c:numRef>
          </c:val>
        </c:ser>
        <c:ser>
          <c:idx val="1"/>
          <c:order val="1"/>
          <c:tx>
            <c:strRef>
              <c:f>'K82+488'!$H$4:$L$4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'K82+488'!$A$6:$A$29</c:f>
              <c:numCache>
                <c:formatCode>m"月"d"日";@</c:formatCode>
                <c:ptCount val="24"/>
                <c:pt idx="0">
                  <c:v>44630</c:v>
                </c:pt>
                <c:pt idx="1">
                  <c:v>44631</c:v>
                </c:pt>
                <c:pt idx="2">
                  <c:v>44632</c:v>
                </c:pt>
                <c:pt idx="3">
                  <c:v>44633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44639</c:v>
                </c:pt>
                <c:pt idx="9">
                  <c:v>44640</c:v>
                </c:pt>
                <c:pt idx="10">
                  <c:v>44641</c:v>
                </c:pt>
                <c:pt idx="11">
                  <c:v>44642</c:v>
                </c:pt>
                <c:pt idx="12">
                  <c:v>44643</c:v>
                </c:pt>
                <c:pt idx="13">
                  <c:v>44644</c:v>
                </c:pt>
                <c:pt idx="14">
                  <c:v>44645</c:v>
                </c:pt>
                <c:pt idx="15">
                  <c:v>44647</c:v>
                </c:pt>
                <c:pt idx="16">
                  <c:v>44649</c:v>
                </c:pt>
                <c:pt idx="17">
                  <c:v>44651</c:v>
                </c:pt>
                <c:pt idx="18">
                  <c:v>44653</c:v>
                </c:pt>
              </c:numCache>
            </c:numRef>
          </c:cat>
          <c:val>
            <c:numRef>
              <c:f>'K82+488'!$L$6:$L$29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-9.9999999974897905E-2</c:v>
                </c:pt>
                <c:pt idx="3">
                  <c:v>-0.20000000006348301</c:v>
                </c:pt>
                <c:pt idx="4">
                  <c:v>0.30000000003838101</c:v>
                </c:pt>
                <c:pt idx="5">
                  <c:v>-0.30000000003838101</c:v>
                </c:pt>
                <c:pt idx="6">
                  <c:v>-9.9999999974897905E-2</c:v>
                </c:pt>
                <c:pt idx="7">
                  <c:v>-0.40000000001327901</c:v>
                </c:pt>
                <c:pt idx="8">
                  <c:v>-0.149999999962347</c:v>
                </c:pt>
                <c:pt idx="9">
                  <c:v>-0.20000000006348301</c:v>
                </c:pt>
                <c:pt idx="10">
                  <c:v>9.9999999974897905E-2</c:v>
                </c:pt>
                <c:pt idx="11">
                  <c:v>-0.40000000001327901</c:v>
                </c:pt>
                <c:pt idx="12">
                  <c:v>0.20000000006348301</c:v>
                </c:pt>
                <c:pt idx="13">
                  <c:v>-0.40000000001327901</c:v>
                </c:pt>
                <c:pt idx="14">
                  <c:v>0.199999999949796</c:v>
                </c:pt>
                <c:pt idx="15">
                  <c:v>-0.149999999962347</c:v>
                </c:pt>
                <c:pt idx="16">
                  <c:v>-4.9999999987449001E-2</c:v>
                </c:pt>
                <c:pt idx="17">
                  <c:v>-0.15000000001919001</c:v>
                </c:pt>
                <c:pt idx="18">
                  <c:v>4.9999999987449001E-2</c:v>
                </c:pt>
              </c:numCache>
            </c:numRef>
          </c:val>
        </c:ser>
        <c:ser>
          <c:idx val="2"/>
          <c:order val="2"/>
          <c:tx>
            <c:strRef>
              <c:f>'K82+488'!$M$4:$Q$4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'K82+488'!$A$6:$A$29</c:f>
              <c:numCache>
                <c:formatCode>m"月"d"日";@</c:formatCode>
                <c:ptCount val="24"/>
                <c:pt idx="0">
                  <c:v>44630</c:v>
                </c:pt>
                <c:pt idx="1">
                  <c:v>44631</c:v>
                </c:pt>
                <c:pt idx="2">
                  <c:v>44632</c:v>
                </c:pt>
                <c:pt idx="3">
                  <c:v>44633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44639</c:v>
                </c:pt>
                <c:pt idx="9">
                  <c:v>44640</c:v>
                </c:pt>
                <c:pt idx="10">
                  <c:v>44641</c:v>
                </c:pt>
                <c:pt idx="11">
                  <c:v>44642</c:v>
                </c:pt>
                <c:pt idx="12">
                  <c:v>44643</c:v>
                </c:pt>
                <c:pt idx="13">
                  <c:v>44644</c:v>
                </c:pt>
                <c:pt idx="14">
                  <c:v>44645</c:v>
                </c:pt>
                <c:pt idx="15">
                  <c:v>44647</c:v>
                </c:pt>
                <c:pt idx="16">
                  <c:v>44649</c:v>
                </c:pt>
                <c:pt idx="17">
                  <c:v>44651</c:v>
                </c:pt>
                <c:pt idx="18">
                  <c:v>44653</c:v>
                </c:pt>
              </c:numCache>
            </c:numRef>
          </c:cat>
          <c:val>
            <c:numRef>
              <c:f>'K82+488'!$Q$6:$Q$29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0.30000000003838101</c:v>
                </c:pt>
                <c:pt idx="3">
                  <c:v>-0.30000000003838101</c:v>
                </c:pt>
                <c:pt idx="4">
                  <c:v>0</c:v>
                </c:pt>
                <c:pt idx="5">
                  <c:v>-0.29999999992469401</c:v>
                </c:pt>
                <c:pt idx="6">
                  <c:v>-0.20000000006348301</c:v>
                </c:pt>
                <c:pt idx="7">
                  <c:v>-1.4999999999645299</c:v>
                </c:pt>
                <c:pt idx="8">
                  <c:v>0.24999999999408801</c:v>
                </c:pt>
                <c:pt idx="9">
                  <c:v>-0.30000000003838101</c:v>
                </c:pt>
                <c:pt idx="10">
                  <c:v>-0.199999999949796</c:v>
                </c:pt>
                <c:pt idx="11">
                  <c:v>9.9999999974897905E-2</c:v>
                </c:pt>
                <c:pt idx="12">
                  <c:v>-0.30000000003838101</c:v>
                </c:pt>
                <c:pt idx="13">
                  <c:v>-9.9999999974897905E-2</c:v>
                </c:pt>
                <c:pt idx="14">
                  <c:v>-0.199999999949796</c:v>
                </c:pt>
                <c:pt idx="15">
                  <c:v>-0.100000000031741</c:v>
                </c:pt>
                <c:pt idx="16">
                  <c:v>-4.9999999987449001E-2</c:v>
                </c:pt>
                <c:pt idx="17">
                  <c:v>-9.9999999974897905E-2</c:v>
                </c:pt>
                <c:pt idx="18">
                  <c:v>-0.15000000001919001</c:v>
                </c:pt>
              </c:numCache>
            </c:numRef>
          </c:val>
        </c:ser>
        <c:dLbls/>
        <c:marker val="1"/>
        <c:axId val="322219392"/>
        <c:axId val="322578304"/>
      </c:lineChart>
      <c:dateAx>
        <c:axId val="32221939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2578304"/>
        <c:crossesAt val="-50"/>
        <c:auto val="1"/>
        <c:lblOffset val="100"/>
        <c:baseTimeUnit val="days"/>
        <c:majorUnit val="2"/>
        <c:majorTimeUnit val="days"/>
      </c:dateAx>
      <c:valAx>
        <c:axId val="322578304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2219392"/>
        <c:crosses val="autoZero"/>
        <c:crossBetween val="midCat"/>
        <c:majorUnit val="0.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0.15541056453724805"/>
          <c:y val="0.11582609321406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K82+488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612085062513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'K82+488'!$U$4:$W$4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'K82+488'!$A$6:$A$29</c:f>
              <c:numCache>
                <c:formatCode>m"月"d"日";@</c:formatCode>
                <c:ptCount val="24"/>
                <c:pt idx="0">
                  <c:v>44630</c:v>
                </c:pt>
                <c:pt idx="1">
                  <c:v>44631</c:v>
                </c:pt>
                <c:pt idx="2">
                  <c:v>44632</c:v>
                </c:pt>
                <c:pt idx="3">
                  <c:v>44633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44639</c:v>
                </c:pt>
                <c:pt idx="9">
                  <c:v>44640</c:v>
                </c:pt>
                <c:pt idx="10">
                  <c:v>44641</c:v>
                </c:pt>
                <c:pt idx="11">
                  <c:v>44642</c:v>
                </c:pt>
                <c:pt idx="12">
                  <c:v>44643</c:v>
                </c:pt>
                <c:pt idx="13">
                  <c:v>44644</c:v>
                </c:pt>
                <c:pt idx="14">
                  <c:v>44645</c:v>
                </c:pt>
                <c:pt idx="15">
                  <c:v>44647</c:v>
                </c:pt>
                <c:pt idx="16">
                  <c:v>44649</c:v>
                </c:pt>
                <c:pt idx="17">
                  <c:v>44651</c:v>
                </c:pt>
                <c:pt idx="18">
                  <c:v>44653</c:v>
                </c:pt>
              </c:numCache>
            </c:numRef>
          </c:cat>
          <c:val>
            <c:numRef>
              <c:f>'K82+488'!$W$6:$W$29</c:f>
              <c:numCache>
                <c:formatCode>0.00_ </c:formatCode>
                <c:ptCount val="24"/>
                <c:pt idx="0">
                  <c:v>0</c:v>
                </c:pt>
                <c:pt idx="1">
                  <c:v>0.20000000000130999</c:v>
                </c:pt>
                <c:pt idx="2">
                  <c:v>-0.30000000000107702</c:v>
                </c:pt>
                <c:pt idx="3">
                  <c:v>-9.99999999997669E-2</c:v>
                </c:pt>
                <c:pt idx="4">
                  <c:v>-0.19999999999953399</c:v>
                </c:pt>
                <c:pt idx="5">
                  <c:v>9.99999999997669E-2</c:v>
                </c:pt>
                <c:pt idx="6">
                  <c:v>-0.29999999999930099</c:v>
                </c:pt>
                <c:pt idx="7">
                  <c:v>-0.50000000000061096</c:v>
                </c:pt>
                <c:pt idx="8">
                  <c:v>-0.14999999999965</c:v>
                </c:pt>
                <c:pt idx="9">
                  <c:v>9.99999999997669E-2</c:v>
                </c:pt>
                <c:pt idx="10">
                  <c:v>-0.20000000000130999</c:v>
                </c:pt>
                <c:pt idx="11">
                  <c:v>-0.39999999999906799</c:v>
                </c:pt>
                <c:pt idx="12">
                  <c:v>0.19999999999953399</c:v>
                </c:pt>
                <c:pt idx="13">
                  <c:v>-0.19999999999953399</c:v>
                </c:pt>
                <c:pt idx="14">
                  <c:v>-0.19999999999953399</c:v>
                </c:pt>
                <c:pt idx="15">
                  <c:v>-5.0000000000771601E-2</c:v>
                </c:pt>
                <c:pt idx="16">
                  <c:v>-9.99999999997669E-2</c:v>
                </c:pt>
                <c:pt idx="17">
                  <c:v>-4.9999999999883499E-2</c:v>
                </c:pt>
                <c:pt idx="18">
                  <c:v>-0.14999999999965</c:v>
                </c:pt>
                <c:pt idx="20">
                  <c:v>-1.3000000000005201</c:v>
                </c:pt>
              </c:numCache>
            </c:numRef>
          </c:val>
        </c:ser>
        <c:ser>
          <c:idx val="1"/>
          <c:order val="1"/>
          <c:tx>
            <c:strRef>
              <c:f>'K82+488'!$Y$4:$AA$4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'K82+488'!$A$6:$A$29</c:f>
              <c:numCache>
                <c:formatCode>m"月"d"日";@</c:formatCode>
                <c:ptCount val="24"/>
                <c:pt idx="0">
                  <c:v>44630</c:v>
                </c:pt>
                <c:pt idx="1">
                  <c:v>44631</c:v>
                </c:pt>
                <c:pt idx="2">
                  <c:v>44632</c:v>
                </c:pt>
                <c:pt idx="3">
                  <c:v>44633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44639</c:v>
                </c:pt>
                <c:pt idx="9">
                  <c:v>44640</c:v>
                </c:pt>
                <c:pt idx="10">
                  <c:v>44641</c:v>
                </c:pt>
                <c:pt idx="11">
                  <c:v>44642</c:v>
                </c:pt>
                <c:pt idx="12">
                  <c:v>44643</c:v>
                </c:pt>
                <c:pt idx="13">
                  <c:v>44644</c:v>
                </c:pt>
                <c:pt idx="14">
                  <c:v>44645</c:v>
                </c:pt>
                <c:pt idx="15">
                  <c:v>44647</c:v>
                </c:pt>
                <c:pt idx="16">
                  <c:v>44649</c:v>
                </c:pt>
                <c:pt idx="17">
                  <c:v>44651</c:v>
                </c:pt>
                <c:pt idx="18">
                  <c:v>44653</c:v>
                </c:pt>
              </c:numCache>
            </c:numRef>
          </c:cat>
          <c:val>
            <c:numRef>
              <c:f>'K82+488'!$AA$6:$AA$29</c:f>
              <c:numCache>
                <c:formatCode>0.00_ </c:formatCode>
                <c:ptCount val="24"/>
                <c:pt idx="0">
                  <c:v>0</c:v>
                </c:pt>
                <c:pt idx="1">
                  <c:v>9.99999999997669E-2</c:v>
                </c:pt>
                <c:pt idx="2">
                  <c:v>-0.19999999999953399</c:v>
                </c:pt>
                <c:pt idx="3">
                  <c:v>-0.20000000000130999</c:v>
                </c:pt>
                <c:pt idx="4">
                  <c:v>9.99999999997669E-2</c:v>
                </c:pt>
                <c:pt idx="5">
                  <c:v>0</c:v>
                </c:pt>
                <c:pt idx="6">
                  <c:v>-0.19999999999953399</c:v>
                </c:pt>
                <c:pt idx="7">
                  <c:v>-0.19999999999953399</c:v>
                </c:pt>
                <c:pt idx="8">
                  <c:v>-0.15000000000053901</c:v>
                </c:pt>
                <c:pt idx="9">
                  <c:v>0.10000000000154299</c:v>
                </c:pt>
                <c:pt idx="10">
                  <c:v>-0.40000000000084401</c:v>
                </c:pt>
                <c:pt idx="11">
                  <c:v>-0.19999999999953399</c:v>
                </c:pt>
                <c:pt idx="12">
                  <c:v>-9.99999999997669E-2</c:v>
                </c:pt>
                <c:pt idx="13">
                  <c:v>-0.40000000000084401</c:v>
                </c:pt>
                <c:pt idx="14">
                  <c:v>0.19999999999953399</c:v>
                </c:pt>
                <c:pt idx="15">
                  <c:v>-4.9999999999883499E-2</c:v>
                </c:pt>
                <c:pt idx="16">
                  <c:v>-4.9999999999883499E-2</c:v>
                </c:pt>
                <c:pt idx="17">
                  <c:v>0.15000000000053901</c:v>
                </c:pt>
                <c:pt idx="18">
                  <c:v>-0.100000000000655</c:v>
                </c:pt>
                <c:pt idx="20">
                  <c:v>0.115384615384615</c:v>
                </c:pt>
              </c:numCache>
            </c:numRef>
          </c:val>
        </c:ser>
        <c:ser>
          <c:idx val="2"/>
          <c:order val="2"/>
          <c:tx>
            <c:strRef>
              <c:f>'K82+488'!$AC$4:$AE$4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'K82+488'!$A$6:$A$29</c:f>
              <c:numCache>
                <c:formatCode>m"月"d"日";@</c:formatCode>
                <c:ptCount val="24"/>
                <c:pt idx="0">
                  <c:v>44630</c:v>
                </c:pt>
                <c:pt idx="1">
                  <c:v>44631</c:v>
                </c:pt>
                <c:pt idx="2">
                  <c:v>44632</c:v>
                </c:pt>
                <c:pt idx="3">
                  <c:v>44633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44639</c:v>
                </c:pt>
                <c:pt idx="9">
                  <c:v>44640</c:v>
                </c:pt>
                <c:pt idx="10">
                  <c:v>44641</c:v>
                </c:pt>
                <c:pt idx="11">
                  <c:v>44642</c:v>
                </c:pt>
                <c:pt idx="12">
                  <c:v>44643</c:v>
                </c:pt>
                <c:pt idx="13">
                  <c:v>44644</c:v>
                </c:pt>
                <c:pt idx="14">
                  <c:v>44645</c:v>
                </c:pt>
                <c:pt idx="15">
                  <c:v>44647</c:v>
                </c:pt>
                <c:pt idx="16">
                  <c:v>44649</c:v>
                </c:pt>
                <c:pt idx="17">
                  <c:v>44651</c:v>
                </c:pt>
                <c:pt idx="18">
                  <c:v>44653</c:v>
                </c:pt>
              </c:numCache>
            </c:numRef>
          </c:cat>
          <c:val>
            <c:numRef>
              <c:f>'K82+488'!$AE$6:$AE$29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-0.20000000000130999</c:v>
                </c:pt>
                <c:pt idx="2">
                  <c:v>-0.19999999999953399</c:v>
                </c:pt>
                <c:pt idx="3">
                  <c:v>9.99999999997669E-2</c:v>
                </c:pt>
                <c:pt idx="4">
                  <c:v>9.99999999997669E-2</c:v>
                </c:pt>
                <c:pt idx="5">
                  <c:v>-0.29999999999930099</c:v>
                </c:pt>
                <c:pt idx="6">
                  <c:v>0.19999999999953399</c:v>
                </c:pt>
                <c:pt idx="7">
                  <c:v>-0.29999999999930099</c:v>
                </c:pt>
                <c:pt idx="8">
                  <c:v>-0.20000000000042201</c:v>
                </c:pt>
                <c:pt idx="9">
                  <c:v>-0.19999999999953399</c:v>
                </c:pt>
                <c:pt idx="10">
                  <c:v>0.19999999999953399</c:v>
                </c:pt>
                <c:pt idx="11">
                  <c:v>-0.19999999999953399</c:v>
                </c:pt>
                <c:pt idx="12">
                  <c:v>-0.19999999999953399</c:v>
                </c:pt>
                <c:pt idx="13">
                  <c:v>-0.30000000000107702</c:v>
                </c:pt>
                <c:pt idx="14">
                  <c:v>-0.29999999999930099</c:v>
                </c:pt>
                <c:pt idx="15">
                  <c:v>4.9999999999883499E-2</c:v>
                </c:pt>
                <c:pt idx="16">
                  <c:v>-9.99999999997669E-2</c:v>
                </c:pt>
                <c:pt idx="17">
                  <c:v>-4.9999999999883499E-2</c:v>
                </c:pt>
                <c:pt idx="18">
                  <c:v>-0.15000000000053901</c:v>
                </c:pt>
              </c:numCache>
            </c:numRef>
          </c:val>
        </c:ser>
        <c:dLbls/>
        <c:marker val="1"/>
        <c:axId val="322503424"/>
        <c:axId val="322505344"/>
      </c:lineChart>
      <c:dateAx>
        <c:axId val="32250342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2505344"/>
        <c:crossesAt val="-50"/>
        <c:auto val="1"/>
        <c:lblOffset val="100"/>
        <c:baseTimeUnit val="days"/>
      </c:dateAx>
      <c:valAx>
        <c:axId val="322505344"/>
        <c:scaling>
          <c:orientation val="minMax"/>
          <c:max val="1"/>
          <c:min val="-2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2503424"/>
        <c:crosses val="autoZero"/>
        <c:crossBetween val="midCat"/>
        <c:majorUnit val="0.60000000000000009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K82+460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1.3825201996809203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'K82+460'!$C$4:$G$4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'K82+460'!$A$6:$A$29</c:f>
              <c:numCache>
                <c:formatCode>m"月"d"日";@</c:formatCode>
                <c:ptCount val="24"/>
                <c:pt idx="0">
                  <c:v>44636</c:v>
                </c:pt>
                <c:pt idx="1">
                  <c:v>44637</c:v>
                </c:pt>
                <c:pt idx="2">
                  <c:v>44639</c:v>
                </c:pt>
                <c:pt idx="3">
                  <c:v>44640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44646</c:v>
                </c:pt>
                <c:pt idx="10">
                  <c:v>44647</c:v>
                </c:pt>
                <c:pt idx="11">
                  <c:v>44648</c:v>
                </c:pt>
                <c:pt idx="12">
                  <c:v>44649</c:v>
                </c:pt>
                <c:pt idx="13">
                  <c:v>44650</c:v>
                </c:pt>
                <c:pt idx="14">
                  <c:v>44652</c:v>
                </c:pt>
                <c:pt idx="15">
                  <c:v>44654</c:v>
                </c:pt>
                <c:pt idx="16">
                  <c:v>44656</c:v>
                </c:pt>
                <c:pt idx="17">
                  <c:v>44658</c:v>
                </c:pt>
              </c:numCache>
            </c:numRef>
          </c:cat>
          <c:val>
            <c:numRef>
              <c:f>'K82+460'!$F$6:$F$29</c:f>
              <c:numCache>
                <c:formatCode>0.00_ </c:formatCode>
                <c:ptCount val="24"/>
                <c:pt idx="0">
                  <c:v>0</c:v>
                </c:pt>
                <c:pt idx="1">
                  <c:v>0.199999999949796</c:v>
                </c:pt>
                <c:pt idx="2">
                  <c:v>0</c:v>
                </c:pt>
                <c:pt idx="3">
                  <c:v>-0.30000000003838101</c:v>
                </c:pt>
                <c:pt idx="4">
                  <c:v>-0.70000000005165897</c:v>
                </c:pt>
                <c:pt idx="5">
                  <c:v>-1.39999999998963</c:v>
                </c:pt>
                <c:pt idx="6">
                  <c:v>-1.2000000000398401</c:v>
                </c:pt>
                <c:pt idx="7">
                  <c:v>-1.39999999998963</c:v>
                </c:pt>
                <c:pt idx="8">
                  <c:v>-1.70000000002801</c:v>
                </c:pt>
                <c:pt idx="9">
                  <c:v>-2.00000000006639</c:v>
                </c:pt>
                <c:pt idx="10">
                  <c:v>-2.40000000007967</c:v>
                </c:pt>
                <c:pt idx="11">
                  <c:v>-2.40000000007967</c:v>
                </c:pt>
                <c:pt idx="12">
                  <c:v>-2.5000000000545701</c:v>
                </c:pt>
                <c:pt idx="13">
                  <c:v>-2.5000000000545701</c:v>
                </c:pt>
                <c:pt idx="14">
                  <c:v>-2.40000000007967</c:v>
                </c:pt>
                <c:pt idx="15">
                  <c:v>-2.5000000000545701</c:v>
                </c:pt>
                <c:pt idx="16">
                  <c:v>-2.6000000000294698</c:v>
                </c:pt>
                <c:pt idx="17">
                  <c:v>-2.8000000000929499</c:v>
                </c:pt>
                <c:pt idx="19">
                  <c:v>-2.8000000000929499</c:v>
                </c:pt>
              </c:numCache>
            </c:numRef>
          </c:val>
        </c:ser>
        <c:ser>
          <c:idx val="1"/>
          <c:order val="1"/>
          <c:tx>
            <c:strRef>
              <c:f>'K82+460'!$H$4:$L$4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'K82+460'!$A$6:$A$29</c:f>
              <c:numCache>
                <c:formatCode>m"月"d"日";@</c:formatCode>
                <c:ptCount val="24"/>
                <c:pt idx="0">
                  <c:v>44636</c:v>
                </c:pt>
                <c:pt idx="1">
                  <c:v>44637</c:v>
                </c:pt>
                <c:pt idx="2">
                  <c:v>44639</c:v>
                </c:pt>
                <c:pt idx="3">
                  <c:v>44640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44646</c:v>
                </c:pt>
                <c:pt idx="10">
                  <c:v>44647</c:v>
                </c:pt>
                <c:pt idx="11">
                  <c:v>44648</c:v>
                </c:pt>
                <c:pt idx="12">
                  <c:v>44649</c:v>
                </c:pt>
                <c:pt idx="13">
                  <c:v>44650</c:v>
                </c:pt>
                <c:pt idx="14">
                  <c:v>44652</c:v>
                </c:pt>
                <c:pt idx="15">
                  <c:v>44654</c:v>
                </c:pt>
                <c:pt idx="16">
                  <c:v>44656</c:v>
                </c:pt>
                <c:pt idx="17">
                  <c:v>44658</c:v>
                </c:pt>
              </c:numCache>
            </c:numRef>
          </c:cat>
          <c:val>
            <c:numRef>
              <c:f>'K82+460'!$K$6:$K$29</c:f>
              <c:numCache>
                <c:formatCode>0.00_ </c:formatCode>
                <c:ptCount val="24"/>
                <c:pt idx="0">
                  <c:v>0</c:v>
                </c:pt>
                <c:pt idx="1">
                  <c:v>-0.69999999993797202</c:v>
                </c:pt>
                <c:pt idx="2">
                  <c:v>-0.99999999997635303</c:v>
                </c:pt>
                <c:pt idx="3">
                  <c:v>-1.1999999999261499</c:v>
                </c:pt>
                <c:pt idx="4">
                  <c:v>-1.39999999998963</c:v>
                </c:pt>
                <c:pt idx="5">
                  <c:v>-1.8000000000029099</c:v>
                </c:pt>
                <c:pt idx="6">
                  <c:v>-1.70000000002801</c:v>
                </c:pt>
                <c:pt idx="7">
                  <c:v>-1.9999999999527101</c:v>
                </c:pt>
                <c:pt idx="8">
                  <c:v>-2.0999999999275998</c:v>
                </c:pt>
                <c:pt idx="9">
                  <c:v>-2.39999999996598</c:v>
                </c:pt>
                <c:pt idx="10">
                  <c:v>-2.8999999999541601</c:v>
                </c:pt>
                <c:pt idx="11">
                  <c:v>-2.79999999997926</c:v>
                </c:pt>
                <c:pt idx="12">
                  <c:v>-3.1000000000176402</c:v>
                </c:pt>
                <c:pt idx="13">
                  <c:v>-2.9999999999290599</c:v>
                </c:pt>
                <c:pt idx="14">
                  <c:v>-3.1999999999925399</c:v>
                </c:pt>
                <c:pt idx="15">
                  <c:v>-3.49999999991724</c:v>
                </c:pt>
                <c:pt idx="16">
                  <c:v>-3.49999999991724</c:v>
                </c:pt>
                <c:pt idx="17">
                  <c:v>-4.0000000000191003</c:v>
                </c:pt>
                <c:pt idx="19">
                  <c:v>0.155555555555556</c:v>
                </c:pt>
              </c:numCache>
            </c:numRef>
          </c:val>
        </c:ser>
        <c:ser>
          <c:idx val="2"/>
          <c:order val="2"/>
          <c:tx>
            <c:strRef>
              <c:f>'K82+460'!$M$4:$Q$4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'K82+460'!$A$6:$A$32</c:f>
              <c:numCache>
                <c:formatCode>m"月"d"日";@</c:formatCode>
                <c:ptCount val="27"/>
                <c:pt idx="0">
                  <c:v>44636</c:v>
                </c:pt>
                <c:pt idx="1">
                  <c:v>44637</c:v>
                </c:pt>
                <c:pt idx="2">
                  <c:v>44639</c:v>
                </c:pt>
                <c:pt idx="3">
                  <c:v>44640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44646</c:v>
                </c:pt>
                <c:pt idx="10">
                  <c:v>44647</c:v>
                </c:pt>
                <c:pt idx="11">
                  <c:v>44648</c:v>
                </c:pt>
                <c:pt idx="12">
                  <c:v>44649</c:v>
                </c:pt>
                <c:pt idx="13">
                  <c:v>44650</c:v>
                </c:pt>
                <c:pt idx="14">
                  <c:v>44652</c:v>
                </c:pt>
                <c:pt idx="15">
                  <c:v>44654</c:v>
                </c:pt>
                <c:pt idx="16">
                  <c:v>44656</c:v>
                </c:pt>
                <c:pt idx="17">
                  <c:v>44658</c:v>
                </c:pt>
              </c:numCache>
            </c:numRef>
          </c:cat>
          <c:val>
            <c:numRef>
              <c:f>'K82+460'!$P$6:$P$32</c:f>
              <c:numCache>
                <c:formatCode>0.00_ </c:formatCode>
                <c:ptCount val="27"/>
                <c:pt idx="0">
                  <c:v>0</c:v>
                </c:pt>
                <c:pt idx="1">
                  <c:v>-0.199999999949796</c:v>
                </c:pt>
                <c:pt idx="2">
                  <c:v>-0.49999999998817701</c:v>
                </c:pt>
                <c:pt idx="3">
                  <c:v>-0.79999999991286996</c:v>
                </c:pt>
                <c:pt idx="4">
                  <c:v>-1.2999999999010501</c:v>
                </c:pt>
                <c:pt idx="5">
                  <c:v>-0.59999999996307496</c:v>
                </c:pt>
                <c:pt idx="6">
                  <c:v>-1.8000000000029099</c:v>
                </c:pt>
                <c:pt idx="7">
                  <c:v>-2.1999999999024999</c:v>
                </c:pt>
                <c:pt idx="8">
                  <c:v>-2.1999999999024999</c:v>
                </c:pt>
                <c:pt idx="9">
                  <c:v>-2.5999999999157799</c:v>
                </c:pt>
                <c:pt idx="10">
                  <c:v>-2.9999999999290599</c:v>
                </c:pt>
                <c:pt idx="11">
                  <c:v>-2.79999999997926</c:v>
                </c:pt>
                <c:pt idx="12">
                  <c:v>-3.09999999990396</c:v>
                </c:pt>
                <c:pt idx="13">
                  <c:v>-3.09999999990396</c:v>
                </c:pt>
                <c:pt idx="14">
                  <c:v>-2.8999999999541601</c:v>
                </c:pt>
                <c:pt idx="15">
                  <c:v>-2.79999999997926</c:v>
                </c:pt>
                <c:pt idx="16">
                  <c:v>-2.9999999999290599</c:v>
                </c:pt>
                <c:pt idx="17">
                  <c:v>-3.2999999999674401</c:v>
                </c:pt>
              </c:numCache>
            </c:numRef>
          </c:val>
        </c:ser>
        <c:dLbls/>
        <c:marker val="1"/>
        <c:axId val="322790912"/>
        <c:axId val="322797568"/>
      </c:lineChart>
      <c:lineChart>
        <c:grouping val="standard"/>
        <c:ser>
          <c:idx val="3"/>
          <c:order val="3"/>
          <c:tx>
            <c:strRef>
              <c:f>'K82+460'!$AG$3:$AG$5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'K82+460'!$A$6:$A$29</c:f>
              <c:numCache>
                <c:formatCode>m"月"d"日";@</c:formatCode>
                <c:ptCount val="24"/>
                <c:pt idx="0">
                  <c:v>44636</c:v>
                </c:pt>
                <c:pt idx="1">
                  <c:v>44637</c:v>
                </c:pt>
                <c:pt idx="2">
                  <c:v>44639</c:v>
                </c:pt>
                <c:pt idx="3">
                  <c:v>44640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44646</c:v>
                </c:pt>
                <c:pt idx="10">
                  <c:v>44647</c:v>
                </c:pt>
                <c:pt idx="11">
                  <c:v>44648</c:v>
                </c:pt>
                <c:pt idx="12">
                  <c:v>44649</c:v>
                </c:pt>
                <c:pt idx="13">
                  <c:v>44650</c:v>
                </c:pt>
                <c:pt idx="14">
                  <c:v>44652</c:v>
                </c:pt>
                <c:pt idx="15">
                  <c:v>44654</c:v>
                </c:pt>
                <c:pt idx="16">
                  <c:v>44656</c:v>
                </c:pt>
                <c:pt idx="17">
                  <c:v>44658</c:v>
                </c:pt>
              </c:numCache>
            </c:numRef>
          </c:cat>
          <c:val>
            <c:numRef>
              <c:f>'K82+460'!$AG$6:$AG$29</c:f>
              <c:numCache>
                <c:formatCode>0.0_ </c:formatCode>
                <c:ptCount val="24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</c:numCache>
            </c:numRef>
          </c:val>
        </c:ser>
        <c:dLbls/>
        <c:marker val="1"/>
        <c:axId val="322799488"/>
        <c:axId val="322801024"/>
      </c:lineChart>
      <c:dateAx>
        <c:axId val="32279091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2797568"/>
        <c:crossesAt val="-50"/>
        <c:auto val="1"/>
        <c:lblOffset val="100"/>
        <c:baseTimeUnit val="days"/>
        <c:majorUnit val="2"/>
        <c:majorTimeUnit val="days"/>
      </c:dateAx>
      <c:valAx>
        <c:axId val="322797568"/>
        <c:scaling>
          <c:orientation val="minMax"/>
          <c:max val="1"/>
          <c:min val="-4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2790912"/>
        <c:crosses val="autoZero"/>
        <c:crossBetween val="midCat"/>
        <c:majorUnit val="1.1000000000000001"/>
      </c:valAx>
      <c:dateAx>
        <c:axId val="322799488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2801024"/>
        <c:crosses val="autoZero"/>
        <c:auto val="1"/>
        <c:lblOffset val="100"/>
        <c:baseTimeUnit val="days"/>
      </c:dateAx>
      <c:valAx>
        <c:axId val="322801024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2799488"/>
        <c:crosses val="max"/>
        <c:crossBetween val="midCat"/>
        <c:majorUnit val="2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4.8114797125769118E-2"/>
          <c:y val="8.2789357212701004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K82+460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'K82+460'!$U$4:$W$4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'K82+460'!$A$6:$A$29</c:f>
              <c:numCache>
                <c:formatCode>m"月"d"日";@</c:formatCode>
                <c:ptCount val="24"/>
                <c:pt idx="0">
                  <c:v>44636</c:v>
                </c:pt>
                <c:pt idx="1">
                  <c:v>44637</c:v>
                </c:pt>
                <c:pt idx="2">
                  <c:v>44639</c:v>
                </c:pt>
                <c:pt idx="3">
                  <c:v>44640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44646</c:v>
                </c:pt>
                <c:pt idx="10">
                  <c:v>44647</c:v>
                </c:pt>
                <c:pt idx="11">
                  <c:v>44648</c:v>
                </c:pt>
                <c:pt idx="12">
                  <c:v>44649</c:v>
                </c:pt>
                <c:pt idx="13">
                  <c:v>44650</c:v>
                </c:pt>
                <c:pt idx="14">
                  <c:v>44652</c:v>
                </c:pt>
                <c:pt idx="15">
                  <c:v>44654</c:v>
                </c:pt>
                <c:pt idx="16">
                  <c:v>44656</c:v>
                </c:pt>
                <c:pt idx="17">
                  <c:v>44658</c:v>
                </c:pt>
              </c:numCache>
            </c:numRef>
          </c:cat>
          <c:val>
            <c:numRef>
              <c:f>'K82+460'!$V$6:$V$31</c:f>
              <c:numCache>
                <c:formatCode>0.00_ </c:formatCode>
                <c:ptCount val="26"/>
                <c:pt idx="0">
                  <c:v>0</c:v>
                </c:pt>
                <c:pt idx="1">
                  <c:v>-0.30000000000107702</c:v>
                </c:pt>
                <c:pt idx="2">
                  <c:v>-0.60000000000037801</c:v>
                </c:pt>
                <c:pt idx="3">
                  <c:v>-1.0000000000012199</c:v>
                </c:pt>
                <c:pt idx="4">
                  <c:v>-0.799999999999912</c:v>
                </c:pt>
                <c:pt idx="5">
                  <c:v>-0.90000000000145497</c:v>
                </c:pt>
                <c:pt idx="6">
                  <c:v>-1.10000000000099</c:v>
                </c:pt>
                <c:pt idx="7">
                  <c:v>-1.3000000000005201</c:v>
                </c:pt>
                <c:pt idx="8">
                  <c:v>-1.70000000000137</c:v>
                </c:pt>
                <c:pt idx="9">
                  <c:v>-2.0000000000006701</c:v>
                </c:pt>
                <c:pt idx="10">
                  <c:v>-2.10000000000043</c:v>
                </c:pt>
                <c:pt idx="11">
                  <c:v>-2.2999999999999701</c:v>
                </c:pt>
                <c:pt idx="12">
                  <c:v>-2.2000000000002</c:v>
                </c:pt>
                <c:pt idx="13">
                  <c:v>-2.5000000000012799</c:v>
                </c:pt>
                <c:pt idx="14">
                  <c:v>-2.6000000000010499</c:v>
                </c:pt>
                <c:pt idx="15">
                  <c:v>-3.0999999999998802</c:v>
                </c:pt>
                <c:pt idx="16">
                  <c:v>-2.9000000000003499</c:v>
                </c:pt>
                <c:pt idx="17">
                  <c:v>-3.0999999999998802</c:v>
                </c:pt>
                <c:pt idx="19">
                  <c:v>-1.59999999999982</c:v>
                </c:pt>
              </c:numCache>
            </c:numRef>
          </c:val>
        </c:ser>
        <c:ser>
          <c:idx val="1"/>
          <c:order val="1"/>
          <c:tx>
            <c:strRef>
              <c:f>'K82+460'!$Y$4:$AA$4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'K82+460'!$A$6:$A$29</c:f>
              <c:numCache>
                <c:formatCode>m"月"d"日";@</c:formatCode>
                <c:ptCount val="24"/>
                <c:pt idx="0">
                  <c:v>44636</c:v>
                </c:pt>
                <c:pt idx="1">
                  <c:v>44637</c:v>
                </c:pt>
                <c:pt idx="2">
                  <c:v>44639</c:v>
                </c:pt>
                <c:pt idx="3">
                  <c:v>44640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44646</c:v>
                </c:pt>
                <c:pt idx="10">
                  <c:v>44647</c:v>
                </c:pt>
                <c:pt idx="11">
                  <c:v>44648</c:v>
                </c:pt>
                <c:pt idx="12">
                  <c:v>44649</c:v>
                </c:pt>
                <c:pt idx="13">
                  <c:v>44650</c:v>
                </c:pt>
                <c:pt idx="14">
                  <c:v>44652</c:v>
                </c:pt>
                <c:pt idx="15">
                  <c:v>44654</c:v>
                </c:pt>
                <c:pt idx="16">
                  <c:v>44656</c:v>
                </c:pt>
                <c:pt idx="17">
                  <c:v>44658</c:v>
                </c:pt>
              </c:numCache>
            </c:numRef>
          </c:cat>
          <c:val>
            <c:numRef>
              <c:f>'K82+460'!$Z$6:$Z$30</c:f>
              <c:numCache>
                <c:formatCode>0.00_ </c:formatCode>
                <c:ptCount val="25"/>
                <c:pt idx="0">
                  <c:v>0</c:v>
                </c:pt>
                <c:pt idx="1">
                  <c:v>-0.30000000000107702</c:v>
                </c:pt>
                <c:pt idx="2">
                  <c:v>-1.0000000000012199</c:v>
                </c:pt>
                <c:pt idx="3">
                  <c:v>-1.50000000000006</c:v>
                </c:pt>
                <c:pt idx="4">
                  <c:v>-1.20000000000076</c:v>
                </c:pt>
                <c:pt idx="5">
                  <c:v>-1.4000000000002899</c:v>
                </c:pt>
                <c:pt idx="6">
                  <c:v>-1.70000000000137</c:v>
                </c:pt>
                <c:pt idx="7">
                  <c:v>-2.2000000000002</c:v>
                </c:pt>
                <c:pt idx="8">
                  <c:v>-1.9000000000009001</c:v>
                </c:pt>
                <c:pt idx="9">
                  <c:v>-2.10000000000043</c:v>
                </c:pt>
                <c:pt idx="10">
                  <c:v>-2.2999999999999701</c:v>
                </c:pt>
                <c:pt idx="11">
                  <c:v>-2.2000000000002</c:v>
                </c:pt>
                <c:pt idx="12">
                  <c:v>-2.3999999999997401</c:v>
                </c:pt>
                <c:pt idx="13">
                  <c:v>-2.7000000000008102</c:v>
                </c:pt>
                <c:pt idx="14">
                  <c:v>-2.6000000000010499</c:v>
                </c:pt>
                <c:pt idx="15">
                  <c:v>-3.0999999999998802</c:v>
                </c:pt>
                <c:pt idx="16">
                  <c:v>-2.9000000000003499</c:v>
                </c:pt>
                <c:pt idx="17">
                  <c:v>-3.0999999999998802</c:v>
                </c:pt>
                <c:pt idx="19">
                  <c:v>-2.6</c:v>
                </c:pt>
              </c:numCache>
            </c:numRef>
          </c:val>
        </c:ser>
        <c:ser>
          <c:idx val="2"/>
          <c:order val="2"/>
          <c:tx>
            <c:strRef>
              <c:f>'K82+460'!$AC$4:$AE$4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'K82+460'!$A$6:$A$29</c:f>
              <c:numCache>
                <c:formatCode>m"月"d"日";@</c:formatCode>
                <c:ptCount val="24"/>
                <c:pt idx="0">
                  <c:v>44636</c:v>
                </c:pt>
                <c:pt idx="1">
                  <c:v>44637</c:v>
                </c:pt>
                <c:pt idx="2">
                  <c:v>44639</c:v>
                </c:pt>
                <c:pt idx="3">
                  <c:v>44640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44646</c:v>
                </c:pt>
                <c:pt idx="10">
                  <c:v>44647</c:v>
                </c:pt>
                <c:pt idx="11">
                  <c:v>44648</c:v>
                </c:pt>
                <c:pt idx="12">
                  <c:v>44649</c:v>
                </c:pt>
                <c:pt idx="13">
                  <c:v>44650</c:v>
                </c:pt>
                <c:pt idx="14">
                  <c:v>44652</c:v>
                </c:pt>
                <c:pt idx="15">
                  <c:v>44654</c:v>
                </c:pt>
                <c:pt idx="16">
                  <c:v>44656</c:v>
                </c:pt>
                <c:pt idx="17">
                  <c:v>44658</c:v>
                </c:pt>
              </c:numCache>
            </c:numRef>
          </c:cat>
          <c:val>
            <c:numRef>
              <c:f>'K82+460'!$AD$6:$AD$29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-0.499999999999723</c:v>
                </c:pt>
                <c:pt idx="2">
                  <c:v>-0.999999999999446</c:v>
                </c:pt>
                <c:pt idx="3">
                  <c:v>-1.2999999999996299</c:v>
                </c:pt>
                <c:pt idx="4">
                  <c:v>-0.89999999999967895</c:v>
                </c:pt>
                <c:pt idx="5">
                  <c:v>-1.1000000000001</c:v>
                </c:pt>
                <c:pt idx="6">
                  <c:v>-0.999999999999446</c:v>
                </c:pt>
                <c:pt idx="7">
                  <c:v>-1.3999999999993999</c:v>
                </c:pt>
                <c:pt idx="8">
                  <c:v>-1.2999999999996299</c:v>
                </c:pt>
                <c:pt idx="9">
                  <c:v>-1.50000000000006</c:v>
                </c:pt>
                <c:pt idx="10">
                  <c:v>-1.7999999999993599</c:v>
                </c:pt>
                <c:pt idx="11">
                  <c:v>-1.9000000000000099</c:v>
                </c:pt>
                <c:pt idx="12">
                  <c:v>-2.0999999999995498</c:v>
                </c:pt>
                <c:pt idx="13">
                  <c:v>-2.2000000000002</c:v>
                </c:pt>
                <c:pt idx="14">
                  <c:v>-2.2999999999999701</c:v>
                </c:pt>
                <c:pt idx="15">
                  <c:v>-2.2000000000002</c:v>
                </c:pt>
                <c:pt idx="16">
                  <c:v>-2.3999999999997401</c:v>
                </c:pt>
                <c:pt idx="17">
                  <c:v>-2.60000000000016</c:v>
                </c:pt>
              </c:numCache>
            </c:numRef>
          </c:val>
        </c:ser>
        <c:dLbls/>
        <c:marker val="1"/>
        <c:axId val="322883584"/>
        <c:axId val="322885888"/>
      </c:lineChart>
      <c:lineChart>
        <c:grouping val="standard"/>
        <c:ser>
          <c:idx val="3"/>
          <c:order val="3"/>
          <c:tx>
            <c:strRef>
              <c:f>'K82+460'!$AG$3:$AG$5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'K82+460'!$A$6:$A$29</c:f>
              <c:numCache>
                <c:formatCode>m"月"d"日";@</c:formatCode>
                <c:ptCount val="24"/>
                <c:pt idx="0">
                  <c:v>44636</c:v>
                </c:pt>
                <c:pt idx="1">
                  <c:v>44637</c:v>
                </c:pt>
                <c:pt idx="2">
                  <c:v>44639</c:v>
                </c:pt>
                <c:pt idx="3">
                  <c:v>44640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44646</c:v>
                </c:pt>
                <c:pt idx="10">
                  <c:v>44647</c:v>
                </c:pt>
                <c:pt idx="11">
                  <c:v>44648</c:v>
                </c:pt>
                <c:pt idx="12">
                  <c:v>44649</c:v>
                </c:pt>
                <c:pt idx="13">
                  <c:v>44650</c:v>
                </c:pt>
                <c:pt idx="14">
                  <c:v>44652</c:v>
                </c:pt>
                <c:pt idx="15">
                  <c:v>44654</c:v>
                </c:pt>
                <c:pt idx="16">
                  <c:v>44656</c:v>
                </c:pt>
                <c:pt idx="17">
                  <c:v>44658</c:v>
                </c:pt>
              </c:numCache>
            </c:numRef>
          </c:cat>
          <c:val>
            <c:numRef>
              <c:f>'K82+460'!$AG$6:$AG$29</c:f>
              <c:numCache>
                <c:formatCode>0.0_ </c:formatCode>
                <c:ptCount val="24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</c:numCache>
            </c:numRef>
          </c:val>
        </c:ser>
        <c:dLbls/>
        <c:marker val="1"/>
        <c:axId val="322892160"/>
        <c:axId val="322893696"/>
      </c:lineChart>
      <c:dateAx>
        <c:axId val="32288358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2885888"/>
        <c:crossesAt val="-50"/>
        <c:auto val="1"/>
        <c:lblOffset val="100"/>
        <c:baseTimeUnit val="days"/>
      </c:dateAx>
      <c:valAx>
        <c:axId val="322885888"/>
        <c:scaling>
          <c:orientation val="minMax"/>
          <c:max val="1"/>
          <c:min val="-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2883584"/>
        <c:crosses val="autoZero"/>
        <c:crossBetween val="midCat"/>
        <c:majorUnit val="1"/>
      </c:valAx>
      <c:dateAx>
        <c:axId val="322892160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2893696"/>
        <c:crosses val="autoZero"/>
        <c:auto val="1"/>
        <c:lblOffset val="100"/>
        <c:baseTimeUnit val="days"/>
      </c:dateAx>
      <c:valAx>
        <c:axId val="322893696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2892160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K82+460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816700031140205"/>
          <c:y val="6.564424544971091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'K82+460'!$C$4:$G$4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'K82+460'!$A$6:$A$29</c:f>
              <c:numCache>
                <c:formatCode>m"月"d"日";@</c:formatCode>
                <c:ptCount val="24"/>
                <c:pt idx="0">
                  <c:v>44636</c:v>
                </c:pt>
                <c:pt idx="1">
                  <c:v>44637</c:v>
                </c:pt>
                <c:pt idx="2">
                  <c:v>44639</c:v>
                </c:pt>
                <c:pt idx="3">
                  <c:v>44640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44646</c:v>
                </c:pt>
                <c:pt idx="10">
                  <c:v>44647</c:v>
                </c:pt>
                <c:pt idx="11">
                  <c:v>44648</c:v>
                </c:pt>
                <c:pt idx="12">
                  <c:v>44649</c:v>
                </c:pt>
                <c:pt idx="13">
                  <c:v>44650</c:v>
                </c:pt>
                <c:pt idx="14">
                  <c:v>44652</c:v>
                </c:pt>
                <c:pt idx="15">
                  <c:v>44654</c:v>
                </c:pt>
                <c:pt idx="16">
                  <c:v>44656</c:v>
                </c:pt>
                <c:pt idx="17">
                  <c:v>44658</c:v>
                </c:pt>
              </c:numCache>
            </c:numRef>
          </c:cat>
          <c:val>
            <c:numRef>
              <c:f>'K82+460'!$G$6:$G$29</c:f>
              <c:numCache>
                <c:formatCode>0.00_ </c:formatCode>
                <c:ptCount val="24"/>
                <c:pt idx="0">
                  <c:v>0</c:v>
                </c:pt>
                <c:pt idx="1">
                  <c:v>0.199999999949796</c:v>
                </c:pt>
                <c:pt idx="2">
                  <c:v>-9.9999999974897905E-2</c:v>
                </c:pt>
                <c:pt idx="3">
                  <c:v>-0.30000000003838101</c:v>
                </c:pt>
                <c:pt idx="4">
                  <c:v>-0.40000000001327901</c:v>
                </c:pt>
                <c:pt idx="5">
                  <c:v>-0.69999999993797202</c:v>
                </c:pt>
                <c:pt idx="6">
                  <c:v>0.199999999949796</c:v>
                </c:pt>
                <c:pt idx="7">
                  <c:v>-0.199999999949796</c:v>
                </c:pt>
                <c:pt idx="8">
                  <c:v>-0.30000000003838101</c:v>
                </c:pt>
                <c:pt idx="9">
                  <c:v>-0.30000000003838101</c:v>
                </c:pt>
                <c:pt idx="10">
                  <c:v>-0.40000000001327901</c:v>
                </c:pt>
                <c:pt idx="11">
                  <c:v>0</c:v>
                </c:pt>
                <c:pt idx="12">
                  <c:v>-9.9999999974897905E-2</c:v>
                </c:pt>
                <c:pt idx="13">
                  <c:v>0</c:v>
                </c:pt>
                <c:pt idx="14">
                  <c:v>4.9999999987449001E-2</c:v>
                </c:pt>
                <c:pt idx="15">
                  <c:v>-4.9999999987449001E-2</c:v>
                </c:pt>
                <c:pt idx="16">
                  <c:v>-4.9999999987449001E-2</c:v>
                </c:pt>
                <c:pt idx="17">
                  <c:v>-0.100000000031741</c:v>
                </c:pt>
                <c:pt idx="19">
                  <c:v>-2.5000000000545701</c:v>
                </c:pt>
              </c:numCache>
            </c:numRef>
          </c:val>
        </c:ser>
        <c:ser>
          <c:idx val="1"/>
          <c:order val="1"/>
          <c:tx>
            <c:strRef>
              <c:f>'K82+460'!$H$4:$L$4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'K82+460'!$A$6:$A$29</c:f>
              <c:numCache>
                <c:formatCode>m"月"d"日";@</c:formatCode>
                <c:ptCount val="24"/>
                <c:pt idx="0">
                  <c:v>44636</c:v>
                </c:pt>
                <c:pt idx="1">
                  <c:v>44637</c:v>
                </c:pt>
                <c:pt idx="2">
                  <c:v>44639</c:v>
                </c:pt>
                <c:pt idx="3">
                  <c:v>44640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44646</c:v>
                </c:pt>
                <c:pt idx="10">
                  <c:v>44647</c:v>
                </c:pt>
                <c:pt idx="11">
                  <c:v>44648</c:v>
                </c:pt>
                <c:pt idx="12">
                  <c:v>44649</c:v>
                </c:pt>
                <c:pt idx="13">
                  <c:v>44650</c:v>
                </c:pt>
                <c:pt idx="14">
                  <c:v>44652</c:v>
                </c:pt>
                <c:pt idx="15">
                  <c:v>44654</c:v>
                </c:pt>
                <c:pt idx="16">
                  <c:v>44656</c:v>
                </c:pt>
                <c:pt idx="17">
                  <c:v>44658</c:v>
                </c:pt>
              </c:numCache>
            </c:numRef>
          </c:cat>
          <c:val>
            <c:numRef>
              <c:f>'K82+460'!$L$6:$L$29</c:f>
              <c:numCache>
                <c:formatCode>0.00_ </c:formatCode>
                <c:ptCount val="24"/>
                <c:pt idx="0">
                  <c:v>0</c:v>
                </c:pt>
                <c:pt idx="1">
                  <c:v>-0.69999999993797202</c:v>
                </c:pt>
                <c:pt idx="2">
                  <c:v>-0.15000000001919001</c:v>
                </c:pt>
                <c:pt idx="3">
                  <c:v>-0.199999999949796</c:v>
                </c:pt>
                <c:pt idx="4">
                  <c:v>-0.20000000006348301</c:v>
                </c:pt>
                <c:pt idx="5">
                  <c:v>-0.40000000001327901</c:v>
                </c:pt>
                <c:pt idx="6">
                  <c:v>9.9999999974897905E-2</c:v>
                </c:pt>
                <c:pt idx="7">
                  <c:v>-0.29999999992469401</c:v>
                </c:pt>
                <c:pt idx="8">
                  <c:v>-9.9999999974897905E-2</c:v>
                </c:pt>
                <c:pt idx="9">
                  <c:v>-0.30000000003838101</c:v>
                </c:pt>
                <c:pt idx="10">
                  <c:v>-0.49999999998817701</c:v>
                </c:pt>
                <c:pt idx="11">
                  <c:v>9.9999999974897905E-2</c:v>
                </c:pt>
                <c:pt idx="12">
                  <c:v>-0.30000000003838101</c:v>
                </c:pt>
                <c:pt idx="13">
                  <c:v>0.10000000008858501</c:v>
                </c:pt>
                <c:pt idx="14">
                  <c:v>-0.100000000031741</c:v>
                </c:pt>
                <c:pt idx="15">
                  <c:v>-0.149999999962347</c:v>
                </c:pt>
                <c:pt idx="16">
                  <c:v>0</c:v>
                </c:pt>
                <c:pt idx="17">
                  <c:v>-0.25000000005093198</c:v>
                </c:pt>
              </c:numCache>
            </c:numRef>
          </c:val>
        </c:ser>
        <c:ser>
          <c:idx val="2"/>
          <c:order val="2"/>
          <c:tx>
            <c:strRef>
              <c:f>'K82+460'!$M$4:$Q$4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'K82+460'!$A$6:$A$29</c:f>
              <c:numCache>
                <c:formatCode>m"月"d"日";@</c:formatCode>
                <c:ptCount val="24"/>
                <c:pt idx="0">
                  <c:v>44636</c:v>
                </c:pt>
                <c:pt idx="1">
                  <c:v>44637</c:v>
                </c:pt>
                <c:pt idx="2">
                  <c:v>44639</c:v>
                </c:pt>
                <c:pt idx="3">
                  <c:v>44640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44646</c:v>
                </c:pt>
                <c:pt idx="10">
                  <c:v>44647</c:v>
                </c:pt>
                <c:pt idx="11">
                  <c:v>44648</c:v>
                </c:pt>
                <c:pt idx="12">
                  <c:v>44649</c:v>
                </c:pt>
                <c:pt idx="13">
                  <c:v>44650</c:v>
                </c:pt>
                <c:pt idx="14">
                  <c:v>44652</c:v>
                </c:pt>
                <c:pt idx="15">
                  <c:v>44654</c:v>
                </c:pt>
                <c:pt idx="16">
                  <c:v>44656</c:v>
                </c:pt>
                <c:pt idx="17">
                  <c:v>44658</c:v>
                </c:pt>
              </c:numCache>
            </c:numRef>
          </c:cat>
          <c:val>
            <c:numRef>
              <c:f>'K82+460'!$Q$6:$Q$29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-0.15000000001919001</c:v>
                </c:pt>
                <c:pt idx="3">
                  <c:v>-0.29999999992469401</c:v>
                </c:pt>
                <c:pt idx="4">
                  <c:v>-0.49999999998817701</c:v>
                </c:pt>
                <c:pt idx="5">
                  <c:v>0.69999999993797202</c:v>
                </c:pt>
                <c:pt idx="6">
                  <c:v>-1.2000000000398401</c:v>
                </c:pt>
                <c:pt idx="7">
                  <c:v>-0.39999999989959201</c:v>
                </c:pt>
                <c:pt idx="8">
                  <c:v>0</c:v>
                </c:pt>
                <c:pt idx="9">
                  <c:v>-0.40000000001327901</c:v>
                </c:pt>
                <c:pt idx="10">
                  <c:v>-0.40000000001327901</c:v>
                </c:pt>
                <c:pt idx="11">
                  <c:v>0.199999999949796</c:v>
                </c:pt>
                <c:pt idx="12">
                  <c:v>-0.29999999992469401</c:v>
                </c:pt>
                <c:pt idx="13">
                  <c:v>0</c:v>
                </c:pt>
                <c:pt idx="14">
                  <c:v>9.9999999974897905E-2</c:v>
                </c:pt>
                <c:pt idx="15">
                  <c:v>4.9999999987449001E-2</c:v>
                </c:pt>
                <c:pt idx="16">
                  <c:v>-9.9999999974897905E-2</c:v>
                </c:pt>
                <c:pt idx="17">
                  <c:v>-0.15000000001919001</c:v>
                </c:pt>
              </c:numCache>
            </c:numRef>
          </c:val>
        </c:ser>
        <c:dLbls/>
        <c:marker val="1"/>
        <c:axId val="322895872"/>
        <c:axId val="322898176"/>
      </c:lineChart>
      <c:dateAx>
        <c:axId val="32289587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2898176"/>
        <c:crossesAt val="-50"/>
        <c:auto val="1"/>
        <c:lblOffset val="100"/>
        <c:baseTimeUnit val="days"/>
        <c:majorUnit val="2"/>
        <c:majorTimeUnit val="days"/>
      </c:dateAx>
      <c:valAx>
        <c:axId val="322898176"/>
        <c:scaling>
          <c:orientation val="minMax"/>
          <c:min val="-2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2895872"/>
        <c:crosses val="autoZero"/>
        <c:crossBetween val="midCat"/>
        <c:majorUnit val="0.60000000000000009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K82+460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612085062513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'K82+460'!$U$4:$W$4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'K82+460'!$A$6:$A$29</c:f>
              <c:numCache>
                <c:formatCode>m"月"d"日";@</c:formatCode>
                <c:ptCount val="24"/>
                <c:pt idx="0">
                  <c:v>44636</c:v>
                </c:pt>
                <c:pt idx="1">
                  <c:v>44637</c:v>
                </c:pt>
                <c:pt idx="2">
                  <c:v>44639</c:v>
                </c:pt>
                <c:pt idx="3">
                  <c:v>44640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44646</c:v>
                </c:pt>
                <c:pt idx="10">
                  <c:v>44647</c:v>
                </c:pt>
                <c:pt idx="11">
                  <c:v>44648</c:v>
                </c:pt>
                <c:pt idx="12">
                  <c:v>44649</c:v>
                </c:pt>
                <c:pt idx="13">
                  <c:v>44650</c:v>
                </c:pt>
                <c:pt idx="14">
                  <c:v>44652</c:v>
                </c:pt>
                <c:pt idx="15">
                  <c:v>44654</c:v>
                </c:pt>
                <c:pt idx="16">
                  <c:v>44656</c:v>
                </c:pt>
                <c:pt idx="17">
                  <c:v>44658</c:v>
                </c:pt>
              </c:numCache>
            </c:numRef>
          </c:cat>
          <c:val>
            <c:numRef>
              <c:f>'K82+460'!$W$6:$W$29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-0.30000000000107702</c:v>
                </c:pt>
                <c:pt idx="2">
                  <c:v>-0.14999999999965</c:v>
                </c:pt>
                <c:pt idx="3">
                  <c:v>-0.40000000000084401</c:v>
                </c:pt>
                <c:pt idx="4">
                  <c:v>0.20000000000130999</c:v>
                </c:pt>
                <c:pt idx="5">
                  <c:v>-0.10000000000154299</c:v>
                </c:pt>
                <c:pt idx="6">
                  <c:v>-0.19999999999953399</c:v>
                </c:pt>
                <c:pt idx="7">
                  <c:v>-0.19999999999953399</c:v>
                </c:pt>
                <c:pt idx="8">
                  <c:v>-0.40000000000084401</c:v>
                </c:pt>
                <c:pt idx="9">
                  <c:v>-0.29999999999930099</c:v>
                </c:pt>
                <c:pt idx="10">
                  <c:v>-9.99999999997669E-2</c:v>
                </c:pt>
                <c:pt idx="11">
                  <c:v>-0.19999999999953399</c:v>
                </c:pt>
                <c:pt idx="12">
                  <c:v>9.99999999997669E-2</c:v>
                </c:pt>
                <c:pt idx="13">
                  <c:v>-0.30000000000107702</c:v>
                </c:pt>
                <c:pt idx="14">
                  <c:v>-4.9999999999883499E-2</c:v>
                </c:pt>
                <c:pt idx="15">
                  <c:v>-0.24999999999941699</c:v>
                </c:pt>
                <c:pt idx="16">
                  <c:v>9.99999999997669E-2</c:v>
                </c:pt>
                <c:pt idx="17">
                  <c:v>-9.99999999997669E-2</c:v>
                </c:pt>
                <c:pt idx="19">
                  <c:v>-1.3000000000005201</c:v>
                </c:pt>
              </c:numCache>
            </c:numRef>
          </c:val>
        </c:ser>
        <c:ser>
          <c:idx val="1"/>
          <c:order val="1"/>
          <c:tx>
            <c:strRef>
              <c:f>'K82+460'!$Y$4:$AA$4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'K82+460'!$A$6:$A$29</c:f>
              <c:numCache>
                <c:formatCode>m"月"d"日";@</c:formatCode>
                <c:ptCount val="24"/>
                <c:pt idx="0">
                  <c:v>44636</c:v>
                </c:pt>
                <c:pt idx="1">
                  <c:v>44637</c:v>
                </c:pt>
                <c:pt idx="2">
                  <c:v>44639</c:v>
                </c:pt>
                <c:pt idx="3">
                  <c:v>44640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44646</c:v>
                </c:pt>
                <c:pt idx="10">
                  <c:v>44647</c:v>
                </c:pt>
                <c:pt idx="11">
                  <c:v>44648</c:v>
                </c:pt>
                <c:pt idx="12">
                  <c:v>44649</c:v>
                </c:pt>
                <c:pt idx="13">
                  <c:v>44650</c:v>
                </c:pt>
                <c:pt idx="14">
                  <c:v>44652</c:v>
                </c:pt>
                <c:pt idx="15">
                  <c:v>44654</c:v>
                </c:pt>
                <c:pt idx="16">
                  <c:v>44656</c:v>
                </c:pt>
                <c:pt idx="17">
                  <c:v>44658</c:v>
                </c:pt>
              </c:numCache>
            </c:numRef>
          </c:cat>
          <c:val>
            <c:numRef>
              <c:f>'K82+460'!$AA$6:$AA$29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-0.30000000000107702</c:v>
                </c:pt>
                <c:pt idx="2">
                  <c:v>-0.35000000000007198</c:v>
                </c:pt>
                <c:pt idx="3">
                  <c:v>-0.49999999999883499</c:v>
                </c:pt>
                <c:pt idx="4">
                  <c:v>0.29999999999930099</c:v>
                </c:pt>
                <c:pt idx="5">
                  <c:v>-0.19999999999953399</c:v>
                </c:pt>
                <c:pt idx="6">
                  <c:v>-0.30000000000107702</c:v>
                </c:pt>
                <c:pt idx="7">
                  <c:v>-0.49999999999883499</c:v>
                </c:pt>
                <c:pt idx="8">
                  <c:v>0.29999999999930099</c:v>
                </c:pt>
                <c:pt idx="9">
                  <c:v>-0.19999999999953399</c:v>
                </c:pt>
                <c:pt idx="10">
                  <c:v>-0.19999999999953399</c:v>
                </c:pt>
                <c:pt idx="11">
                  <c:v>9.99999999997669E-2</c:v>
                </c:pt>
                <c:pt idx="12">
                  <c:v>-0.19999999999953399</c:v>
                </c:pt>
                <c:pt idx="13">
                  <c:v>-0.30000000000107702</c:v>
                </c:pt>
                <c:pt idx="14">
                  <c:v>4.9999999999883499E-2</c:v>
                </c:pt>
                <c:pt idx="15">
                  <c:v>-0.24999999999941699</c:v>
                </c:pt>
                <c:pt idx="16">
                  <c:v>9.99999999997669E-2</c:v>
                </c:pt>
                <c:pt idx="17">
                  <c:v>-9.99999999997669E-2</c:v>
                </c:pt>
                <c:pt idx="19">
                  <c:v>0.116666666666667</c:v>
                </c:pt>
              </c:numCache>
            </c:numRef>
          </c:val>
        </c:ser>
        <c:ser>
          <c:idx val="2"/>
          <c:order val="2"/>
          <c:tx>
            <c:strRef>
              <c:f>'K82+460'!$AC$4:$AE$4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'K82+460'!$A$6:$A$29</c:f>
              <c:numCache>
                <c:formatCode>m"月"d"日";@</c:formatCode>
                <c:ptCount val="24"/>
                <c:pt idx="0">
                  <c:v>44636</c:v>
                </c:pt>
                <c:pt idx="1">
                  <c:v>44637</c:v>
                </c:pt>
                <c:pt idx="2">
                  <c:v>44639</c:v>
                </c:pt>
                <c:pt idx="3">
                  <c:v>44640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44646</c:v>
                </c:pt>
                <c:pt idx="10">
                  <c:v>44647</c:v>
                </c:pt>
                <c:pt idx="11">
                  <c:v>44648</c:v>
                </c:pt>
                <c:pt idx="12">
                  <c:v>44649</c:v>
                </c:pt>
                <c:pt idx="13">
                  <c:v>44650</c:v>
                </c:pt>
                <c:pt idx="14">
                  <c:v>44652</c:v>
                </c:pt>
                <c:pt idx="15">
                  <c:v>44654</c:v>
                </c:pt>
                <c:pt idx="16">
                  <c:v>44656</c:v>
                </c:pt>
                <c:pt idx="17">
                  <c:v>44658</c:v>
                </c:pt>
              </c:numCache>
            </c:numRef>
          </c:cat>
          <c:val>
            <c:numRef>
              <c:f>'K82+460'!$AE$6:$AE$29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-0.499999999999723</c:v>
                </c:pt>
                <c:pt idx="2">
                  <c:v>-0.249999999999861</c:v>
                </c:pt>
                <c:pt idx="3">
                  <c:v>-0.300000000000189</c:v>
                </c:pt>
                <c:pt idx="4">
                  <c:v>0.399999999999956</c:v>
                </c:pt>
                <c:pt idx="5">
                  <c:v>-0.20000000000042201</c:v>
                </c:pt>
                <c:pt idx="6">
                  <c:v>0.100000000000655</c:v>
                </c:pt>
                <c:pt idx="7">
                  <c:v>-0.399999999999956</c:v>
                </c:pt>
                <c:pt idx="8">
                  <c:v>9.99999999997669E-2</c:v>
                </c:pt>
                <c:pt idx="9">
                  <c:v>-0.20000000000042201</c:v>
                </c:pt>
                <c:pt idx="10">
                  <c:v>-0.29999999999930099</c:v>
                </c:pt>
                <c:pt idx="11">
                  <c:v>-0.100000000000655</c:v>
                </c:pt>
                <c:pt idx="12">
                  <c:v>-0.19999999999953399</c:v>
                </c:pt>
                <c:pt idx="13">
                  <c:v>-0.100000000000655</c:v>
                </c:pt>
                <c:pt idx="14">
                  <c:v>-4.9999999999883499E-2</c:v>
                </c:pt>
                <c:pt idx="15">
                  <c:v>4.9999999999883499E-2</c:v>
                </c:pt>
                <c:pt idx="16">
                  <c:v>-9.99999999997669E-2</c:v>
                </c:pt>
                <c:pt idx="17">
                  <c:v>-0.100000000000211</c:v>
                </c:pt>
              </c:numCache>
            </c:numRef>
          </c:val>
        </c:ser>
        <c:dLbls/>
        <c:marker val="1"/>
        <c:axId val="322929408"/>
        <c:axId val="322931712"/>
      </c:lineChart>
      <c:dateAx>
        <c:axId val="32292940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2931712"/>
        <c:crossesAt val="-50"/>
        <c:auto val="1"/>
        <c:lblOffset val="100"/>
        <c:baseTimeUnit val="days"/>
      </c:dateAx>
      <c:valAx>
        <c:axId val="322931712"/>
        <c:scaling>
          <c:orientation val="minMax"/>
          <c:max val="1"/>
          <c:min val="-2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2929408"/>
        <c:crosses val="autoZero"/>
        <c:crossBetween val="midCat"/>
        <c:majorUnit val="0.60000000000000009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K82+422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1.3825201996809203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'K82+422'!$C$4:$G$4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'K82+422'!$A$6:$A$29</c:f>
              <c:numCache>
                <c:formatCode>m"月"d"日";@</c:formatCode>
                <c:ptCount val="24"/>
                <c:pt idx="0">
                  <c:v>44642</c:v>
                </c:pt>
                <c:pt idx="1">
                  <c:v>44643</c:v>
                </c:pt>
                <c:pt idx="2">
                  <c:v>44644</c:v>
                </c:pt>
                <c:pt idx="3">
                  <c:v>44645</c:v>
                </c:pt>
                <c:pt idx="4">
                  <c:v>44646</c:v>
                </c:pt>
                <c:pt idx="5">
                  <c:v>44647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44658</c:v>
                </c:pt>
                <c:pt idx="16">
                  <c:v>44660</c:v>
                </c:pt>
                <c:pt idx="17">
                  <c:v>44662</c:v>
                </c:pt>
              </c:numCache>
            </c:numRef>
          </c:cat>
          <c:val>
            <c:numRef>
              <c:f>'K82+422'!$F$6:$F$29</c:f>
              <c:numCache>
                <c:formatCode>0.00_ </c:formatCode>
                <c:ptCount val="24"/>
                <c:pt idx="0">
                  <c:v>0</c:v>
                </c:pt>
                <c:pt idx="1">
                  <c:v>-0.60000000007676102</c:v>
                </c:pt>
                <c:pt idx="2">
                  <c:v>-0.90000000000145497</c:v>
                </c:pt>
                <c:pt idx="3">
                  <c:v>-1.2000000000398401</c:v>
                </c:pt>
                <c:pt idx="4">
                  <c:v>-1.4000000001033199</c:v>
                </c:pt>
                <c:pt idx="5">
                  <c:v>-1.8000000000029099</c:v>
                </c:pt>
                <c:pt idx="6">
                  <c:v>-2.00000000006639</c:v>
                </c:pt>
                <c:pt idx="7">
                  <c:v>-2.1000000000412902</c:v>
                </c:pt>
                <c:pt idx="8">
                  <c:v>-2.5000000000545701</c:v>
                </c:pt>
                <c:pt idx="9">
                  <c:v>-2.6000000000294698</c:v>
                </c:pt>
                <c:pt idx="10">
                  <c:v>-2.8000000000929499</c:v>
                </c:pt>
                <c:pt idx="11">
                  <c:v>-3.0000000000427498</c:v>
                </c:pt>
                <c:pt idx="12">
                  <c:v>-2.9000000000678501</c:v>
                </c:pt>
                <c:pt idx="13">
                  <c:v>-2.8000000000929499</c:v>
                </c:pt>
                <c:pt idx="14">
                  <c:v>-3.0000000000427498</c:v>
                </c:pt>
                <c:pt idx="15">
                  <c:v>-2.70000000000437</c:v>
                </c:pt>
                <c:pt idx="16">
                  <c:v>-2.9000000000678501</c:v>
                </c:pt>
                <c:pt idx="17">
                  <c:v>-3.0000000000427498</c:v>
                </c:pt>
                <c:pt idx="19">
                  <c:v>-3.5</c:v>
                </c:pt>
              </c:numCache>
            </c:numRef>
          </c:val>
        </c:ser>
        <c:ser>
          <c:idx val="1"/>
          <c:order val="1"/>
          <c:tx>
            <c:strRef>
              <c:f>'K82+422'!$H$4:$L$4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'K82+422'!$A$6:$A$29</c:f>
              <c:numCache>
                <c:formatCode>m"月"d"日";@</c:formatCode>
                <c:ptCount val="24"/>
                <c:pt idx="0">
                  <c:v>44642</c:v>
                </c:pt>
                <c:pt idx="1">
                  <c:v>44643</c:v>
                </c:pt>
                <c:pt idx="2">
                  <c:v>44644</c:v>
                </c:pt>
                <c:pt idx="3">
                  <c:v>44645</c:v>
                </c:pt>
                <c:pt idx="4">
                  <c:v>44646</c:v>
                </c:pt>
                <c:pt idx="5">
                  <c:v>44647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44658</c:v>
                </c:pt>
                <c:pt idx="16">
                  <c:v>44660</c:v>
                </c:pt>
                <c:pt idx="17">
                  <c:v>44662</c:v>
                </c:pt>
              </c:numCache>
            </c:numRef>
          </c:cat>
          <c:val>
            <c:numRef>
              <c:f>'K82+422'!$K$6:$K$29</c:f>
              <c:numCache>
                <c:formatCode>0.00_ </c:formatCode>
                <c:ptCount val="24"/>
                <c:pt idx="0">
                  <c:v>0</c:v>
                </c:pt>
                <c:pt idx="1">
                  <c:v>-0.49999999998817701</c:v>
                </c:pt>
                <c:pt idx="2">
                  <c:v>-0.69999999993797202</c:v>
                </c:pt>
                <c:pt idx="3">
                  <c:v>-1.09999999995125</c:v>
                </c:pt>
                <c:pt idx="4">
                  <c:v>-1.39999999998963</c:v>
                </c:pt>
                <c:pt idx="5">
                  <c:v>-1.2000000000398401</c:v>
                </c:pt>
                <c:pt idx="6">
                  <c:v>-1.39999999998963</c:v>
                </c:pt>
                <c:pt idx="7">
                  <c:v>-1.30000000001473</c:v>
                </c:pt>
                <c:pt idx="8">
                  <c:v>-1.70000000002801</c:v>
                </c:pt>
                <c:pt idx="9">
                  <c:v>-1.4999999999645299</c:v>
                </c:pt>
                <c:pt idx="10">
                  <c:v>-1.8000000000029099</c:v>
                </c:pt>
                <c:pt idx="11">
                  <c:v>-2.2000000000161899</c:v>
                </c:pt>
                <c:pt idx="12">
                  <c:v>-2.39999999996598</c:v>
                </c:pt>
                <c:pt idx="13">
                  <c:v>-2.6000000000294698</c:v>
                </c:pt>
                <c:pt idx="14">
                  <c:v>-2.8999999999541601</c:v>
                </c:pt>
                <c:pt idx="15">
                  <c:v>-2.79999999997926</c:v>
                </c:pt>
                <c:pt idx="16">
                  <c:v>-3.1999999999925399</c:v>
                </c:pt>
                <c:pt idx="17">
                  <c:v>-3.5000000000309202</c:v>
                </c:pt>
                <c:pt idx="19">
                  <c:v>0.17499999999999999</c:v>
                </c:pt>
              </c:numCache>
            </c:numRef>
          </c:val>
        </c:ser>
        <c:ser>
          <c:idx val="2"/>
          <c:order val="2"/>
          <c:tx>
            <c:strRef>
              <c:f>'K82+422'!$M$4:$Q$4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'K82+422'!$A$6:$A$32</c:f>
              <c:numCache>
                <c:formatCode>m"月"d"日";@</c:formatCode>
                <c:ptCount val="27"/>
                <c:pt idx="0">
                  <c:v>44642</c:v>
                </c:pt>
                <c:pt idx="1">
                  <c:v>44643</c:v>
                </c:pt>
                <c:pt idx="2">
                  <c:v>44644</c:v>
                </c:pt>
                <c:pt idx="3">
                  <c:v>44645</c:v>
                </c:pt>
                <c:pt idx="4">
                  <c:v>44646</c:v>
                </c:pt>
                <c:pt idx="5">
                  <c:v>44647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44658</c:v>
                </c:pt>
                <c:pt idx="16">
                  <c:v>44660</c:v>
                </c:pt>
                <c:pt idx="17">
                  <c:v>44662</c:v>
                </c:pt>
              </c:numCache>
            </c:numRef>
          </c:cat>
          <c:val>
            <c:numRef>
              <c:f>'K82+422'!$P$6:$P$32</c:f>
              <c:numCache>
                <c:formatCode>0.00_ </c:formatCode>
                <c:ptCount val="27"/>
                <c:pt idx="0">
                  <c:v>0</c:v>
                </c:pt>
                <c:pt idx="1">
                  <c:v>-0.199999999949796</c:v>
                </c:pt>
                <c:pt idx="2">
                  <c:v>-0.49999999998817701</c:v>
                </c:pt>
                <c:pt idx="3">
                  <c:v>-0.69999999993797202</c:v>
                </c:pt>
                <c:pt idx="4">
                  <c:v>-0.99999999997635303</c:v>
                </c:pt>
                <c:pt idx="5">
                  <c:v>-0.79999999991286996</c:v>
                </c:pt>
                <c:pt idx="6">
                  <c:v>-0.99999999997635303</c:v>
                </c:pt>
                <c:pt idx="7">
                  <c:v>-1.39999999998963</c:v>
                </c:pt>
                <c:pt idx="8">
                  <c:v>-1.1999999999261499</c:v>
                </c:pt>
                <c:pt idx="9">
                  <c:v>-1.4999999999645299</c:v>
                </c:pt>
                <c:pt idx="10">
                  <c:v>-1.39999999998963</c:v>
                </c:pt>
                <c:pt idx="11">
                  <c:v>-1.4999999999645299</c:v>
                </c:pt>
                <c:pt idx="12">
                  <c:v>-1.39999999998963</c:v>
                </c:pt>
                <c:pt idx="13">
                  <c:v>-1.9999999999527101</c:v>
                </c:pt>
                <c:pt idx="14">
                  <c:v>-1.9999999999527101</c:v>
                </c:pt>
                <c:pt idx="15">
                  <c:v>-1.8000000000029099</c:v>
                </c:pt>
                <c:pt idx="16">
                  <c:v>-1.8000000000029099</c:v>
                </c:pt>
                <c:pt idx="17">
                  <c:v>-2.1999999999024999</c:v>
                </c:pt>
              </c:numCache>
            </c:numRef>
          </c:val>
        </c:ser>
        <c:dLbls/>
        <c:marker val="1"/>
        <c:axId val="323135360"/>
        <c:axId val="323146112"/>
      </c:lineChart>
      <c:lineChart>
        <c:grouping val="standard"/>
        <c:ser>
          <c:idx val="3"/>
          <c:order val="3"/>
          <c:tx>
            <c:strRef>
              <c:f>'K82+422'!$AG$3:$AG$5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'K82+422'!$A$6:$A$29</c:f>
              <c:numCache>
                <c:formatCode>m"月"d"日";@</c:formatCode>
                <c:ptCount val="24"/>
                <c:pt idx="0">
                  <c:v>44642</c:v>
                </c:pt>
                <c:pt idx="1">
                  <c:v>44643</c:v>
                </c:pt>
                <c:pt idx="2">
                  <c:v>44644</c:v>
                </c:pt>
                <c:pt idx="3">
                  <c:v>44645</c:v>
                </c:pt>
                <c:pt idx="4">
                  <c:v>44646</c:v>
                </c:pt>
                <c:pt idx="5">
                  <c:v>44647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44658</c:v>
                </c:pt>
                <c:pt idx="16">
                  <c:v>44660</c:v>
                </c:pt>
                <c:pt idx="17">
                  <c:v>44662</c:v>
                </c:pt>
              </c:numCache>
            </c:numRef>
          </c:cat>
          <c:val>
            <c:numRef>
              <c:f>'K82+422'!$AG$6:$AG$29</c:f>
              <c:numCache>
                <c:formatCode>0.0_ </c:formatCode>
                <c:ptCount val="2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</c:numCache>
            </c:numRef>
          </c:val>
        </c:ser>
        <c:dLbls/>
        <c:marker val="1"/>
        <c:axId val="323148032"/>
        <c:axId val="323031040"/>
      </c:lineChart>
      <c:dateAx>
        <c:axId val="32313536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3146112"/>
        <c:crossesAt val="-50"/>
        <c:auto val="1"/>
        <c:lblOffset val="100"/>
        <c:baseTimeUnit val="days"/>
        <c:majorUnit val="2"/>
        <c:majorTimeUnit val="days"/>
      </c:dateAx>
      <c:valAx>
        <c:axId val="323146112"/>
        <c:scaling>
          <c:orientation val="minMax"/>
          <c:max val="1"/>
          <c:min val="-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3135360"/>
        <c:crosses val="autoZero"/>
        <c:crossBetween val="midCat"/>
        <c:majorUnit val="1"/>
      </c:valAx>
      <c:dateAx>
        <c:axId val="323148032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3031040"/>
        <c:crosses val="autoZero"/>
        <c:auto val="1"/>
        <c:lblOffset val="100"/>
        <c:baseTimeUnit val="days"/>
      </c:dateAx>
      <c:valAx>
        <c:axId val="323031040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3148032"/>
        <c:crosses val="max"/>
        <c:crossBetween val="midCat"/>
        <c:majorUnit val="2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4.8114797125769118E-2"/>
          <c:y val="8.2789357212701004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K82+894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816700031140205"/>
          <c:y val="6.564424544971091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029"/>
          <c:h val="0.6467247097844121"/>
        </c:manualLayout>
      </c:layout>
      <c:lineChart>
        <c:grouping val="standard"/>
        <c:ser>
          <c:idx val="0"/>
          <c:order val="0"/>
          <c:tx>
            <c:strRef>
              <c:f>'K82+894'!$C$4:$G$4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'K82+894'!$A$6:$A$64</c:f>
              <c:numCache>
                <c:formatCode>m"月"d"日";@</c:formatCode>
                <c:ptCount val="59"/>
                <c:pt idx="0">
                  <c:v>44516</c:v>
                </c:pt>
                <c:pt idx="1">
                  <c:v>44517</c:v>
                </c:pt>
                <c:pt idx="2">
                  <c:v>44518</c:v>
                </c:pt>
                <c:pt idx="3">
                  <c:v>44519</c:v>
                </c:pt>
                <c:pt idx="4">
                  <c:v>44520</c:v>
                </c:pt>
                <c:pt idx="5">
                  <c:v>44521</c:v>
                </c:pt>
                <c:pt idx="6">
                  <c:v>44522</c:v>
                </c:pt>
                <c:pt idx="7">
                  <c:v>44523</c:v>
                </c:pt>
                <c:pt idx="8">
                  <c:v>44524</c:v>
                </c:pt>
                <c:pt idx="9">
                  <c:v>44525</c:v>
                </c:pt>
                <c:pt idx="10">
                  <c:v>44526</c:v>
                </c:pt>
                <c:pt idx="11">
                  <c:v>44527</c:v>
                </c:pt>
                <c:pt idx="12">
                  <c:v>44528</c:v>
                </c:pt>
                <c:pt idx="13">
                  <c:v>44529</c:v>
                </c:pt>
                <c:pt idx="14">
                  <c:v>44530</c:v>
                </c:pt>
                <c:pt idx="15">
                  <c:v>44532</c:v>
                </c:pt>
                <c:pt idx="16">
                  <c:v>44534</c:v>
                </c:pt>
                <c:pt idx="17">
                  <c:v>44536</c:v>
                </c:pt>
                <c:pt idx="18">
                  <c:v>44538</c:v>
                </c:pt>
                <c:pt idx="19">
                  <c:v>44540</c:v>
                </c:pt>
                <c:pt idx="20">
                  <c:v>44542</c:v>
                </c:pt>
                <c:pt idx="21">
                  <c:v>44544</c:v>
                </c:pt>
                <c:pt idx="22">
                  <c:v>44546</c:v>
                </c:pt>
                <c:pt idx="23">
                  <c:v>44548</c:v>
                </c:pt>
                <c:pt idx="24">
                  <c:v>44550</c:v>
                </c:pt>
                <c:pt idx="25">
                  <c:v>44557</c:v>
                </c:pt>
                <c:pt idx="26">
                  <c:v>44564</c:v>
                </c:pt>
              </c:numCache>
            </c:numRef>
          </c:cat>
          <c:val>
            <c:numRef>
              <c:f>'K82+894'!$G$6:$G$44</c:f>
              <c:numCache>
                <c:formatCode>0.00_ </c:formatCode>
                <c:ptCount val="39"/>
                <c:pt idx="0">
                  <c:v>0</c:v>
                </c:pt>
                <c:pt idx="1">
                  <c:v>0.20000000006348301</c:v>
                </c:pt>
                <c:pt idx="2">
                  <c:v>-0.30000000003838101</c:v>
                </c:pt>
                <c:pt idx="3">
                  <c:v>9.9999999974897905E-2</c:v>
                </c:pt>
                <c:pt idx="4">
                  <c:v>-0.29999999992469401</c:v>
                </c:pt>
                <c:pt idx="5">
                  <c:v>-0.60000000007676102</c:v>
                </c:pt>
                <c:pt idx="6">
                  <c:v>0.60000000007676102</c:v>
                </c:pt>
                <c:pt idx="7">
                  <c:v>0.29999999992469401</c:v>
                </c:pt>
                <c:pt idx="8">
                  <c:v>-0.39999999989959201</c:v>
                </c:pt>
                <c:pt idx="9">
                  <c:v>-0.20000000006348301</c:v>
                </c:pt>
                <c:pt idx="10">
                  <c:v>-0.40000000001327901</c:v>
                </c:pt>
                <c:pt idx="11">
                  <c:v>0.30000000003838101</c:v>
                </c:pt>
                <c:pt idx="12">
                  <c:v>0</c:v>
                </c:pt>
                <c:pt idx="13">
                  <c:v>9.9999999974897905E-2</c:v>
                </c:pt>
                <c:pt idx="14">
                  <c:v>0.30000000003838101</c:v>
                </c:pt>
                <c:pt idx="15">
                  <c:v>-0.100000000031741</c:v>
                </c:pt>
                <c:pt idx="16">
                  <c:v>-0.199999999949796</c:v>
                </c:pt>
                <c:pt idx="17">
                  <c:v>-0.15000000001919001</c:v>
                </c:pt>
                <c:pt idx="18">
                  <c:v>-0.15000000001919001</c:v>
                </c:pt>
                <c:pt idx="19">
                  <c:v>-0.149999999962347</c:v>
                </c:pt>
                <c:pt idx="20">
                  <c:v>-0.100000000031741</c:v>
                </c:pt>
                <c:pt idx="21">
                  <c:v>-4.9999999987449001E-2</c:v>
                </c:pt>
                <c:pt idx="22">
                  <c:v>-0.15000000001919001</c:v>
                </c:pt>
                <c:pt idx="23">
                  <c:v>-9.9999999974897905E-2</c:v>
                </c:pt>
                <c:pt idx="24">
                  <c:v>4.9999999987449001E-2</c:v>
                </c:pt>
                <c:pt idx="25">
                  <c:v>-2.8571428564256599E-2</c:v>
                </c:pt>
                <c:pt idx="26">
                  <c:v>-4.2857142862625798E-2</c:v>
                </c:pt>
                <c:pt idx="27">
                  <c:v>-0.49999999998817701</c:v>
                </c:pt>
              </c:numCache>
            </c:numRef>
          </c:val>
        </c:ser>
        <c:ser>
          <c:idx val="1"/>
          <c:order val="1"/>
          <c:tx>
            <c:strRef>
              <c:f>'K82+894'!$H$4:$L$4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'K82+894'!$A$6:$A$64</c:f>
              <c:numCache>
                <c:formatCode>m"月"d"日";@</c:formatCode>
                <c:ptCount val="59"/>
                <c:pt idx="0">
                  <c:v>44516</c:v>
                </c:pt>
                <c:pt idx="1">
                  <c:v>44517</c:v>
                </c:pt>
                <c:pt idx="2">
                  <c:v>44518</c:v>
                </c:pt>
                <c:pt idx="3">
                  <c:v>44519</c:v>
                </c:pt>
                <c:pt idx="4">
                  <c:v>44520</c:v>
                </c:pt>
                <c:pt idx="5">
                  <c:v>44521</c:v>
                </c:pt>
                <c:pt idx="6">
                  <c:v>44522</c:v>
                </c:pt>
                <c:pt idx="7">
                  <c:v>44523</c:v>
                </c:pt>
                <c:pt idx="8">
                  <c:v>44524</c:v>
                </c:pt>
                <c:pt idx="9">
                  <c:v>44525</c:v>
                </c:pt>
                <c:pt idx="10">
                  <c:v>44526</c:v>
                </c:pt>
                <c:pt idx="11">
                  <c:v>44527</c:v>
                </c:pt>
                <c:pt idx="12">
                  <c:v>44528</c:v>
                </c:pt>
                <c:pt idx="13">
                  <c:v>44529</c:v>
                </c:pt>
                <c:pt idx="14">
                  <c:v>44530</c:v>
                </c:pt>
                <c:pt idx="15">
                  <c:v>44532</c:v>
                </c:pt>
                <c:pt idx="16">
                  <c:v>44534</c:v>
                </c:pt>
                <c:pt idx="17">
                  <c:v>44536</c:v>
                </c:pt>
                <c:pt idx="18">
                  <c:v>44538</c:v>
                </c:pt>
                <c:pt idx="19">
                  <c:v>44540</c:v>
                </c:pt>
                <c:pt idx="20">
                  <c:v>44542</c:v>
                </c:pt>
                <c:pt idx="21">
                  <c:v>44544</c:v>
                </c:pt>
                <c:pt idx="22">
                  <c:v>44546</c:v>
                </c:pt>
                <c:pt idx="23">
                  <c:v>44548</c:v>
                </c:pt>
                <c:pt idx="24">
                  <c:v>44550</c:v>
                </c:pt>
                <c:pt idx="25">
                  <c:v>44557</c:v>
                </c:pt>
                <c:pt idx="26">
                  <c:v>44564</c:v>
                </c:pt>
              </c:numCache>
            </c:numRef>
          </c:cat>
          <c:val>
            <c:numRef>
              <c:f>'K82+894'!$L$6:$L$46</c:f>
              <c:numCache>
                <c:formatCode>0.00_ </c:formatCode>
                <c:ptCount val="41"/>
                <c:pt idx="0">
                  <c:v>0</c:v>
                </c:pt>
                <c:pt idx="1">
                  <c:v>-0.199999999949796</c:v>
                </c:pt>
                <c:pt idx="2">
                  <c:v>0.39999999989959201</c:v>
                </c:pt>
                <c:pt idx="3">
                  <c:v>-0.29999999992469401</c:v>
                </c:pt>
                <c:pt idx="4">
                  <c:v>-0.49999999998817701</c:v>
                </c:pt>
                <c:pt idx="5">
                  <c:v>-0.20000000006348301</c:v>
                </c:pt>
                <c:pt idx="6">
                  <c:v>9.9999999974897905E-2</c:v>
                </c:pt>
                <c:pt idx="7">
                  <c:v>-9.9999999974897905E-2</c:v>
                </c:pt>
                <c:pt idx="8">
                  <c:v>-0.199999999949796</c:v>
                </c:pt>
                <c:pt idx="9">
                  <c:v>-0.20000000006348301</c:v>
                </c:pt>
                <c:pt idx="10">
                  <c:v>-0.49999999998817701</c:v>
                </c:pt>
                <c:pt idx="11">
                  <c:v>-9.9999999974897905E-2</c:v>
                </c:pt>
                <c:pt idx="12">
                  <c:v>0</c:v>
                </c:pt>
                <c:pt idx="13">
                  <c:v>-0.40000000001327901</c:v>
                </c:pt>
                <c:pt idx="14">
                  <c:v>-0.30000000003838101</c:v>
                </c:pt>
                <c:pt idx="15">
                  <c:v>0.30000000003838101</c:v>
                </c:pt>
                <c:pt idx="16">
                  <c:v>-0.25000000005093198</c:v>
                </c:pt>
                <c:pt idx="17">
                  <c:v>0.100000000031741</c:v>
                </c:pt>
                <c:pt idx="18">
                  <c:v>-0.20000000000663901</c:v>
                </c:pt>
                <c:pt idx="19">
                  <c:v>4.9999999987449001E-2</c:v>
                </c:pt>
                <c:pt idx="20">
                  <c:v>-0.149999999962347</c:v>
                </c:pt>
                <c:pt idx="21">
                  <c:v>-0.15000000001919001</c:v>
                </c:pt>
                <c:pt idx="22">
                  <c:v>-0.100000000031741</c:v>
                </c:pt>
                <c:pt idx="23">
                  <c:v>-0.149999999962347</c:v>
                </c:pt>
                <c:pt idx="24">
                  <c:v>9.9999999974897905E-2</c:v>
                </c:pt>
                <c:pt idx="25">
                  <c:v>-4.2857142846384803E-2</c:v>
                </c:pt>
                <c:pt idx="26">
                  <c:v>-1.4285714298369299E-2</c:v>
                </c:pt>
              </c:numCache>
            </c:numRef>
          </c:val>
        </c:ser>
        <c:ser>
          <c:idx val="2"/>
          <c:order val="2"/>
          <c:tx>
            <c:strRef>
              <c:f>'K82+894'!$M$4:$Q$4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'K82+894'!$A$6:$A$64</c:f>
              <c:numCache>
                <c:formatCode>m"月"d"日";@</c:formatCode>
                <c:ptCount val="59"/>
                <c:pt idx="0">
                  <c:v>44516</c:v>
                </c:pt>
                <c:pt idx="1">
                  <c:v>44517</c:v>
                </c:pt>
                <c:pt idx="2">
                  <c:v>44518</c:v>
                </c:pt>
                <c:pt idx="3">
                  <c:v>44519</c:v>
                </c:pt>
                <c:pt idx="4">
                  <c:v>44520</c:v>
                </c:pt>
                <c:pt idx="5">
                  <c:v>44521</c:v>
                </c:pt>
                <c:pt idx="6">
                  <c:v>44522</c:v>
                </c:pt>
                <c:pt idx="7">
                  <c:v>44523</c:v>
                </c:pt>
                <c:pt idx="8">
                  <c:v>44524</c:v>
                </c:pt>
                <c:pt idx="9">
                  <c:v>44525</c:v>
                </c:pt>
                <c:pt idx="10">
                  <c:v>44526</c:v>
                </c:pt>
                <c:pt idx="11">
                  <c:v>44527</c:v>
                </c:pt>
                <c:pt idx="12">
                  <c:v>44528</c:v>
                </c:pt>
                <c:pt idx="13">
                  <c:v>44529</c:v>
                </c:pt>
                <c:pt idx="14">
                  <c:v>44530</c:v>
                </c:pt>
                <c:pt idx="15">
                  <c:v>44532</c:v>
                </c:pt>
                <c:pt idx="16">
                  <c:v>44534</c:v>
                </c:pt>
                <c:pt idx="17">
                  <c:v>44536</c:v>
                </c:pt>
                <c:pt idx="18">
                  <c:v>44538</c:v>
                </c:pt>
                <c:pt idx="19">
                  <c:v>44540</c:v>
                </c:pt>
                <c:pt idx="20">
                  <c:v>44542</c:v>
                </c:pt>
                <c:pt idx="21">
                  <c:v>44544</c:v>
                </c:pt>
                <c:pt idx="22">
                  <c:v>44546</c:v>
                </c:pt>
                <c:pt idx="23">
                  <c:v>44548</c:v>
                </c:pt>
                <c:pt idx="24">
                  <c:v>44550</c:v>
                </c:pt>
                <c:pt idx="25">
                  <c:v>44557</c:v>
                </c:pt>
                <c:pt idx="26">
                  <c:v>44564</c:v>
                </c:pt>
              </c:numCache>
            </c:numRef>
          </c:cat>
          <c:val>
            <c:numRef>
              <c:f>'K82+894'!$Q$6:$Q$50</c:f>
              <c:numCache>
                <c:formatCode>0.00_ </c:formatCode>
                <c:ptCount val="45"/>
                <c:pt idx="0">
                  <c:v>0</c:v>
                </c:pt>
                <c:pt idx="1">
                  <c:v>2.1000000000412902</c:v>
                </c:pt>
                <c:pt idx="2">
                  <c:v>-1.2000000000398401</c:v>
                </c:pt>
                <c:pt idx="3">
                  <c:v>-0.30000000003838101</c:v>
                </c:pt>
                <c:pt idx="4">
                  <c:v>-0.40000000001327901</c:v>
                </c:pt>
                <c:pt idx="5">
                  <c:v>-0.49999999998817701</c:v>
                </c:pt>
                <c:pt idx="6">
                  <c:v>0.49999999998817701</c:v>
                </c:pt>
                <c:pt idx="7">
                  <c:v>0.20000000006348301</c:v>
                </c:pt>
                <c:pt idx="8">
                  <c:v>0.29999999992469401</c:v>
                </c:pt>
                <c:pt idx="9">
                  <c:v>0.20000000006348301</c:v>
                </c:pt>
                <c:pt idx="10">
                  <c:v>-0.30000000003838101</c:v>
                </c:pt>
                <c:pt idx="11">
                  <c:v>0</c:v>
                </c:pt>
                <c:pt idx="12">
                  <c:v>-1.5999999999394301</c:v>
                </c:pt>
                <c:pt idx="13">
                  <c:v>-0.59999999996307496</c:v>
                </c:pt>
                <c:pt idx="14">
                  <c:v>-0.20000000006348301</c:v>
                </c:pt>
                <c:pt idx="15">
                  <c:v>-0.24999999999408801</c:v>
                </c:pt>
                <c:pt idx="16">
                  <c:v>0</c:v>
                </c:pt>
                <c:pt idx="17">
                  <c:v>-0.34999999996898601</c:v>
                </c:pt>
                <c:pt idx="18">
                  <c:v>-0.20000000000663901</c:v>
                </c:pt>
                <c:pt idx="19">
                  <c:v>-5.0000000044292399E-2</c:v>
                </c:pt>
                <c:pt idx="20">
                  <c:v>-4.9999999987449001E-2</c:v>
                </c:pt>
                <c:pt idx="21">
                  <c:v>-9.9999999974897905E-2</c:v>
                </c:pt>
                <c:pt idx="22">
                  <c:v>0</c:v>
                </c:pt>
                <c:pt idx="23">
                  <c:v>9.9999999974897905E-2</c:v>
                </c:pt>
                <c:pt idx="24">
                  <c:v>-4.9999999987449001E-2</c:v>
                </c:pt>
                <c:pt idx="25">
                  <c:v>-5.7142857144754103E-2</c:v>
                </c:pt>
                <c:pt idx="26">
                  <c:v>-1.42857142821283E-2</c:v>
                </c:pt>
              </c:numCache>
            </c:numRef>
          </c:val>
        </c:ser>
        <c:dLbls/>
        <c:marker val="1"/>
        <c:axId val="316601088"/>
        <c:axId val="316603776"/>
      </c:lineChart>
      <c:dateAx>
        <c:axId val="31660108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609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6603776"/>
        <c:crossesAt val="-50"/>
        <c:auto val="1"/>
        <c:lblOffset val="100"/>
        <c:baseTimeUnit val="days"/>
        <c:majorUnit val="6"/>
        <c:majorTimeUnit val="days"/>
      </c:dateAx>
      <c:valAx>
        <c:axId val="316603776"/>
        <c:scaling>
          <c:orientation val="minMax"/>
          <c:min val="-2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6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6601088"/>
        <c:crosses val="autoZero"/>
        <c:crossBetween val="midCat"/>
        <c:majorUnit val="1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K82+422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'K82+422'!$U$4:$W$4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'K82+422'!$A$6:$A$29</c:f>
              <c:numCache>
                <c:formatCode>m"月"d"日";@</c:formatCode>
                <c:ptCount val="24"/>
                <c:pt idx="0">
                  <c:v>44642</c:v>
                </c:pt>
                <c:pt idx="1">
                  <c:v>44643</c:v>
                </c:pt>
                <c:pt idx="2">
                  <c:v>44644</c:v>
                </c:pt>
                <c:pt idx="3">
                  <c:v>44645</c:v>
                </c:pt>
                <c:pt idx="4">
                  <c:v>44646</c:v>
                </c:pt>
                <c:pt idx="5">
                  <c:v>44647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44658</c:v>
                </c:pt>
                <c:pt idx="16">
                  <c:v>44660</c:v>
                </c:pt>
                <c:pt idx="17">
                  <c:v>44662</c:v>
                </c:pt>
              </c:numCache>
            </c:numRef>
          </c:cat>
          <c:val>
            <c:numRef>
              <c:f>'K82+422'!$V$6:$V$31</c:f>
              <c:numCache>
                <c:formatCode>0.00_ </c:formatCode>
                <c:ptCount val="26"/>
                <c:pt idx="0">
                  <c:v>0</c:v>
                </c:pt>
                <c:pt idx="1">
                  <c:v>-0.39999999999906799</c:v>
                </c:pt>
                <c:pt idx="2">
                  <c:v>-0.59999999999860198</c:v>
                </c:pt>
                <c:pt idx="3">
                  <c:v>-1.1999999999989801</c:v>
                </c:pt>
                <c:pt idx="4">
                  <c:v>-1.59999999999982</c:v>
                </c:pt>
                <c:pt idx="5">
                  <c:v>-1.99999999999889</c:v>
                </c:pt>
                <c:pt idx="6">
                  <c:v>-2.2999999999999701</c:v>
                </c:pt>
                <c:pt idx="7">
                  <c:v>-2.59999999999927</c:v>
                </c:pt>
                <c:pt idx="8">
                  <c:v>-2.7999999999987999</c:v>
                </c:pt>
                <c:pt idx="9">
                  <c:v>-3.0000000000001101</c:v>
                </c:pt>
                <c:pt idx="10">
                  <c:v>-3.2999999999994101</c:v>
                </c:pt>
                <c:pt idx="11">
                  <c:v>-3.6999999999984801</c:v>
                </c:pt>
                <c:pt idx="12">
                  <c:v>-3.8999999999997899</c:v>
                </c:pt>
                <c:pt idx="13">
                  <c:v>-3.9999999999995599</c:v>
                </c:pt>
                <c:pt idx="14">
                  <c:v>-4.09999999999933</c:v>
                </c:pt>
                <c:pt idx="15">
                  <c:v>-4.2999999999988603</c:v>
                </c:pt>
                <c:pt idx="16">
                  <c:v>-4.2999999999988603</c:v>
                </c:pt>
                <c:pt idx="17">
                  <c:v>-4.5999999999999401</c:v>
                </c:pt>
                <c:pt idx="19">
                  <c:v>-3.1</c:v>
                </c:pt>
              </c:numCache>
            </c:numRef>
          </c:val>
        </c:ser>
        <c:ser>
          <c:idx val="1"/>
          <c:order val="1"/>
          <c:tx>
            <c:strRef>
              <c:f>'K82+422'!$Y$4:$AA$4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'K82+422'!$A$6:$A$29</c:f>
              <c:numCache>
                <c:formatCode>m"月"d"日";@</c:formatCode>
                <c:ptCount val="24"/>
                <c:pt idx="0">
                  <c:v>44642</c:v>
                </c:pt>
                <c:pt idx="1">
                  <c:v>44643</c:v>
                </c:pt>
                <c:pt idx="2">
                  <c:v>44644</c:v>
                </c:pt>
                <c:pt idx="3">
                  <c:v>44645</c:v>
                </c:pt>
                <c:pt idx="4">
                  <c:v>44646</c:v>
                </c:pt>
                <c:pt idx="5">
                  <c:v>44647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44658</c:v>
                </c:pt>
                <c:pt idx="16">
                  <c:v>44660</c:v>
                </c:pt>
                <c:pt idx="17">
                  <c:v>44662</c:v>
                </c:pt>
              </c:numCache>
            </c:numRef>
          </c:cat>
          <c:val>
            <c:numRef>
              <c:f>'K82+422'!$Z$6:$Z$30</c:f>
              <c:numCache>
                <c:formatCode>0.00_ </c:formatCode>
                <c:ptCount val="25"/>
                <c:pt idx="0">
                  <c:v>0</c:v>
                </c:pt>
                <c:pt idx="1">
                  <c:v>-0.20000000000130999</c:v>
                </c:pt>
                <c:pt idx="2">
                  <c:v>-0.70000000000014495</c:v>
                </c:pt>
                <c:pt idx="3">
                  <c:v>-0.50000000000061096</c:v>
                </c:pt>
                <c:pt idx="4">
                  <c:v>-1.10000000000099</c:v>
                </c:pt>
                <c:pt idx="5">
                  <c:v>-1.3000000000005201</c:v>
                </c:pt>
                <c:pt idx="6">
                  <c:v>-1.50000000000006</c:v>
                </c:pt>
                <c:pt idx="7">
                  <c:v>-1.9000000000009001</c:v>
                </c:pt>
                <c:pt idx="8">
                  <c:v>-1.80000000000113</c:v>
                </c:pt>
                <c:pt idx="9">
                  <c:v>-2.10000000000043</c:v>
                </c:pt>
                <c:pt idx="10">
                  <c:v>-2.2999999999999701</c:v>
                </c:pt>
                <c:pt idx="11">
                  <c:v>-2.6000000000010499</c:v>
                </c:pt>
                <c:pt idx="12">
                  <c:v>-3.0000000000001101</c:v>
                </c:pt>
                <c:pt idx="13">
                  <c:v>-2.8000000000005798</c:v>
                </c:pt>
                <c:pt idx="14">
                  <c:v>-3.0000000000001101</c:v>
                </c:pt>
                <c:pt idx="15">
                  <c:v>-2.9000000000003499</c:v>
                </c:pt>
                <c:pt idx="16">
                  <c:v>-3.0000000000001101</c:v>
                </c:pt>
                <c:pt idx="17">
                  <c:v>-3.0999999999998802</c:v>
                </c:pt>
                <c:pt idx="19">
                  <c:v>-1.8</c:v>
                </c:pt>
              </c:numCache>
            </c:numRef>
          </c:val>
        </c:ser>
        <c:ser>
          <c:idx val="2"/>
          <c:order val="2"/>
          <c:tx>
            <c:strRef>
              <c:f>'K82+422'!$AC$4:$AE$4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'K82+422'!$A$6:$A$29</c:f>
              <c:numCache>
                <c:formatCode>m"月"d"日";@</c:formatCode>
                <c:ptCount val="24"/>
                <c:pt idx="0">
                  <c:v>44642</c:v>
                </c:pt>
                <c:pt idx="1">
                  <c:v>44643</c:v>
                </c:pt>
                <c:pt idx="2">
                  <c:v>44644</c:v>
                </c:pt>
                <c:pt idx="3">
                  <c:v>44645</c:v>
                </c:pt>
                <c:pt idx="4">
                  <c:v>44646</c:v>
                </c:pt>
                <c:pt idx="5">
                  <c:v>44647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44658</c:v>
                </c:pt>
                <c:pt idx="16">
                  <c:v>44660</c:v>
                </c:pt>
                <c:pt idx="17">
                  <c:v>44662</c:v>
                </c:pt>
              </c:numCache>
            </c:numRef>
          </c:cat>
          <c:val>
            <c:numRef>
              <c:f>'K82+422'!$AD$6:$AD$29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-0.39999999999906799</c:v>
                </c:pt>
                <c:pt idx="2">
                  <c:v>-0.59999999999860198</c:v>
                </c:pt>
                <c:pt idx="3">
                  <c:v>-0.49999999999883499</c:v>
                </c:pt>
                <c:pt idx="4">
                  <c:v>-0.799999999999912</c:v>
                </c:pt>
                <c:pt idx="5">
                  <c:v>-1.0999999999992101</c:v>
                </c:pt>
                <c:pt idx="6">
                  <c:v>-1.1999999999989801</c:v>
                </c:pt>
                <c:pt idx="7">
                  <c:v>-1.39999999999851</c:v>
                </c:pt>
                <c:pt idx="8">
                  <c:v>-1.2999999999987499</c:v>
                </c:pt>
                <c:pt idx="9">
                  <c:v>-1.49999999999828</c:v>
                </c:pt>
                <c:pt idx="10">
                  <c:v>-1.39999999999851</c:v>
                </c:pt>
                <c:pt idx="11">
                  <c:v>-1.59999999999982</c:v>
                </c:pt>
                <c:pt idx="12">
                  <c:v>-1.2999999999987499</c:v>
                </c:pt>
                <c:pt idx="13">
                  <c:v>-1.49999999999828</c:v>
                </c:pt>
                <c:pt idx="14">
                  <c:v>-1.0999999999992101</c:v>
                </c:pt>
                <c:pt idx="15">
                  <c:v>-1.39999999999851</c:v>
                </c:pt>
                <c:pt idx="16">
                  <c:v>-1.59999999999982</c:v>
                </c:pt>
                <c:pt idx="17">
                  <c:v>-1.7999999999993599</c:v>
                </c:pt>
              </c:numCache>
            </c:numRef>
          </c:val>
        </c:ser>
        <c:dLbls/>
        <c:marker val="1"/>
        <c:axId val="323088768"/>
        <c:axId val="323091072"/>
      </c:lineChart>
      <c:lineChart>
        <c:grouping val="standard"/>
        <c:ser>
          <c:idx val="3"/>
          <c:order val="3"/>
          <c:tx>
            <c:strRef>
              <c:f>'K82+422'!$AG$3:$AG$5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'K82+422'!$A$6:$A$29</c:f>
              <c:numCache>
                <c:formatCode>m"月"d"日";@</c:formatCode>
                <c:ptCount val="24"/>
                <c:pt idx="0">
                  <c:v>44642</c:v>
                </c:pt>
                <c:pt idx="1">
                  <c:v>44643</c:v>
                </c:pt>
                <c:pt idx="2">
                  <c:v>44644</c:v>
                </c:pt>
                <c:pt idx="3">
                  <c:v>44645</c:v>
                </c:pt>
                <c:pt idx="4">
                  <c:v>44646</c:v>
                </c:pt>
                <c:pt idx="5">
                  <c:v>44647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44658</c:v>
                </c:pt>
                <c:pt idx="16">
                  <c:v>44660</c:v>
                </c:pt>
                <c:pt idx="17">
                  <c:v>44662</c:v>
                </c:pt>
              </c:numCache>
            </c:numRef>
          </c:cat>
          <c:val>
            <c:numRef>
              <c:f>'K82+422'!$AG$6:$AG$29</c:f>
              <c:numCache>
                <c:formatCode>0.0_ </c:formatCode>
                <c:ptCount val="2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</c:numCache>
            </c:numRef>
          </c:val>
        </c:ser>
        <c:dLbls/>
        <c:marker val="1"/>
        <c:axId val="323171072"/>
        <c:axId val="323172608"/>
      </c:lineChart>
      <c:dateAx>
        <c:axId val="32308876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3091072"/>
        <c:crossesAt val="-50"/>
        <c:auto val="1"/>
        <c:lblOffset val="100"/>
        <c:baseTimeUnit val="days"/>
      </c:dateAx>
      <c:valAx>
        <c:axId val="323091072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3088768"/>
        <c:crosses val="autoZero"/>
        <c:crossBetween val="midCat"/>
        <c:majorUnit val="1"/>
      </c:valAx>
      <c:dateAx>
        <c:axId val="323171072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3172608"/>
        <c:crosses val="autoZero"/>
        <c:auto val="1"/>
        <c:lblOffset val="100"/>
        <c:baseTimeUnit val="days"/>
      </c:dateAx>
      <c:valAx>
        <c:axId val="323172608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3171072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K82+422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816700031140205"/>
          <c:y val="6.564424544971091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'K82+422'!$C$4:$G$4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'K82+422'!$A$6:$A$29</c:f>
              <c:numCache>
                <c:formatCode>m"月"d"日";@</c:formatCode>
                <c:ptCount val="24"/>
                <c:pt idx="0">
                  <c:v>44642</c:v>
                </c:pt>
                <c:pt idx="1">
                  <c:v>44643</c:v>
                </c:pt>
                <c:pt idx="2">
                  <c:v>44644</c:v>
                </c:pt>
                <c:pt idx="3">
                  <c:v>44645</c:v>
                </c:pt>
                <c:pt idx="4">
                  <c:v>44646</c:v>
                </c:pt>
                <c:pt idx="5">
                  <c:v>44647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44658</c:v>
                </c:pt>
                <c:pt idx="16">
                  <c:v>44660</c:v>
                </c:pt>
                <c:pt idx="17">
                  <c:v>44662</c:v>
                </c:pt>
              </c:numCache>
            </c:numRef>
          </c:cat>
          <c:val>
            <c:numRef>
              <c:f>'K82+422'!$G$6:$G$29</c:f>
              <c:numCache>
                <c:formatCode>0.00_ </c:formatCode>
                <c:ptCount val="24"/>
                <c:pt idx="0">
                  <c:v>0</c:v>
                </c:pt>
                <c:pt idx="1">
                  <c:v>-0.60000000007676102</c:v>
                </c:pt>
                <c:pt idx="2">
                  <c:v>-0.29999999992469401</c:v>
                </c:pt>
                <c:pt idx="3">
                  <c:v>-0.30000000003838101</c:v>
                </c:pt>
                <c:pt idx="4">
                  <c:v>-0.20000000006348301</c:v>
                </c:pt>
                <c:pt idx="5">
                  <c:v>-0.39999999989959201</c:v>
                </c:pt>
                <c:pt idx="6">
                  <c:v>-0.20000000006348301</c:v>
                </c:pt>
                <c:pt idx="7">
                  <c:v>-9.9999999974897905E-2</c:v>
                </c:pt>
                <c:pt idx="8">
                  <c:v>-0.40000000001327901</c:v>
                </c:pt>
                <c:pt idx="9">
                  <c:v>-9.9999999974897905E-2</c:v>
                </c:pt>
                <c:pt idx="10">
                  <c:v>-0.20000000006348301</c:v>
                </c:pt>
                <c:pt idx="11">
                  <c:v>-0.199999999949796</c:v>
                </c:pt>
                <c:pt idx="12">
                  <c:v>9.9999999974897905E-2</c:v>
                </c:pt>
                <c:pt idx="13">
                  <c:v>9.9999999974897905E-2</c:v>
                </c:pt>
                <c:pt idx="14">
                  <c:v>-0.199999999949796</c:v>
                </c:pt>
                <c:pt idx="15">
                  <c:v>0.15000000001919001</c:v>
                </c:pt>
                <c:pt idx="16">
                  <c:v>-0.100000000031741</c:v>
                </c:pt>
                <c:pt idx="17">
                  <c:v>-4.9999999987449001E-2</c:v>
                </c:pt>
                <c:pt idx="19">
                  <c:v>-2.2000000000000002</c:v>
                </c:pt>
              </c:numCache>
            </c:numRef>
          </c:val>
        </c:ser>
        <c:ser>
          <c:idx val="1"/>
          <c:order val="1"/>
          <c:tx>
            <c:strRef>
              <c:f>'K82+422'!$H$4:$L$4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'K82+422'!$A$6:$A$29</c:f>
              <c:numCache>
                <c:formatCode>m"月"d"日";@</c:formatCode>
                <c:ptCount val="24"/>
                <c:pt idx="0">
                  <c:v>44642</c:v>
                </c:pt>
                <c:pt idx="1">
                  <c:v>44643</c:v>
                </c:pt>
                <c:pt idx="2">
                  <c:v>44644</c:v>
                </c:pt>
                <c:pt idx="3">
                  <c:v>44645</c:v>
                </c:pt>
                <c:pt idx="4">
                  <c:v>44646</c:v>
                </c:pt>
                <c:pt idx="5">
                  <c:v>44647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44658</c:v>
                </c:pt>
                <c:pt idx="16">
                  <c:v>44660</c:v>
                </c:pt>
                <c:pt idx="17">
                  <c:v>44662</c:v>
                </c:pt>
              </c:numCache>
            </c:numRef>
          </c:cat>
          <c:val>
            <c:numRef>
              <c:f>'K82+422'!$L$6:$L$29</c:f>
              <c:numCache>
                <c:formatCode>0.00_ </c:formatCode>
                <c:ptCount val="24"/>
                <c:pt idx="0">
                  <c:v>0</c:v>
                </c:pt>
                <c:pt idx="1">
                  <c:v>-0.49999999998817701</c:v>
                </c:pt>
                <c:pt idx="2">
                  <c:v>-0.199999999949796</c:v>
                </c:pt>
                <c:pt idx="3">
                  <c:v>-0.40000000001327901</c:v>
                </c:pt>
                <c:pt idx="4">
                  <c:v>-0.30000000003838101</c:v>
                </c:pt>
                <c:pt idx="5">
                  <c:v>0.199999999949796</c:v>
                </c:pt>
                <c:pt idx="6">
                  <c:v>-0.199999999949796</c:v>
                </c:pt>
                <c:pt idx="7">
                  <c:v>9.9999999974897905E-2</c:v>
                </c:pt>
                <c:pt idx="8">
                  <c:v>-0.40000000001327901</c:v>
                </c:pt>
                <c:pt idx="9">
                  <c:v>0.20000000006348301</c:v>
                </c:pt>
                <c:pt idx="10">
                  <c:v>-0.30000000003838101</c:v>
                </c:pt>
                <c:pt idx="11">
                  <c:v>-0.40000000001327901</c:v>
                </c:pt>
                <c:pt idx="12">
                  <c:v>-0.199999999949796</c:v>
                </c:pt>
                <c:pt idx="13">
                  <c:v>-0.20000000006348301</c:v>
                </c:pt>
                <c:pt idx="14">
                  <c:v>-0.29999999992469401</c:v>
                </c:pt>
                <c:pt idx="15">
                  <c:v>4.9999999987449001E-2</c:v>
                </c:pt>
                <c:pt idx="16">
                  <c:v>-0.20000000000663901</c:v>
                </c:pt>
                <c:pt idx="17">
                  <c:v>-0.15000000001919001</c:v>
                </c:pt>
              </c:numCache>
            </c:numRef>
          </c:val>
        </c:ser>
        <c:ser>
          <c:idx val="2"/>
          <c:order val="2"/>
          <c:tx>
            <c:strRef>
              <c:f>'K82+422'!$M$4:$Q$4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'K82+422'!$A$6:$A$29</c:f>
              <c:numCache>
                <c:formatCode>m"月"d"日";@</c:formatCode>
                <c:ptCount val="24"/>
                <c:pt idx="0">
                  <c:v>44642</c:v>
                </c:pt>
                <c:pt idx="1">
                  <c:v>44643</c:v>
                </c:pt>
                <c:pt idx="2">
                  <c:v>44644</c:v>
                </c:pt>
                <c:pt idx="3">
                  <c:v>44645</c:v>
                </c:pt>
                <c:pt idx="4">
                  <c:v>44646</c:v>
                </c:pt>
                <c:pt idx="5">
                  <c:v>44647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44658</c:v>
                </c:pt>
                <c:pt idx="16">
                  <c:v>44660</c:v>
                </c:pt>
                <c:pt idx="17">
                  <c:v>44662</c:v>
                </c:pt>
              </c:numCache>
            </c:numRef>
          </c:cat>
          <c:val>
            <c:numRef>
              <c:f>'K82+422'!$Q$6:$Q$29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-0.30000000003838101</c:v>
                </c:pt>
                <c:pt idx="3">
                  <c:v>-0.199999999949796</c:v>
                </c:pt>
                <c:pt idx="4">
                  <c:v>-0.30000000003838101</c:v>
                </c:pt>
                <c:pt idx="5">
                  <c:v>0.20000000006348301</c:v>
                </c:pt>
                <c:pt idx="6">
                  <c:v>-0.20000000006348301</c:v>
                </c:pt>
                <c:pt idx="7">
                  <c:v>-0.40000000001327901</c:v>
                </c:pt>
                <c:pt idx="8">
                  <c:v>0.20000000006348301</c:v>
                </c:pt>
                <c:pt idx="9">
                  <c:v>-0.30000000003838101</c:v>
                </c:pt>
                <c:pt idx="10">
                  <c:v>9.9999999974897905E-2</c:v>
                </c:pt>
                <c:pt idx="11">
                  <c:v>-9.9999999974897905E-2</c:v>
                </c:pt>
                <c:pt idx="12">
                  <c:v>9.9999999974897905E-2</c:v>
                </c:pt>
                <c:pt idx="13">
                  <c:v>-0.59999999996307496</c:v>
                </c:pt>
                <c:pt idx="14">
                  <c:v>0</c:v>
                </c:pt>
                <c:pt idx="15">
                  <c:v>9.9999999974897905E-2</c:v>
                </c:pt>
                <c:pt idx="16">
                  <c:v>0</c:v>
                </c:pt>
                <c:pt idx="17">
                  <c:v>-0.199999999949796</c:v>
                </c:pt>
              </c:numCache>
            </c:numRef>
          </c:val>
        </c:ser>
        <c:dLbls/>
        <c:marker val="1"/>
        <c:axId val="323363200"/>
        <c:axId val="323365504"/>
      </c:lineChart>
      <c:dateAx>
        <c:axId val="32336320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3365504"/>
        <c:crossesAt val="-50"/>
        <c:auto val="1"/>
        <c:lblOffset val="100"/>
        <c:baseTimeUnit val="days"/>
      </c:dateAx>
      <c:valAx>
        <c:axId val="323365504"/>
        <c:scaling>
          <c:orientation val="minMax"/>
          <c:max val="0.60000000000000009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3363200"/>
        <c:crosses val="autoZero"/>
        <c:crossBetween val="midCat"/>
        <c:majorUnit val="0.60000000000000009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K82+422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612085062513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'K82+422'!$U$4:$W$4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'K82+422'!$A$6:$A$29</c:f>
              <c:numCache>
                <c:formatCode>m"月"d"日";@</c:formatCode>
                <c:ptCount val="24"/>
                <c:pt idx="0">
                  <c:v>44642</c:v>
                </c:pt>
                <c:pt idx="1">
                  <c:v>44643</c:v>
                </c:pt>
                <c:pt idx="2">
                  <c:v>44644</c:v>
                </c:pt>
                <c:pt idx="3">
                  <c:v>44645</c:v>
                </c:pt>
                <c:pt idx="4">
                  <c:v>44646</c:v>
                </c:pt>
                <c:pt idx="5">
                  <c:v>44647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44658</c:v>
                </c:pt>
                <c:pt idx="16">
                  <c:v>44660</c:v>
                </c:pt>
                <c:pt idx="17">
                  <c:v>44662</c:v>
                </c:pt>
              </c:numCache>
            </c:numRef>
          </c:cat>
          <c:val>
            <c:numRef>
              <c:f>'K82+422'!$W$6:$W$29</c:f>
              <c:numCache>
                <c:formatCode>0.00_ </c:formatCode>
                <c:ptCount val="24"/>
                <c:pt idx="0">
                  <c:v>0</c:v>
                </c:pt>
                <c:pt idx="1">
                  <c:v>-0.39999999999906799</c:v>
                </c:pt>
                <c:pt idx="2">
                  <c:v>-0.19999999999953399</c:v>
                </c:pt>
                <c:pt idx="3">
                  <c:v>-0.60000000000037801</c:v>
                </c:pt>
                <c:pt idx="4">
                  <c:v>-0.40000000000084401</c:v>
                </c:pt>
                <c:pt idx="5">
                  <c:v>-0.39999999999906799</c:v>
                </c:pt>
                <c:pt idx="6">
                  <c:v>-0.30000000000107702</c:v>
                </c:pt>
                <c:pt idx="7">
                  <c:v>-0.29999999999930099</c:v>
                </c:pt>
                <c:pt idx="8">
                  <c:v>-0.19999999999953399</c:v>
                </c:pt>
                <c:pt idx="9">
                  <c:v>-0.20000000000130999</c:v>
                </c:pt>
                <c:pt idx="10">
                  <c:v>-0.29999999999930099</c:v>
                </c:pt>
                <c:pt idx="11">
                  <c:v>-0.39999999999906799</c:v>
                </c:pt>
                <c:pt idx="12">
                  <c:v>-0.20000000000130999</c:v>
                </c:pt>
                <c:pt idx="13">
                  <c:v>-9.99999999997669E-2</c:v>
                </c:pt>
                <c:pt idx="14">
                  <c:v>-9.99999999997669E-2</c:v>
                </c:pt>
                <c:pt idx="15">
                  <c:v>-9.99999999997669E-2</c:v>
                </c:pt>
                <c:pt idx="16">
                  <c:v>0</c:v>
                </c:pt>
                <c:pt idx="17">
                  <c:v>-0.15000000000053901</c:v>
                </c:pt>
                <c:pt idx="19">
                  <c:v>-1.8</c:v>
                </c:pt>
              </c:numCache>
            </c:numRef>
          </c:val>
        </c:ser>
        <c:ser>
          <c:idx val="1"/>
          <c:order val="1"/>
          <c:tx>
            <c:strRef>
              <c:f>'K82+422'!$Y$4:$AA$4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'K82+422'!$A$6:$A$29</c:f>
              <c:numCache>
                <c:formatCode>m"月"d"日";@</c:formatCode>
                <c:ptCount val="24"/>
                <c:pt idx="0">
                  <c:v>44642</c:v>
                </c:pt>
                <c:pt idx="1">
                  <c:v>44643</c:v>
                </c:pt>
                <c:pt idx="2">
                  <c:v>44644</c:v>
                </c:pt>
                <c:pt idx="3">
                  <c:v>44645</c:v>
                </c:pt>
                <c:pt idx="4">
                  <c:v>44646</c:v>
                </c:pt>
                <c:pt idx="5">
                  <c:v>44647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44658</c:v>
                </c:pt>
                <c:pt idx="16">
                  <c:v>44660</c:v>
                </c:pt>
                <c:pt idx="17">
                  <c:v>44662</c:v>
                </c:pt>
              </c:numCache>
            </c:numRef>
          </c:cat>
          <c:val>
            <c:numRef>
              <c:f>'K82+422'!$AA$6:$AA$29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-0.20000000000130999</c:v>
                </c:pt>
                <c:pt idx="2">
                  <c:v>-0.49999999999883499</c:v>
                </c:pt>
                <c:pt idx="3">
                  <c:v>0.19999999999953399</c:v>
                </c:pt>
                <c:pt idx="4">
                  <c:v>-0.60000000000037801</c:v>
                </c:pt>
                <c:pt idx="5">
                  <c:v>-0.19999999999953399</c:v>
                </c:pt>
                <c:pt idx="6">
                  <c:v>-0.19999999999953399</c:v>
                </c:pt>
                <c:pt idx="7">
                  <c:v>-0.40000000000084401</c:v>
                </c:pt>
                <c:pt idx="8">
                  <c:v>9.99999999997669E-2</c:v>
                </c:pt>
                <c:pt idx="9">
                  <c:v>-0.29999999999930099</c:v>
                </c:pt>
                <c:pt idx="10">
                  <c:v>-0.19999999999953399</c:v>
                </c:pt>
                <c:pt idx="11">
                  <c:v>-0.30000000000107702</c:v>
                </c:pt>
                <c:pt idx="12">
                  <c:v>-0.39999999999906799</c:v>
                </c:pt>
                <c:pt idx="13">
                  <c:v>0.19999999999953399</c:v>
                </c:pt>
                <c:pt idx="14">
                  <c:v>-0.19999999999953399</c:v>
                </c:pt>
                <c:pt idx="15">
                  <c:v>4.9999999999883499E-2</c:v>
                </c:pt>
                <c:pt idx="16">
                  <c:v>-4.9999999999883499E-2</c:v>
                </c:pt>
                <c:pt idx="17">
                  <c:v>-4.9999999999883499E-2</c:v>
                </c:pt>
                <c:pt idx="19">
                  <c:v>0.23</c:v>
                </c:pt>
              </c:numCache>
            </c:numRef>
          </c:val>
        </c:ser>
        <c:ser>
          <c:idx val="2"/>
          <c:order val="2"/>
          <c:tx>
            <c:strRef>
              <c:f>'K82+422'!$AC$4:$AE$4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'K82+422'!$A$6:$A$29</c:f>
              <c:numCache>
                <c:formatCode>m"月"d"日";@</c:formatCode>
                <c:ptCount val="24"/>
                <c:pt idx="0">
                  <c:v>44642</c:v>
                </c:pt>
                <c:pt idx="1">
                  <c:v>44643</c:v>
                </c:pt>
                <c:pt idx="2">
                  <c:v>44644</c:v>
                </c:pt>
                <c:pt idx="3">
                  <c:v>44645</c:v>
                </c:pt>
                <c:pt idx="4">
                  <c:v>44646</c:v>
                </c:pt>
                <c:pt idx="5">
                  <c:v>44647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44658</c:v>
                </c:pt>
                <c:pt idx="16">
                  <c:v>44660</c:v>
                </c:pt>
                <c:pt idx="17">
                  <c:v>44662</c:v>
                </c:pt>
              </c:numCache>
            </c:numRef>
          </c:cat>
          <c:val>
            <c:numRef>
              <c:f>'K82+422'!$AE$6:$AE$29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-0.39999999999906799</c:v>
                </c:pt>
                <c:pt idx="2">
                  <c:v>-0.19999999999953399</c:v>
                </c:pt>
                <c:pt idx="3">
                  <c:v>9.99999999997669E-2</c:v>
                </c:pt>
                <c:pt idx="4">
                  <c:v>-0.30000000000107702</c:v>
                </c:pt>
                <c:pt idx="5">
                  <c:v>-0.29999999999930099</c:v>
                </c:pt>
                <c:pt idx="6">
                  <c:v>-9.99999999997669E-2</c:v>
                </c:pt>
                <c:pt idx="7">
                  <c:v>-0.19999999999953399</c:v>
                </c:pt>
                <c:pt idx="8">
                  <c:v>9.99999999997669E-2</c:v>
                </c:pt>
                <c:pt idx="9">
                  <c:v>-0.19999999999953399</c:v>
                </c:pt>
                <c:pt idx="10">
                  <c:v>9.99999999997669E-2</c:v>
                </c:pt>
                <c:pt idx="11">
                  <c:v>-0.20000000000130999</c:v>
                </c:pt>
                <c:pt idx="12">
                  <c:v>0.30000000000107702</c:v>
                </c:pt>
                <c:pt idx="13">
                  <c:v>-0.19999999999953399</c:v>
                </c:pt>
                <c:pt idx="14">
                  <c:v>0.39999999999906799</c:v>
                </c:pt>
                <c:pt idx="15">
                  <c:v>-0.14999999999965</c:v>
                </c:pt>
                <c:pt idx="16">
                  <c:v>-0.100000000000655</c:v>
                </c:pt>
                <c:pt idx="17">
                  <c:v>-9.99999999997669E-2</c:v>
                </c:pt>
              </c:numCache>
            </c:numRef>
          </c:val>
        </c:ser>
        <c:dLbls/>
        <c:marker val="1"/>
        <c:axId val="323437696"/>
        <c:axId val="323440000"/>
      </c:lineChart>
      <c:dateAx>
        <c:axId val="32343769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3440000"/>
        <c:crossesAt val="-50"/>
        <c:auto val="1"/>
        <c:lblOffset val="100"/>
        <c:baseTimeUnit val="days"/>
      </c:dateAx>
      <c:valAx>
        <c:axId val="323440000"/>
        <c:scaling>
          <c:orientation val="minMax"/>
          <c:max val="1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3437696"/>
        <c:crosses val="autoZero"/>
        <c:crossBetween val="midCat"/>
        <c:majorUnit val="0.60000000000000009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K82+387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1.3825201996809203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'K82+387'!$C$4:$G$4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'K82+387'!$A$6:$A$29</c:f>
              <c:numCache>
                <c:formatCode>m"月"d"日";@</c:formatCode>
                <c:ptCount val="24"/>
                <c:pt idx="0">
                  <c:v>44649</c:v>
                </c:pt>
                <c:pt idx="1">
                  <c:v>44650</c:v>
                </c:pt>
                <c:pt idx="2">
                  <c:v>44651</c:v>
                </c:pt>
                <c:pt idx="3">
                  <c:v>44652</c:v>
                </c:pt>
                <c:pt idx="4">
                  <c:v>44653</c:v>
                </c:pt>
                <c:pt idx="5">
                  <c:v>44654</c:v>
                </c:pt>
                <c:pt idx="6">
                  <c:v>44655</c:v>
                </c:pt>
                <c:pt idx="7">
                  <c:v>44656</c:v>
                </c:pt>
                <c:pt idx="8">
                  <c:v>44657</c:v>
                </c:pt>
                <c:pt idx="9">
                  <c:v>44658</c:v>
                </c:pt>
                <c:pt idx="10">
                  <c:v>44659</c:v>
                </c:pt>
                <c:pt idx="11">
                  <c:v>44660</c:v>
                </c:pt>
                <c:pt idx="12">
                  <c:v>44661</c:v>
                </c:pt>
                <c:pt idx="13">
                  <c:v>44662</c:v>
                </c:pt>
                <c:pt idx="14">
                  <c:v>44663</c:v>
                </c:pt>
              </c:numCache>
            </c:numRef>
          </c:cat>
          <c:val>
            <c:numRef>
              <c:f>'K82+387'!$F$6:$F$29</c:f>
              <c:numCache>
                <c:formatCode>0.00_ </c:formatCode>
                <c:ptCount val="24"/>
                <c:pt idx="0">
                  <c:v>0</c:v>
                </c:pt>
                <c:pt idx="1">
                  <c:v>9.9999999974897905E-2</c:v>
                </c:pt>
                <c:pt idx="2">
                  <c:v>0</c:v>
                </c:pt>
                <c:pt idx="3">
                  <c:v>-0.199999999949796</c:v>
                </c:pt>
                <c:pt idx="4">
                  <c:v>-0.49999999998817701</c:v>
                </c:pt>
                <c:pt idx="5">
                  <c:v>-0.69999999993797202</c:v>
                </c:pt>
                <c:pt idx="6">
                  <c:v>-0.90000000000145497</c:v>
                </c:pt>
                <c:pt idx="7">
                  <c:v>-0.80000000002655702</c:v>
                </c:pt>
                <c:pt idx="8">
                  <c:v>-0.90000000000145497</c:v>
                </c:pt>
                <c:pt idx="9">
                  <c:v>-0.99999999997635303</c:v>
                </c:pt>
                <c:pt idx="10">
                  <c:v>-1.09999999995125</c:v>
                </c:pt>
                <c:pt idx="11">
                  <c:v>-1.30000000001473</c:v>
                </c:pt>
                <c:pt idx="12">
                  <c:v>-1.39999999998963</c:v>
                </c:pt>
                <c:pt idx="13">
                  <c:v>-1.4999999999645299</c:v>
                </c:pt>
                <c:pt idx="14">
                  <c:v>-1.5999999999394301</c:v>
                </c:pt>
                <c:pt idx="16">
                  <c:v>-2.4</c:v>
                </c:pt>
              </c:numCache>
            </c:numRef>
          </c:val>
        </c:ser>
        <c:ser>
          <c:idx val="1"/>
          <c:order val="1"/>
          <c:tx>
            <c:strRef>
              <c:f>'K82+387'!$H$4:$L$4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'K82+387'!$A$6:$A$29</c:f>
              <c:numCache>
                <c:formatCode>m"月"d"日";@</c:formatCode>
                <c:ptCount val="24"/>
                <c:pt idx="0">
                  <c:v>44649</c:v>
                </c:pt>
                <c:pt idx="1">
                  <c:v>44650</c:v>
                </c:pt>
                <c:pt idx="2">
                  <c:v>44651</c:v>
                </c:pt>
                <c:pt idx="3">
                  <c:v>44652</c:v>
                </c:pt>
                <c:pt idx="4">
                  <c:v>44653</c:v>
                </c:pt>
                <c:pt idx="5">
                  <c:v>44654</c:v>
                </c:pt>
                <c:pt idx="6">
                  <c:v>44655</c:v>
                </c:pt>
                <c:pt idx="7">
                  <c:v>44656</c:v>
                </c:pt>
                <c:pt idx="8">
                  <c:v>44657</c:v>
                </c:pt>
                <c:pt idx="9">
                  <c:v>44658</c:v>
                </c:pt>
                <c:pt idx="10">
                  <c:v>44659</c:v>
                </c:pt>
                <c:pt idx="11">
                  <c:v>44660</c:v>
                </c:pt>
                <c:pt idx="12">
                  <c:v>44661</c:v>
                </c:pt>
                <c:pt idx="13">
                  <c:v>44662</c:v>
                </c:pt>
                <c:pt idx="14">
                  <c:v>44663</c:v>
                </c:pt>
              </c:numCache>
            </c:numRef>
          </c:cat>
          <c:val>
            <c:numRef>
              <c:f>'K82+387'!$K$6:$K$29</c:f>
              <c:numCache>
                <c:formatCode>0.00_ </c:formatCode>
                <c:ptCount val="24"/>
                <c:pt idx="0">
                  <c:v>0</c:v>
                </c:pt>
                <c:pt idx="1">
                  <c:v>-0.40000000001327901</c:v>
                </c:pt>
                <c:pt idx="2">
                  <c:v>-0.59999999996307496</c:v>
                </c:pt>
                <c:pt idx="3">
                  <c:v>-0.49999999998817701</c:v>
                </c:pt>
                <c:pt idx="4">
                  <c:v>-1.09999999995125</c:v>
                </c:pt>
                <c:pt idx="5">
                  <c:v>-1.39999999998963</c:v>
                </c:pt>
                <c:pt idx="6">
                  <c:v>-1.30000000001473</c:v>
                </c:pt>
                <c:pt idx="7">
                  <c:v>-1.8999999999778101</c:v>
                </c:pt>
                <c:pt idx="8">
                  <c:v>-2.0999999999275998</c:v>
                </c:pt>
                <c:pt idx="9">
                  <c:v>-2.2000000000161899</c:v>
                </c:pt>
                <c:pt idx="10">
                  <c:v>-1.69999999991433</c:v>
                </c:pt>
                <c:pt idx="11">
                  <c:v>-1.8999999999778101</c:v>
                </c:pt>
                <c:pt idx="12">
                  <c:v>-2.0999999999275998</c:v>
                </c:pt>
                <c:pt idx="13">
                  <c:v>-2.2000000000161899</c:v>
                </c:pt>
                <c:pt idx="14">
                  <c:v>-2.39999999996598</c:v>
                </c:pt>
                <c:pt idx="16">
                  <c:v>0.193333333333333</c:v>
                </c:pt>
              </c:numCache>
            </c:numRef>
          </c:val>
        </c:ser>
        <c:ser>
          <c:idx val="2"/>
          <c:order val="2"/>
          <c:tx>
            <c:strRef>
              <c:f>'K82+387'!$M$4:$Q$4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'K82+387'!$A$6:$A$32</c:f>
              <c:numCache>
                <c:formatCode>m"月"d"日";@</c:formatCode>
                <c:ptCount val="27"/>
                <c:pt idx="0">
                  <c:v>44649</c:v>
                </c:pt>
                <c:pt idx="1">
                  <c:v>44650</c:v>
                </c:pt>
                <c:pt idx="2">
                  <c:v>44651</c:v>
                </c:pt>
                <c:pt idx="3">
                  <c:v>44652</c:v>
                </c:pt>
                <c:pt idx="4">
                  <c:v>44653</c:v>
                </c:pt>
                <c:pt idx="5">
                  <c:v>44654</c:v>
                </c:pt>
                <c:pt idx="6">
                  <c:v>44655</c:v>
                </c:pt>
                <c:pt idx="7">
                  <c:v>44656</c:v>
                </c:pt>
                <c:pt idx="8">
                  <c:v>44657</c:v>
                </c:pt>
                <c:pt idx="9">
                  <c:v>44658</c:v>
                </c:pt>
                <c:pt idx="10">
                  <c:v>44659</c:v>
                </c:pt>
                <c:pt idx="11">
                  <c:v>44660</c:v>
                </c:pt>
                <c:pt idx="12">
                  <c:v>44661</c:v>
                </c:pt>
                <c:pt idx="13">
                  <c:v>44662</c:v>
                </c:pt>
                <c:pt idx="14">
                  <c:v>44663</c:v>
                </c:pt>
              </c:numCache>
            </c:numRef>
          </c:cat>
          <c:val>
            <c:numRef>
              <c:f>'K82+387'!$P$6:$P$32</c:f>
              <c:numCache>
                <c:formatCode>0.00_ </c:formatCode>
                <c:ptCount val="27"/>
                <c:pt idx="0">
                  <c:v>0</c:v>
                </c:pt>
                <c:pt idx="1">
                  <c:v>-0.40000000001327901</c:v>
                </c:pt>
                <c:pt idx="2">
                  <c:v>-0.70000000005165897</c:v>
                </c:pt>
                <c:pt idx="3">
                  <c:v>-1.00000000009004</c:v>
                </c:pt>
                <c:pt idx="4">
                  <c:v>-1.39999999998963</c:v>
                </c:pt>
                <c:pt idx="5">
                  <c:v>-2.00000000006639</c:v>
                </c:pt>
                <c:pt idx="6">
                  <c:v>-1.9000000000915001</c:v>
                </c:pt>
                <c:pt idx="7">
                  <c:v>-2.5000000000545701</c:v>
                </c:pt>
                <c:pt idx="8">
                  <c:v>-2.2999999999910901</c:v>
                </c:pt>
                <c:pt idx="9">
                  <c:v>-2.40000000007967</c:v>
                </c:pt>
                <c:pt idx="10">
                  <c:v>-2.9000000000678501</c:v>
                </c:pt>
                <c:pt idx="11">
                  <c:v>-2.40000000007967</c:v>
                </c:pt>
                <c:pt idx="12">
                  <c:v>-2.70000000000437</c:v>
                </c:pt>
                <c:pt idx="13">
                  <c:v>-3.0000000000427498</c:v>
                </c:pt>
                <c:pt idx="14">
                  <c:v>-2.9000000000678501</c:v>
                </c:pt>
              </c:numCache>
            </c:numRef>
          </c:val>
        </c:ser>
        <c:dLbls/>
        <c:marker val="1"/>
        <c:axId val="323524864"/>
        <c:axId val="323539712"/>
      </c:lineChart>
      <c:lineChart>
        <c:grouping val="standard"/>
        <c:ser>
          <c:idx val="3"/>
          <c:order val="3"/>
          <c:tx>
            <c:strRef>
              <c:f>'K82+387'!$AG$3:$AG$5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'K82+387'!$A$6:$A$29</c:f>
              <c:numCache>
                <c:formatCode>m"月"d"日";@</c:formatCode>
                <c:ptCount val="24"/>
                <c:pt idx="0">
                  <c:v>44649</c:v>
                </c:pt>
                <c:pt idx="1">
                  <c:v>44650</c:v>
                </c:pt>
                <c:pt idx="2">
                  <c:v>44651</c:v>
                </c:pt>
                <c:pt idx="3">
                  <c:v>44652</c:v>
                </c:pt>
                <c:pt idx="4">
                  <c:v>44653</c:v>
                </c:pt>
                <c:pt idx="5">
                  <c:v>44654</c:v>
                </c:pt>
                <c:pt idx="6">
                  <c:v>44655</c:v>
                </c:pt>
                <c:pt idx="7">
                  <c:v>44656</c:v>
                </c:pt>
                <c:pt idx="8">
                  <c:v>44657</c:v>
                </c:pt>
                <c:pt idx="9">
                  <c:v>44658</c:v>
                </c:pt>
                <c:pt idx="10">
                  <c:v>44659</c:v>
                </c:pt>
                <c:pt idx="11">
                  <c:v>44660</c:v>
                </c:pt>
                <c:pt idx="12">
                  <c:v>44661</c:v>
                </c:pt>
                <c:pt idx="13">
                  <c:v>44662</c:v>
                </c:pt>
                <c:pt idx="14">
                  <c:v>44663</c:v>
                </c:pt>
              </c:numCache>
            </c:numRef>
          </c:cat>
          <c:val>
            <c:numRef>
              <c:f>'K82+387'!$AG$6:$AG$29</c:f>
              <c:numCache>
                <c:formatCode>0.0_ </c:formatCode>
                <c:ptCount val="24"/>
                <c:pt idx="0">
                  <c:v>7</c:v>
                </c:pt>
                <c:pt idx="1">
                  <c:v>13</c:v>
                </c:pt>
                <c:pt idx="2">
                  <c:v>19</c:v>
                </c:pt>
                <c:pt idx="3">
                  <c:v>25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55</c:v>
                </c:pt>
                <c:pt idx="9">
                  <c:v>61</c:v>
                </c:pt>
                <c:pt idx="10">
                  <c:v>67</c:v>
                </c:pt>
                <c:pt idx="11">
                  <c:v>73</c:v>
                </c:pt>
                <c:pt idx="12">
                  <c:v>79</c:v>
                </c:pt>
                <c:pt idx="13">
                  <c:v>85</c:v>
                </c:pt>
                <c:pt idx="14">
                  <c:v>91</c:v>
                </c:pt>
              </c:numCache>
            </c:numRef>
          </c:val>
        </c:ser>
        <c:dLbls/>
        <c:marker val="1"/>
        <c:axId val="323541632"/>
        <c:axId val="323289472"/>
      </c:lineChart>
      <c:dateAx>
        <c:axId val="32352486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3539712"/>
        <c:crossesAt val="-50"/>
        <c:auto val="1"/>
        <c:lblOffset val="100"/>
        <c:baseTimeUnit val="days"/>
      </c:dateAx>
      <c:valAx>
        <c:axId val="323539712"/>
        <c:scaling>
          <c:orientation val="minMax"/>
          <c:max val="1"/>
          <c:min val="-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3524864"/>
        <c:crosses val="autoZero"/>
        <c:crossBetween val="midCat"/>
        <c:majorUnit val="1"/>
      </c:valAx>
      <c:dateAx>
        <c:axId val="323541632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3289472"/>
        <c:crosses val="autoZero"/>
        <c:auto val="1"/>
        <c:lblOffset val="100"/>
        <c:baseTimeUnit val="days"/>
      </c:dateAx>
      <c:valAx>
        <c:axId val="323289472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3541632"/>
        <c:crosses val="max"/>
        <c:crossBetween val="midCat"/>
        <c:majorUnit val="20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4.8114797125769118E-2"/>
          <c:y val="8.2789357212701004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K82+387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'K82+387'!$U$4:$W$4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'K82+387'!$A$6:$A$29</c:f>
              <c:numCache>
                <c:formatCode>m"月"d"日";@</c:formatCode>
                <c:ptCount val="24"/>
                <c:pt idx="0">
                  <c:v>44649</c:v>
                </c:pt>
                <c:pt idx="1">
                  <c:v>44650</c:v>
                </c:pt>
                <c:pt idx="2">
                  <c:v>44651</c:v>
                </c:pt>
                <c:pt idx="3">
                  <c:v>44652</c:v>
                </c:pt>
                <c:pt idx="4">
                  <c:v>44653</c:v>
                </c:pt>
                <c:pt idx="5">
                  <c:v>44654</c:v>
                </c:pt>
                <c:pt idx="6">
                  <c:v>44655</c:v>
                </c:pt>
                <c:pt idx="7">
                  <c:v>44656</c:v>
                </c:pt>
                <c:pt idx="8">
                  <c:v>44657</c:v>
                </c:pt>
                <c:pt idx="9">
                  <c:v>44658</c:v>
                </c:pt>
                <c:pt idx="10">
                  <c:v>44659</c:v>
                </c:pt>
                <c:pt idx="11">
                  <c:v>44660</c:v>
                </c:pt>
                <c:pt idx="12">
                  <c:v>44661</c:v>
                </c:pt>
                <c:pt idx="13">
                  <c:v>44662</c:v>
                </c:pt>
                <c:pt idx="14">
                  <c:v>44663</c:v>
                </c:pt>
              </c:numCache>
            </c:numRef>
          </c:cat>
          <c:val>
            <c:numRef>
              <c:f>'K82+387'!$V$6:$V$31</c:f>
              <c:numCache>
                <c:formatCode>0.00_ </c:formatCode>
                <c:ptCount val="26"/>
                <c:pt idx="0">
                  <c:v>0</c:v>
                </c:pt>
                <c:pt idx="1">
                  <c:v>0.19999999999953399</c:v>
                </c:pt>
                <c:pt idx="2">
                  <c:v>9.99999999997669E-2</c:v>
                </c:pt>
                <c:pt idx="3">
                  <c:v>0</c:v>
                </c:pt>
                <c:pt idx="4">
                  <c:v>-0.10000000000154299</c:v>
                </c:pt>
                <c:pt idx="5">
                  <c:v>9.99999999997669E-2</c:v>
                </c:pt>
                <c:pt idx="6">
                  <c:v>-0.30000000000107702</c:v>
                </c:pt>
                <c:pt idx="7">
                  <c:v>-0.10000000000154299</c:v>
                </c:pt>
                <c:pt idx="8">
                  <c:v>-0.50000000000061096</c:v>
                </c:pt>
                <c:pt idx="9">
                  <c:v>-0.799999999999912</c:v>
                </c:pt>
                <c:pt idx="10">
                  <c:v>-1.10000000000099</c:v>
                </c:pt>
                <c:pt idx="11">
                  <c:v>-0.90000000000145497</c:v>
                </c:pt>
                <c:pt idx="12">
                  <c:v>-1.20000000000076</c:v>
                </c:pt>
                <c:pt idx="13">
                  <c:v>-1.10000000000099</c:v>
                </c:pt>
                <c:pt idx="14">
                  <c:v>-1.3000000000005201</c:v>
                </c:pt>
                <c:pt idx="16">
                  <c:v>-2.2999999999999998</c:v>
                </c:pt>
              </c:numCache>
            </c:numRef>
          </c:val>
        </c:ser>
        <c:ser>
          <c:idx val="1"/>
          <c:order val="1"/>
          <c:tx>
            <c:strRef>
              <c:f>'K82+387'!$Y$4:$AA$4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'K82+387'!$A$6:$A$29</c:f>
              <c:numCache>
                <c:formatCode>m"月"d"日";@</c:formatCode>
                <c:ptCount val="24"/>
                <c:pt idx="0">
                  <c:v>44649</c:v>
                </c:pt>
                <c:pt idx="1">
                  <c:v>44650</c:v>
                </c:pt>
                <c:pt idx="2">
                  <c:v>44651</c:v>
                </c:pt>
                <c:pt idx="3">
                  <c:v>44652</c:v>
                </c:pt>
                <c:pt idx="4">
                  <c:v>44653</c:v>
                </c:pt>
                <c:pt idx="5">
                  <c:v>44654</c:v>
                </c:pt>
                <c:pt idx="6">
                  <c:v>44655</c:v>
                </c:pt>
                <c:pt idx="7">
                  <c:v>44656</c:v>
                </c:pt>
                <c:pt idx="8">
                  <c:v>44657</c:v>
                </c:pt>
                <c:pt idx="9">
                  <c:v>44658</c:v>
                </c:pt>
                <c:pt idx="10">
                  <c:v>44659</c:v>
                </c:pt>
                <c:pt idx="11">
                  <c:v>44660</c:v>
                </c:pt>
                <c:pt idx="12">
                  <c:v>44661</c:v>
                </c:pt>
                <c:pt idx="13">
                  <c:v>44662</c:v>
                </c:pt>
                <c:pt idx="14">
                  <c:v>44663</c:v>
                </c:pt>
              </c:numCache>
            </c:numRef>
          </c:cat>
          <c:val>
            <c:numRef>
              <c:f>'K82+387'!$Z$6:$Z$30</c:f>
              <c:numCache>
                <c:formatCode>0.00_ </c:formatCode>
                <c:ptCount val="25"/>
                <c:pt idx="0">
                  <c:v>0</c:v>
                </c:pt>
                <c:pt idx="1">
                  <c:v>-0.20000000000130999</c:v>
                </c:pt>
                <c:pt idx="2">
                  <c:v>-0.40000000000084401</c:v>
                </c:pt>
                <c:pt idx="3">
                  <c:v>-0.50000000000061096</c:v>
                </c:pt>
                <c:pt idx="4">
                  <c:v>-0.60000000000037801</c:v>
                </c:pt>
                <c:pt idx="5">
                  <c:v>-0.799999999999912</c:v>
                </c:pt>
                <c:pt idx="6">
                  <c:v>-1.0000000000012199</c:v>
                </c:pt>
                <c:pt idx="7">
                  <c:v>-1.10000000000099</c:v>
                </c:pt>
                <c:pt idx="8">
                  <c:v>-1.50000000000006</c:v>
                </c:pt>
                <c:pt idx="9">
                  <c:v>-1.3000000000005201</c:v>
                </c:pt>
                <c:pt idx="10">
                  <c:v>-1.20000000000076</c:v>
                </c:pt>
                <c:pt idx="11">
                  <c:v>-1.50000000000006</c:v>
                </c:pt>
                <c:pt idx="12">
                  <c:v>-1.80000000000113</c:v>
                </c:pt>
                <c:pt idx="13">
                  <c:v>-2.0000000000006701</c:v>
                </c:pt>
                <c:pt idx="14">
                  <c:v>-2.2999999999999701</c:v>
                </c:pt>
                <c:pt idx="16">
                  <c:v>-1.7</c:v>
                </c:pt>
              </c:numCache>
            </c:numRef>
          </c:val>
        </c:ser>
        <c:ser>
          <c:idx val="2"/>
          <c:order val="2"/>
          <c:tx>
            <c:strRef>
              <c:f>'K82+387'!$AC$4:$AE$4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'K82+387'!$A$6:$A$29</c:f>
              <c:numCache>
                <c:formatCode>m"月"d"日";@</c:formatCode>
                <c:ptCount val="24"/>
                <c:pt idx="0">
                  <c:v>44649</c:v>
                </c:pt>
                <c:pt idx="1">
                  <c:v>44650</c:v>
                </c:pt>
                <c:pt idx="2">
                  <c:v>44651</c:v>
                </c:pt>
                <c:pt idx="3">
                  <c:v>44652</c:v>
                </c:pt>
                <c:pt idx="4">
                  <c:v>44653</c:v>
                </c:pt>
                <c:pt idx="5">
                  <c:v>44654</c:v>
                </c:pt>
                <c:pt idx="6">
                  <c:v>44655</c:v>
                </c:pt>
                <c:pt idx="7">
                  <c:v>44656</c:v>
                </c:pt>
                <c:pt idx="8">
                  <c:v>44657</c:v>
                </c:pt>
                <c:pt idx="9">
                  <c:v>44658</c:v>
                </c:pt>
                <c:pt idx="10">
                  <c:v>44659</c:v>
                </c:pt>
                <c:pt idx="11">
                  <c:v>44660</c:v>
                </c:pt>
                <c:pt idx="12">
                  <c:v>44661</c:v>
                </c:pt>
                <c:pt idx="13">
                  <c:v>44662</c:v>
                </c:pt>
                <c:pt idx="14">
                  <c:v>44663</c:v>
                </c:pt>
              </c:numCache>
            </c:numRef>
          </c:cat>
          <c:val>
            <c:numRef>
              <c:f>'K82+387'!$AD$6:$AD$29</c:f>
              <c:numCache>
                <c:formatCode>0.00_ </c:formatCode>
                <c:ptCount val="24"/>
                <c:pt idx="0">
                  <c:v>0</c:v>
                </c:pt>
                <c:pt idx="1">
                  <c:v>-9.99999999997669E-2</c:v>
                </c:pt>
                <c:pt idx="2">
                  <c:v>-0.20000000000130999</c:v>
                </c:pt>
                <c:pt idx="3">
                  <c:v>-0.40000000000084401</c:v>
                </c:pt>
                <c:pt idx="4">
                  <c:v>-0.799999999999912</c:v>
                </c:pt>
                <c:pt idx="5">
                  <c:v>-0.60000000000037801</c:v>
                </c:pt>
                <c:pt idx="6">
                  <c:v>-0.50000000000061096</c:v>
                </c:pt>
                <c:pt idx="7">
                  <c:v>-0.70000000000014495</c:v>
                </c:pt>
                <c:pt idx="8">
                  <c:v>-0.70000000000014495</c:v>
                </c:pt>
                <c:pt idx="9">
                  <c:v>-1.20000000000076</c:v>
                </c:pt>
                <c:pt idx="10">
                  <c:v>-1.0000000000012199</c:v>
                </c:pt>
                <c:pt idx="11">
                  <c:v>-1.4000000000002899</c:v>
                </c:pt>
                <c:pt idx="12">
                  <c:v>-1.59999999999982</c:v>
                </c:pt>
                <c:pt idx="13">
                  <c:v>-1.80000000000113</c:v>
                </c:pt>
                <c:pt idx="14">
                  <c:v>-1.70000000000137</c:v>
                </c:pt>
              </c:numCache>
            </c:numRef>
          </c:val>
        </c:ser>
        <c:dLbls/>
        <c:marker val="1"/>
        <c:axId val="323519232"/>
        <c:axId val="323521536"/>
      </c:lineChart>
      <c:lineChart>
        <c:grouping val="standard"/>
        <c:ser>
          <c:idx val="3"/>
          <c:order val="3"/>
          <c:tx>
            <c:strRef>
              <c:f>'K82+387'!$AG$3:$AG$5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'K82+387'!$A$6:$A$29</c:f>
              <c:numCache>
                <c:formatCode>m"月"d"日";@</c:formatCode>
                <c:ptCount val="24"/>
                <c:pt idx="0">
                  <c:v>44649</c:v>
                </c:pt>
                <c:pt idx="1">
                  <c:v>44650</c:v>
                </c:pt>
                <c:pt idx="2">
                  <c:v>44651</c:v>
                </c:pt>
                <c:pt idx="3">
                  <c:v>44652</c:v>
                </c:pt>
                <c:pt idx="4">
                  <c:v>44653</c:v>
                </c:pt>
                <c:pt idx="5">
                  <c:v>44654</c:v>
                </c:pt>
                <c:pt idx="6">
                  <c:v>44655</c:v>
                </c:pt>
                <c:pt idx="7">
                  <c:v>44656</c:v>
                </c:pt>
                <c:pt idx="8">
                  <c:v>44657</c:v>
                </c:pt>
                <c:pt idx="9">
                  <c:v>44658</c:v>
                </c:pt>
                <c:pt idx="10">
                  <c:v>44659</c:v>
                </c:pt>
                <c:pt idx="11">
                  <c:v>44660</c:v>
                </c:pt>
                <c:pt idx="12">
                  <c:v>44661</c:v>
                </c:pt>
                <c:pt idx="13">
                  <c:v>44662</c:v>
                </c:pt>
                <c:pt idx="14">
                  <c:v>44663</c:v>
                </c:pt>
              </c:numCache>
            </c:numRef>
          </c:cat>
          <c:val>
            <c:numRef>
              <c:f>'K82+387'!$AG$6:$AG$29</c:f>
              <c:numCache>
                <c:formatCode>0.0_ </c:formatCode>
                <c:ptCount val="24"/>
                <c:pt idx="0">
                  <c:v>7</c:v>
                </c:pt>
                <c:pt idx="1">
                  <c:v>13</c:v>
                </c:pt>
                <c:pt idx="2">
                  <c:v>19</c:v>
                </c:pt>
                <c:pt idx="3">
                  <c:v>25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55</c:v>
                </c:pt>
                <c:pt idx="9">
                  <c:v>61</c:v>
                </c:pt>
                <c:pt idx="10">
                  <c:v>67</c:v>
                </c:pt>
                <c:pt idx="11">
                  <c:v>73</c:v>
                </c:pt>
                <c:pt idx="12">
                  <c:v>79</c:v>
                </c:pt>
                <c:pt idx="13">
                  <c:v>85</c:v>
                </c:pt>
                <c:pt idx="14">
                  <c:v>91</c:v>
                </c:pt>
              </c:numCache>
            </c:numRef>
          </c:val>
        </c:ser>
        <c:dLbls/>
        <c:marker val="1"/>
        <c:axId val="323708032"/>
        <c:axId val="323709568"/>
      </c:lineChart>
      <c:dateAx>
        <c:axId val="32351923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3521536"/>
        <c:crossesAt val="-50"/>
        <c:auto val="1"/>
        <c:lblOffset val="100"/>
        <c:baseTimeUnit val="days"/>
      </c:dateAx>
      <c:valAx>
        <c:axId val="323521536"/>
        <c:scaling>
          <c:orientation val="minMax"/>
          <c:max val="1"/>
          <c:min val="-3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3519232"/>
        <c:crosses val="autoZero"/>
        <c:crossBetween val="midCat"/>
        <c:majorUnit val="0.8"/>
      </c:valAx>
      <c:dateAx>
        <c:axId val="323708032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3709568"/>
        <c:crosses val="autoZero"/>
        <c:auto val="1"/>
        <c:lblOffset val="100"/>
        <c:baseTimeUnit val="days"/>
      </c:dateAx>
      <c:valAx>
        <c:axId val="323709568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3708032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K82+387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816700031140205"/>
          <c:y val="6.564424544971091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'K82+387'!$C$4:$G$4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'K82+387'!$A$6:$A$29</c:f>
              <c:numCache>
                <c:formatCode>m"月"d"日";@</c:formatCode>
                <c:ptCount val="24"/>
                <c:pt idx="0">
                  <c:v>44649</c:v>
                </c:pt>
                <c:pt idx="1">
                  <c:v>44650</c:v>
                </c:pt>
                <c:pt idx="2">
                  <c:v>44651</c:v>
                </c:pt>
                <c:pt idx="3">
                  <c:v>44652</c:v>
                </c:pt>
                <c:pt idx="4">
                  <c:v>44653</c:v>
                </c:pt>
                <c:pt idx="5">
                  <c:v>44654</c:v>
                </c:pt>
                <c:pt idx="6">
                  <c:v>44655</c:v>
                </c:pt>
                <c:pt idx="7">
                  <c:v>44656</c:v>
                </c:pt>
                <c:pt idx="8">
                  <c:v>44657</c:v>
                </c:pt>
                <c:pt idx="9">
                  <c:v>44658</c:v>
                </c:pt>
                <c:pt idx="10">
                  <c:v>44659</c:v>
                </c:pt>
                <c:pt idx="11">
                  <c:v>44660</c:v>
                </c:pt>
                <c:pt idx="12">
                  <c:v>44661</c:v>
                </c:pt>
                <c:pt idx="13">
                  <c:v>44662</c:v>
                </c:pt>
                <c:pt idx="14">
                  <c:v>44663</c:v>
                </c:pt>
              </c:numCache>
            </c:numRef>
          </c:cat>
          <c:val>
            <c:numRef>
              <c:f>'K82+387'!$G$6:$G$29</c:f>
              <c:numCache>
                <c:formatCode>0.00_ </c:formatCode>
                <c:ptCount val="24"/>
                <c:pt idx="0">
                  <c:v>0</c:v>
                </c:pt>
                <c:pt idx="1">
                  <c:v>9.9999999974897905E-2</c:v>
                </c:pt>
                <c:pt idx="2">
                  <c:v>-9.9999999974897905E-2</c:v>
                </c:pt>
                <c:pt idx="3">
                  <c:v>-0.199999999949796</c:v>
                </c:pt>
                <c:pt idx="4">
                  <c:v>-0.30000000003838101</c:v>
                </c:pt>
                <c:pt idx="5">
                  <c:v>-0.199999999949796</c:v>
                </c:pt>
                <c:pt idx="6">
                  <c:v>-0.20000000006348301</c:v>
                </c:pt>
                <c:pt idx="7">
                  <c:v>9.9999999974897905E-2</c:v>
                </c:pt>
                <c:pt idx="8">
                  <c:v>-9.9999999974897905E-2</c:v>
                </c:pt>
                <c:pt idx="9">
                  <c:v>-9.9999999974897905E-2</c:v>
                </c:pt>
                <c:pt idx="10">
                  <c:v>-9.9999999974897905E-2</c:v>
                </c:pt>
                <c:pt idx="11">
                  <c:v>-0.20000000006348301</c:v>
                </c:pt>
                <c:pt idx="12">
                  <c:v>-9.9999999974897905E-2</c:v>
                </c:pt>
                <c:pt idx="13">
                  <c:v>-9.9999999974897905E-2</c:v>
                </c:pt>
                <c:pt idx="14">
                  <c:v>-9.9999999974897905E-2</c:v>
                </c:pt>
                <c:pt idx="16">
                  <c:v>-2.9</c:v>
                </c:pt>
              </c:numCache>
            </c:numRef>
          </c:val>
        </c:ser>
        <c:ser>
          <c:idx val="1"/>
          <c:order val="1"/>
          <c:tx>
            <c:strRef>
              <c:f>'K82+387'!$H$4:$L$4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'K82+387'!$A$6:$A$29</c:f>
              <c:numCache>
                <c:formatCode>m"月"d"日";@</c:formatCode>
                <c:ptCount val="24"/>
                <c:pt idx="0">
                  <c:v>44649</c:v>
                </c:pt>
                <c:pt idx="1">
                  <c:v>44650</c:v>
                </c:pt>
                <c:pt idx="2">
                  <c:v>44651</c:v>
                </c:pt>
                <c:pt idx="3">
                  <c:v>44652</c:v>
                </c:pt>
                <c:pt idx="4">
                  <c:v>44653</c:v>
                </c:pt>
                <c:pt idx="5">
                  <c:v>44654</c:v>
                </c:pt>
                <c:pt idx="6">
                  <c:v>44655</c:v>
                </c:pt>
                <c:pt idx="7">
                  <c:v>44656</c:v>
                </c:pt>
                <c:pt idx="8">
                  <c:v>44657</c:v>
                </c:pt>
                <c:pt idx="9">
                  <c:v>44658</c:v>
                </c:pt>
                <c:pt idx="10">
                  <c:v>44659</c:v>
                </c:pt>
                <c:pt idx="11">
                  <c:v>44660</c:v>
                </c:pt>
                <c:pt idx="12">
                  <c:v>44661</c:v>
                </c:pt>
                <c:pt idx="13">
                  <c:v>44662</c:v>
                </c:pt>
                <c:pt idx="14">
                  <c:v>44663</c:v>
                </c:pt>
              </c:numCache>
            </c:numRef>
          </c:cat>
          <c:val>
            <c:numRef>
              <c:f>'K82+387'!$L$6:$L$29</c:f>
              <c:numCache>
                <c:formatCode>0.00_ </c:formatCode>
                <c:ptCount val="24"/>
                <c:pt idx="0">
                  <c:v>0</c:v>
                </c:pt>
                <c:pt idx="1">
                  <c:v>-0.40000000001327901</c:v>
                </c:pt>
                <c:pt idx="2">
                  <c:v>-0.199999999949796</c:v>
                </c:pt>
                <c:pt idx="3">
                  <c:v>9.9999999974897905E-2</c:v>
                </c:pt>
                <c:pt idx="4">
                  <c:v>-0.59999999996307496</c:v>
                </c:pt>
                <c:pt idx="5">
                  <c:v>-0.30000000003838101</c:v>
                </c:pt>
                <c:pt idx="6">
                  <c:v>9.9999999974897905E-2</c:v>
                </c:pt>
                <c:pt idx="7">
                  <c:v>-0.59999999996307496</c:v>
                </c:pt>
                <c:pt idx="8">
                  <c:v>-0.199999999949796</c:v>
                </c:pt>
                <c:pt idx="9">
                  <c:v>-0.10000000008858501</c:v>
                </c:pt>
                <c:pt idx="10">
                  <c:v>0.50000000010186296</c:v>
                </c:pt>
                <c:pt idx="11">
                  <c:v>-0.20000000006348301</c:v>
                </c:pt>
                <c:pt idx="12">
                  <c:v>-0.199999999949796</c:v>
                </c:pt>
                <c:pt idx="13">
                  <c:v>-0.10000000008858501</c:v>
                </c:pt>
                <c:pt idx="14">
                  <c:v>-0.199999999949796</c:v>
                </c:pt>
              </c:numCache>
            </c:numRef>
          </c:val>
        </c:ser>
        <c:ser>
          <c:idx val="2"/>
          <c:order val="2"/>
          <c:tx>
            <c:strRef>
              <c:f>'K82+387'!$M$4:$Q$4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'K82+387'!$A$6:$A$29</c:f>
              <c:numCache>
                <c:formatCode>m"月"d"日";@</c:formatCode>
                <c:ptCount val="24"/>
                <c:pt idx="0">
                  <c:v>44649</c:v>
                </c:pt>
                <c:pt idx="1">
                  <c:v>44650</c:v>
                </c:pt>
                <c:pt idx="2">
                  <c:v>44651</c:v>
                </c:pt>
                <c:pt idx="3">
                  <c:v>44652</c:v>
                </c:pt>
                <c:pt idx="4">
                  <c:v>44653</c:v>
                </c:pt>
                <c:pt idx="5">
                  <c:v>44654</c:v>
                </c:pt>
                <c:pt idx="6">
                  <c:v>44655</c:v>
                </c:pt>
                <c:pt idx="7">
                  <c:v>44656</c:v>
                </c:pt>
                <c:pt idx="8">
                  <c:v>44657</c:v>
                </c:pt>
                <c:pt idx="9">
                  <c:v>44658</c:v>
                </c:pt>
                <c:pt idx="10">
                  <c:v>44659</c:v>
                </c:pt>
                <c:pt idx="11">
                  <c:v>44660</c:v>
                </c:pt>
                <c:pt idx="12">
                  <c:v>44661</c:v>
                </c:pt>
                <c:pt idx="13">
                  <c:v>44662</c:v>
                </c:pt>
                <c:pt idx="14">
                  <c:v>44663</c:v>
                </c:pt>
              </c:numCache>
            </c:numRef>
          </c:cat>
          <c:val>
            <c:numRef>
              <c:f>'K82+387'!$Q$6:$Q$29</c:f>
              <c:numCache>
                <c:formatCode>0.00_ </c:formatCode>
                <c:ptCount val="24"/>
                <c:pt idx="0">
                  <c:v>0</c:v>
                </c:pt>
                <c:pt idx="1">
                  <c:v>-0.40000000001327901</c:v>
                </c:pt>
                <c:pt idx="2">
                  <c:v>-0.30000000003838101</c:v>
                </c:pt>
                <c:pt idx="3">
                  <c:v>-0.30000000003838101</c:v>
                </c:pt>
                <c:pt idx="4">
                  <c:v>-0.39999999989959201</c:v>
                </c:pt>
                <c:pt idx="5">
                  <c:v>-0.60000000007676102</c:v>
                </c:pt>
                <c:pt idx="6">
                  <c:v>9.9999999974897905E-2</c:v>
                </c:pt>
                <c:pt idx="7">
                  <c:v>-0.59999999996307496</c:v>
                </c:pt>
                <c:pt idx="8">
                  <c:v>0.20000000006348301</c:v>
                </c:pt>
                <c:pt idx="9">
                  <c:v>-0.10000000008858501</c:v>
                </c:pt>
                <c:pt idx="10">
                  <c:v>-0.49999999998817701</c:v>
                </c:pt>
                <c:pt idx="11">
                  <c:v>0.49999999998817701</c:v>
                </c:pt>
                <c:pt idx="12">
                  <c:v>-0.29999999992469401</c:v>
                </c:pt>
                <c:pt idx="13">
                  <c:v>-0.30000000003838101</c:v>
                </c:pt>
                <c:pt idx="14">
                  <c:v>9.9999999974897905E-2</c:v>
                </c:pt>
              </c:numCache>
            </c:numRef>
          </c:val>
        </c:ser>
        <c:dLbls/>
        <c:marker val="1"/>
        <c:axId val="323744512"/>
        <c:axId val="323746816"/>
      </c:lineChart>
      <c:dateAx>
        <c:axId val="32374451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3746816"/>
        <c:crossesAt val="-50"/>
        <c:auto val="1"/>
        <c:lblOffset val="100"/>
        <c:baseTimeUnit val="days"/>
      </c:dateAx>
      <c:valAx>
        <c:axId val="323746816"/>
        <c:scaling>
          <c:orientation val="minMax"/>
          <c:max val="1"/>
          <c:min val="-2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3744512"/>
        <c:crosses val="autoZero"/>
        <c:crossBetween val="midCat"/>
        <c:majorUnit val="0.60000000000000009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K82+387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612085062513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'K82+387'!$U$4:$W$4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'K82+387'!$A$6:$A$29</c:f>
              <c:numCache>
                <c:formatCode>m"月"d"日";@</c:formatCode>
                <c:ptCount val="24"/>
                <c:pt idx="0">
                  <c:v>44649</c:v>
                </c:pt>
                <c:pt idx="1">
                  <c:v>44650</c:v>
                </c:pt>
                <c:pt idx="2">
                  <c:v>44651</c:v>
                </c:pt>
                <c:pt idx="3">
                  <c:v>44652</c:v>
                </c:pt>
                <c:pt idx="4">
                  <c:v>44653</c:v>
                </c:pt>
                <c:pt idx="5">
                  <c:v>44654</c:v>
                </c:pt>
                <c:pt idx="6">
                  <c:v>44655</c:v>
                </c:pt>
                <c:pt idx="7">
                  <c:v>44656</c:v>
                </c:pt>
                <c:pt idx="8">
                  <c:v>44657</c:v>
                </c:pt>
                <c:pt idx="9">
                  <c:v>44658</c:v>
                </c:pt>
                <c:pt idx="10">
                  <c:v>44659</c:v>
                </c:pt>
                <c:pt idx="11">
                  <c:v>44660</c:v>
                </c:pt>
                <c:pt idx="12">
                  <c:v>44661</c:v>
                </c:pt>
                <c:pt idx="13">
                  <c:v>44662</c:v>
                </c:pt>
                <c:pt idx="14">
                  <c:v>44663</c:v>
                </c:pt>
              </c:numCache>
            </c:numRef>
          </c:cat>
          <c:val>
            <c:numRef>
              <c:f>'K82+387'!$W$6:$W$29</c:f>
              <c:numCache>
                <c:formatCode>0.00_ </c:formatCode>
                <c:ptCount val="24"/>
                <c:pt idx="0">
                  <c:v>0</c:v>
                </c:pt>
                <c:pt idx="1">
                  <c:v>0.19999999999953399</c:v>
                </c:pt>
                <c:pt idx="2">
                  <c:v>-9.99999999997669E-2</c:v>
                </c:pt>
                <c:pt idx="3">
                  <c:v>-9.99999999997669E-2</c:v>
                </c:pt>
                <c:pt idx="4">
                  <c:v>-0.10000000000154299</c:v>
                </c:pt>
                <c:pt idx="5">
                  <c:v>0.20000000000130999</c:v>
                </c:pt>
                <c:pt idx="6">
                  <c:v>-0.40000000000084401</c:v>
                </c:pt>
                <c:pt idx="7">
                  <c:v>0.19999999999953399</c:v>
                </c:pt>
                <c:pt idx="8">
                  <c:v>-0.39999999999906799</c:v>
                </c:pt>
                <c:pt idx="9">
                  <c:v>-0.29999999999930099</c:v>
                </c:pt>
                <c:pt idx="10">
                  <c:v>-0.30000000000107702</c:v>
                </c:pt>
                <c:pt idx="11">
                  <c:v>0.19999999999953399</c:v>
                </c:pt>
                <c:pt idx="12">
                  <c:v>-0.29999999999930099</c:v>
                </c:pt>
                <c:pt idx="13">
                  <c:v>9.99999999997669E-2</c:v>
                </c:pt>
                <c:pt idx="14">
                  <c:v>-0.19999999999953399</c:v>
                </c:pt>
                <c:pt idx="16">
                  <c:v>-1.7</c:v>
                </c:pt>
              </c:numCache>
            </c:numRef>
          </c:val>
        </c:ser>
        <c:ser>
          <c:idx val="1"/>
          <c:order val="1"/>
          <c:tx>
            <c:strRef>
              <c:f>'K82+387'!$Y$4:$AA$4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'K82+387'!$A$6:$A$29</c:f>
              <c:numCache>
                <c:formatCode>m"月"d"日";@</c:formatCode>
                <c:ptCount val="24"/>
                <c:pt idx="0">
                  <c:v>44649</c:v>
                </c:pt>
                <c:pt idx="1">
                  <c:v>44650</c:v>
                </c:pt>
                <c:pt idx="2">
                  <c:v>44651</c:v>
                </c:pt>
                <c:pt idx="3">
                  <c:v>44652</c:v>
                </c:pt>
                <c:pt idx="4">
                  <c:v>44653</c:v>
                </c:pt>
                <c:pt idx="5">
                  <c:v>44654</c:v>
                </c:pt>
                <c:pt idx="6">
                  <c:v>44655</c:v>
                </c:pt>
                <c:pt idx="7">
                  <c:v>44656</c:v>
                </c:pt>
                <c:pt idx="8">
                  <c:v>44657</c:v>
                </c:pt>
                <c:pt idx="9">
                  <c:v>44658</c:v>
                </c:pt>
                <c:pt idx="10">
                  <c:v>44659</c:v>
                </c:pt>
                <c:pt idx="11">
                  <c:v>44660</c:v>
                </c:pt>
                <c:pt idx="12">
                  <c:v>44661</c:v>
                </c:pt>
                <c:pt idx="13">
                  <c:v>44662</c:v>
                </c:pt>
                <c:pt idx="14">
                  <c:v>44663</c:v>
                </c:pt>
              </c:numCache>
            </c:numRef>
          </c:cat>
          <c:val>
            <c:numRef>
              <c:f>'K82+387'!$AA$6:$AA$29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-0.20000000000130999</c:v>
                </c:pt>
                <c:pt idx="2">
                  <c:v>-0.19999999999953399</c:v>
                </c:pt>
                <c:pt idx="3">
                  <c:v>-9.99999999997669E-2</c:v>
                </c:pt>
                <c:pt idx="4">
                  <c:v>-9.99999999997669E-2</c:v>
                </c:pt>
                <c:pt idx="5">
                  <c:v>-0.19999999999953399</c:v>
                </c:pt>
                <c:pt idx="6">
                  <c:v>-0.20000000000130999</c:v>
                </c:pt>
                <c:pt idx="7">
                  <c:v>-9.99999999997669E-2</c:v>
                </c:pt>
                <c:pt idx="8">
                  <c:v>-0.39999999999906799</c:v>
                </c:pt>
                <c:pt idx="9">
                  <c:v>0.19999999999953399</c:v>
                </c:pt>
                <c:pt idx="10">
                  <c:v>9.99999999997669E-2</c:v>
                </c:pt>
                <c:pt idx="11">
                  <c:v>-0.29999999999930099</c:v>
                </c:pt>
                <c:pt idx="12">
                  <c:v>-0.30000000000107702</c:v>
                </c:pt>
                <c:pt idx="13">
                  <c:v>-0.19999999999953399</c:v>
                </c:pt>
                <c:pt idx="14">
                  <c:v>-0.29999999999930099</c:v>
                </c:pt>
                <c:pt idx="16">
                  <c:v>0.15333333333333299</c:v>
                </c:pt>
              </c:numCache>
            </c:numRef>
          </c:val>
        </c:ser>
        <c:ser>
          <c:idx val="2"/>
          <c:order val="2"/>
          <c:tx>
            <c:strRef>
              <c:f>'K82+387'!$AC$4:$AE$4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'K82+387'!$A$6:$A$29</c:f>
              <c:numCache>
                <c:formatCode>m"月"d"日";@</c:formatCode>
                <c:ptCount val="24"/>
                <c:pt idx="0">
                  <c:v>44649</c:v>
                </c:pt>
                <c:pt idx="1">
                  <c:v>44650</c:v>
                </c:pt>
                <c:pt idx="2">
                  <c:v>44651</c:v>
                </c:pt>
                <c:pt idx="3">
                  <c:v>44652</c:v>
                </c:pt>
                <c:pt idx="4">
                  <c:v>44653</c:v>
                </c:pt>
                <c:pt idx="5">
                  <c:v>44654</c:v>
                </c:pt>
                <c:pt idx="6">
                  <c:v>44655</c:v>
                </c:pt>
                <c:pt idx="7">
                  <c:v>44656</c:v>
                </c:pt>
                <c:pt idx="8">
                  <c:v>44657</c:v>
                </c:pt>
                <c:pt idx="9">
                  <c:v>44658</c:v>
                </c:pt>
                <c:pt idx="10">
                  <c:v>44659</c:v>
                </c:pt>
                <c:pt idx="11">
                  <c:v>44660</c:v>
                </c:pt>
                <c:pt idx="12">
                  <c:v>44661</c:v>
                </c:pt>
                <c:pt idx="13">
                  <c:v>44662</c:v>
                </c:pt>
                <c:pt idx="14">
                  <c:v>44663</c:v>
                </c:pt>
              </c:numCache>
            </c:numRef>
          </c:cat>
          <c:val>
            <c:numRef>
              <c:f>'K82+387'!$AE$6:$AE$29</c:f>
              <c:numCache>
                <c:formatCode>0.00_ </c:formatCode>
                <c:ptCount val="24"/>
                <c:pt idx="0">
                  <c:v>0</c:v>
                </c:pt>
                <c:pt idx="1">
                  <c:v>-9.99999999997669E-2</c:v>
                </c:pt>
                <c:pt idx="2">
                  <c:v>-0.10000000000154299</c:v>
                </c:pt>
                <c:pt idx="3">
                  <c:v>-0.19999999999953399</c:v>
                </c:pt>
                <c:pt idx="4">
                  <c:v>-0.39999999999906799</c:v>
                </c:pt>
                <c:pt idx="5">
                  <c:v>0.19999999999953399</c:v>
                </c:pt>
                <c:pt idx="6">
                  <c:v>9.99999999997669E-2</c:v>
                </c:pt>
                <c:pt idx="7">
                  <c:v>-0.19999999999953399</c:v>
                </c:pt>
                <c:pt idx="8">
                  <c:v>0</c:v>
                </c:pt>
                <c:pt idx="9">
                  <c:v>-0.50000000000061096</c:v>
                </c:pt>
                <c:pt idx="10">
                  <c:v>0.19999999999953399</c:v>
                </c:pt>
                <c:pt idx="11">
                  <c:v>-0.39999999999906799</c:v>
                </c:pt>
                <c:pt idx="12">
                  <c:v>-0.19999999999953399</c:v>
                </c:pt>
                <c:pt idx="13">
                  <c:v>-0.20000000000130999</c:v>
                </c:pt>
                <c:pt idx="14">
                  <c:v>9.99999999997669E-2</c:v>
                </c:pt>
              </c:numCache>
            </c:numRef>
          </c:val>
        </c:ser>
        <c:dLbls/>
        <c:marker val="1"/>
        <c:axId val="323909120"/>
        <c:axId val="323911680"/>
      </c:lineChart>
      <c:dateAx>
        <c:axId val="32390912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3911680"/>
        <c:crossesAt val="-50"/>
        <c:auto val="1"/>
        <c:lblOffset val="100"/>
        <c:baseTimeUnit val="days"/>
      </c:dateAx>
      <c:valAx>
        <c:axId val="323911680"/>
        <c:scaling>
          <c:orientation val="minMax"/>
          <c:max val="0.5"/>
          <c:min val="-1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3909120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K82+347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1.3825201996809203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'K82+347'!$C$4:$G$4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'K82+347'!$A$6:$A$29</c:f>
              <c:numCache>
                <c:formatCode>m"月"d"日";@</c:formatCode>
                <c:ptCount val="24"/>
                <c:pt idx="0">
                  <c:v>44654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44660</c:v>
                </c:pt>
                <c:pt idx="7">
                  <c:v>44661</c:v>
                </c:pt>
                <c:pt idx="8">
                  <c:v>44662</c:v>
                </c:pt>
                <c:pt idx="9">
                  <c:v>44663</c:v>
                </c:pt>
                <c:pt idx="10">
                  <c:v>44664</c:v>
                </c:pt>
                <c:pt idx="11">
                  <c:v>44665</c:v>
                </c:pt>
                <c:pt idx="12">
                  <c:v>44666</c:v>
                </c:pt>
                <c:pt idx="13">
                  <c:v>44667</c:v>
                </c:pt>
                <c:pt idx="14">
                  <c:v>44668</c:v>
                </c:pt>
                <c:pt idx="15">
                  <c:v>44670</c:v>
                </c:pt>
              </c:numCache>
            </c:numRef>
          </c:cat>
          <c:val>
            <c:numRef>
              <c:f>'K82+347'!$F$6:$F$29</c:f>
              <c:numCache>
                <c:formatCode>0.00_ </c:formatCode>
                <c:ptCount val="24"/>
                <c:pt idx="0">
                  <c:v>0</c:v>
                </c:pt>
                <c:pt idx="1">
                  <c:v>-0.40000000001327901</c:v>
                </c:pt>
                <c:pt idx="2">
                  <c:v>-1.09999999995125</c:v>
                </c:pt>
                <c:pt idx="3">
                  <c:v>-0.90000000000145497</c:v>
                </c:pt>
                <c:pt idx="4">
                  <c:v>-1.30000000001473</c:v>
                </c:pt>
                <c:pt idx="5">
                  <c:v>-1.39999999998963</c:v>
                </c:pt>
                <c:pt idx="6">
                  <c:v>-1.4999999999645299</c:v>
                </c:pt>
                <c:pt idx="7">
                  <c:v>-1.70000000002801</c:v>
                </c:pt>
                <c:pt idx="8">
                  <c:v>-1.9999999999527101</c:v>
                </c:pt>
                <c:pt idx="9">
                  <c:v>-1.8999999999778101</c:v>
                </c:pt>
                <c:pt idx="10">
                  <c:v>-2.2000000000161899</c:v>
                </c:pt>
                <c:pt idx="11">
                  <c:v>-2.0999999999275998</c:v>
                </c:pt>
                <c:pt idx="12">
                  <c:v>-2.2000000000161899</c:v>
                </c:pt>
                <c:pt idx="13">
                  <c:v>-2.2000000000161899</c:v>
                </c:pt>
                <c:pt idx="14">
                  <c:v>-2.39999999996598</c:v>
                </c:pt>
                <c:pt idx="15">
                  <c:v>-2.6000000000294698</c:v>
                </c:pt>
                <c:pt idx="17">
                  <c:v>-3</c:v>
                </c:pt>
              </c:numCache>
            </c:numRef>
          </c:val>
        </c:ser>
        <c:ser>
          <c:idx val="1"/>
          <c:order val="1"/>
          <c:tx>
            <c:strRef>
              <c:f>'K82+347'!$H$4:$L$4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'K82+347'!$A$6:$A$29</c:f>
              <c:numCache>
                <c:formatCode>m"月"d"日";@</c:formatCode>
                <c:ptCount val="24"/>
                <c:pt idx="0">
                  <c:v>44654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44660</c:v>
                </c:pt>
                <c:pt idx="7">
                  <c:v>44661</c:v>
                </c:pt>
                <c:pt idx="8">
                  <c:v>44662</c:v>
                </c:pt>
                <c:pt idx="9">
                  <c:v>44663</c:v>
                </c:pt>
                <c:pt idx="10">
                  <c:v>44664</c:v>
                </c:pt>
                <c:pt idx="11">
                  <c:v>44665</c:v>
                </c:pt>
                <c:pt idx="12">
                  <c:v>44666</c:v>
                </c:pt>
                <c:pt idx="13">
                  <c:v>44667</c:v>
                </c:pt>
                <c:pt idx="14">
                  <c:v>44668</c:v>
                </c:pt>
                <c:pt idx="15">
                  <c:v>44670</c:v>
                </c:pt>
              </c:numCache>
            </c:numRef>
          </c:cat>
          <c:val>
            <c:numRef>
              <c:f>'K82+347'!$K$6:$K$29</c:f>
              <c:numCache>
                <c:formatCode>0.00_ </c:formatCode>
                <c:ptCount val="24"/>
                <c:pt idx="0">
                  <c:v>0</c:v>
                </c:pt>
                <c:pt idx="1">
                  <c:v>-0.49999999998817701</c:v>
                </c:pt>
                <c:pt idx="2">
                  <c:v>-0.30000000003838101</c:v>
                </c:pt>
                <c:pt idx="3">
                  <c:v>-0.80000000002655702</c:v>
                </c:pt>
                <c:pt idx="4">
                  <c:v>-1.00000000009004</c:v>
                </c:pt>
                <c:pt idx="5">
                  <c:v>-1.30000000001473</c:v>
                </c:pt>
                <c:pt idx="6">
                  <c:v>-1.2000000000398401</c:v>
                </c:pt>
                <c:pt idx="7">
                  <c:v>-1.5000000000782201</c:v>
                </c:pt>
                <c:pt idx="8">
                  <c:v>-1.39999999998963</c:v>
                </c:pt>
                <c:pt idx="9">
                  <c:v>-1.70000000002801</c:v>
                </c:pt>
                <c:pt idx="10">
                  <c:v>-2.00000000006639</c:v>
                </c:pt>
                <c:pt idx="11">
                  <c:v>-2.1000000000412902</c:v>
                </c:pt>
                <c:pt idx="12">
                  <c:v>-2.5000000000545701</c:v>
                </c:pt>
                <c:pt idx="13">
                  <c:v>-2.40000000007967</c:v>
                </c:pt>
                <c:pt idx="14">
                  <c:v>-2.79999999997926</c:v>
                </c:pt>
                <c:pt idx="15">
                  <c:v>-3.0000000000427498</c:v>
                </c:pt>
                <c:pt idx="17">
                  <c:v>0.1875</c:v>
                </c:pt>
              </c:numCache>
            </c:numRef>
          </c:val>
        </c:ser>
        <c:ser>
          <c:idx val="2"/>
          <c:order val="2"/>
          <c:tx>
            <c:strRef>
              <c:f>'K82+347'!$M$4:$Q$4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'K82+347'!$A$6:$A$32</c:f>
              <c:numCache>
                <c:formatCode>m"月"d"日";@</c:formatCode>
                <c:ptCount val="27"/>
                <c:pt idx="0">
                  <c:v>44654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44660</c:v>
                </c:pt>
                <c:pt idx="7">
                  <c:v>44661</c:v>
                </c:pt>
                <c:pt idx="8">
                  <c:v>44662</c:v>
                </c:pt>
                <c:pt idx="9">
                  <c:v>44663</c:v>
                </c:pt>
                <c:pt idx="10">
                  <c:v>44664</c:v>
                </c:pt>
                <c:pt idx="11">
                  <c:v>44665</c:v>
                </c:pt>
                <c:pt idx="12">
                  <c:v>44666</c:v>
                </c:pt>
                <c:pt idx="13">
                  <c:v>44667</c:v>
                </c:pt>
                <c:pt idx="14">
                  <c:v>44668</c:v>
                </c:pt>
                <c:pt idx="15">
                  <c:v>44670</c:v>
                </c:pt>
              </c:numCache>
            </c:numRef>
          </c:cat>
          <c:val>
            <c:numRef>
              <c:f>'K82+347'!$P$6:$P$32</c:f>
              <c:numCache>
                <c:formatCode>0.00_ </c:formatCode>
                <c:ptCount val="27"/>
                <c:pt idx="0">
                  <c:v>0</c:v>
                </c:pt>
                <c:pt idx="1">
                  <c:v>-0.30000000003838101</c:v>
                </c:pt>
                <c:pt idx="2">
                  <c:v>-0.59999999996307496</c:v>
                </c:pt>
                <c:pt idx="3">
                  <c:v>-0.80000000002655702</c:v>
                </c:pt>
                <c:pt idx="4">
                  <c:v>-1.1000000000649399</c:v>
                </c:pt>
                <c:pt idx="5">
                  <c:v>-0.99999999997635303</c:v>
                </c:pt>
                <c:pt idx="6">
                  <c:v>-1.1000000000649399</c:v>
                </c:pt>
                <c:pt idx="7">
                  <c:v>-1.30000000001473</c:v>
                </c:pt>
                <c:pt idx="8">
                  <c:v>-1.8000000000029099</c:v>
                </c:pt>
                <c:pt idx="9">
                  <c:v>-1.4999999999645299</c:v>
                </c:pt>
                <c:pt idx="10">
                  <c:v>-1.60000000005311</c:v>
                </c:pt>
                <c:pt idx="11">
                  <c:v>-1.8000000000029099</c:v>
                </c:pt>
                <c:pt idx="12">
                  <c:v>-2.1000000000412902</c:v>
                </c:pt>
                <c:pt idx="13">
                  <c:v>-1.8999999999778101</c:v>
                </c:pt>
                <c:pt idx="14">
                  <c:v>-2.6000000000294698</c:v>
                </c:pt>
                <c:pt idx="15">
                  <c:v>-2.79999999997926</c:v>
                </c:pt>
              </c:numCache>
            </c:numRef>
          </c:val>
        </c:ser>
        <c:dLbls/>
        <c:marker val="1"/>
        <c:axId val="323873408"/>
        <c:axId val="323945600"/>
      </c:lineChart>
      <c:lineChart>
        <c:grouping val="standard"/>
        <c:ser>
          <c:idx val="3"/>
          <c:order val="3"/>
          <c:tx>
            <c:strRef>
              <c:f>'K82+347'!$AG$3:$AG$5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'K82+347'!$A$6:$A$29</c:f>
              <c:numCache>
                <c:formatCode>m"月"d"日";@</c:formatCode>
                <c:ptCount val="24"/>
                <c:pt idx="0">
                  <c:v>44654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44660</c:v>
                </c:pt>
                <c:pt idx="7">
                  <c:v>44661</c:v>
                </c:pt>
                <c:pt idx="8">
                  <c:v>44662</c:v>
                </c:pt>
                <c:pt idx="9">
                  <c:v>44663</c:v>
                </c:pt>
                <c:pt idx="10">
                  <c:v>44664</c:v>
                </c:pt>
                <c:pt idx="11">
                  <c:v>44665</c:v>
                </c:pt>
                <c:pt idx="12">
                  <c:v>44666</c:v>
                </c:pt>
                <c:pt idx="13">
                  <c:v>44667</c:v>
                </c:pt>
                <c:pt idx="14">
                  <c:v>44668</c:v>
                </c:pt>
                <c:pt idx="15">
                  <c:v>44670</c:v>
                </c:pt>
              </c:numCache>
            </c:numRef>
          </c:cat>
          <c:val>
            <c:numRef>
              <c:f>'K82+347'!$AG$6:$AG$29</c:f>
              <c:numCache>
                <c:formatCode>0.0_ </c:formatCode>
                <c:ptCount val="24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27</c:v>
                </c:pt>
                <c:pt idx="4">
                  <c:v>33</c:v>
                </c:pt>
                <c:pt idx="5">
                  <c:v>39</c:v>
                </c:pt>
                <c:pt idx="6">
                  <c:v>45</c:v>
                </c:pt>
                <c:pt idx="7">
                  <c:v>51</c:v>
                </c:pt>
                <c:pt idx="8">
                  <c:v>57</c:v>
                </c:pt>
                <c:pt idx="9">
                  <c:v>63</c:v>
                </c:pt>
                <c:pt idx="10">
                  <c:v>69</c:v>
                </c:pt>
                <c:pt idx="11">
                  <c:v>75</c:v>
                </c:pt>
                <c:pt idx="12">
                  <c:v>81</c:v>
                </c:pt>
                <c:pt idx="13">
                  <c:v>87</c:v>
                </c:pt>
                <c:pt idx="14">
                  <c:v>93</c:v>
                </c:pt>
                <c:pt idx="15">
                  <c:v>99</c:v>
                </c:pt>
              </c:numCache>
            </c:numRef>
          </c:val>
        </c:ser>
        <c:dLbls/>
        <c:marker val="1"/>
        <c:axId val="323947520"/>
        <c:axId val="323961600"/>
      </c:lineChart>
      <c:dateAx>
        <c:axId val="32387340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3945600"/>
        <c:crossesAt val="-50"/>
        <c:auto val="1"/>
        <c:lblOffset val="100"/>
        <c:baseTimeUnit val="days"/>
      </c:dateAx>
      <c:valAx>
        <c:axId val="323945600"/>
        <c:scaling>
          <c:orientation val="minMax"/>
          <c:max val="0.70000000000000007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3873408"/>
        <c:crosses val="autoZero"/>
        <c:crossBetween val="midCat"/>
        <c:majorUnit val="0.8"/>
      </c:valAx>
      <c:dateAx>
        <c:axId val="323947520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3961600"/>
        <c:crosses val="autoZero"/>
        <c:auto val="1"/>
        <c:lblOffset val="100"/>
        <c:baseTimeUnit val="days"/>
      </c:dateAx>
      <c:valAx>
        <c:axId val="323961600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3947520"/>
        <c:crosses val="max"/>
        <c:crossBetween val="midCat"/>
        <c:majorUnit val="2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4.8114797125769118E-2"/>
          <c:y val="8.2789357212701004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K82+347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'K82+347'!$U$4:$W$4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'K82+347'!$A$6:$A$29</c:f>
              <c:numCache>
                <c:formatCode>m"月"d"日";@</c:formatCode>
                <c:ptCount val="24"/>
                <c:pt idx="0">
                  <c:v>44654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44660</c:v>
                </c:pt>
                <c:pt idx="7">
                  <c:v>44661</c:v>
                </c:pt>
                <c:pt idx="8">
                  <c:v>44662</c:v>
                </c:pt>
                <c:pt idx="9">
                  <c:v>44663</c:v>
                </c:pt>
                <c:pt idx="10">
                  <c:v>44664</c:v>
                </c:pt>
                <c:pt idx="11">
                  <c:v>44665</c:v>
                </c:pt>
                <c:pt idx="12">
                  <c:v>44666</c:v>
                </c:pt>
                <c:pt idx="13">
                  <c:v>44667</c:v>
                </c:pt>
                <c:pt idx="14">
                  <c:v>44668</c:v>
                </c:pt>
                <c:pt idx="15">
                  <c:v>44670</c:v>
                </c:pt>
              </c:numCache>
            </c:numRef>
          </c:cat>
          <c:val>
            <c:numRef>
              <c:f>'K82+347'!$V$6:$V$31</c:f>
              <c:numCache>
                <c:formatCode>0.00_ </c:formatCode>
                <c:ptCount val="26"/>
                <c:pt idx="0">
                  <c:v>0</c:v>
                </c:pt>
                <c:pt idx="1">
                  <c:v>0.49999999999883499</c:v>
                </c:pt>
                <c:pt idx="2">
                  <c:v>0.29999999999930099</c:v>
                </c:pt>
                <c:pt idx="3">
                  <c:v>0</c:v>
                </c:pt>
                <c:pt idx="4">
                  <c:v>0</c:v>
                </c:pt>
                <c:pt idx="5">
                  <c:v>0.49999999999883499</c:v>
                </c:pt>
                <c:pt idx="6">
                  <c:v>0.19999999999953399</c:v>
                </c:pt>
                <c:pt idx="7">
                  <c:v>-0.10000000000154299</c:v>
                </c:pt>
                <c:pt idx="8">
                  <c:v>-0.80000000000168803</c:v>
                </c:pt>
                <c:pt idx="9">
                  <c:v>-0.50000000000061096</c:v>
                </c:pt>
                <c:pt idx="10">
                  <c:v>-0.80000000000168803</c:v>
                </c:pt>
                <c:pt idx="11">
                  <c:v>-0.90000000000145497</c:v>
                </c:pt>
                <c:pt idx="12">
                  <c:v>-1.0000000000012199</c:v>
                </c:pt>
                <c:pt idx="13">
                  <c:v>-0.90000000000145497</c:v>
                </c:pt>
                <c:pt idx="14">
                  <c:v>-1.20000000000076</c:v>
                </c:pt>
                <c:pt idx="15">
                  <c:v>-1.80000000000113</c:v>
                </c:pt>
                <c:pt idx="17">
                  <c:v>-2.1</c:v>
                </c:pt>
              </c:numCache>
            </c:numRef>
          </c:val>
        </c:ser>
        <c:ser>
          <c:idx val="1"/>
          <c:order val="1"/>
          <c:tx>
            <c:strRef>
              <c:f>'K82+347'!$Y$4:$AA$4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'K82+347'!$A$6:$A$29</c:f>
              <c:numCache>
                <c:formatCode>m"月"d"日";@</c:formatCode>
                <c:ptCount val="24"/>
                <c:pt idx="0">
                  <c:v>44654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44660</c:v>
                </c:pt>
                <c:pt idx="7">
                  <c:v>44661</c:v>
                </c:pt>
                <c:pt idx="8">
                  <c:v>44662</c:v>
                </c:pt>
                <c:pt idx="9">
                  <c:v>44663</c:v>
                </c:pt>
                <c:pt idx="10">
                  <c:v>44664</c:v>
                </c:pt>
                <c:pt idx="11">
                  <c:v>44665</c:v>
                </c:pt>
                <c:pt idx="12">
                  <c:v>44666</c:v>
                </c:pt>
                <c:pt idx="13">
                  <c:v>44667</c:v>
                </c:pt>
                <c:pt idx="14">
                  <c:v>44668</c:v>
                </c:pt>
                <c:pt idx="15">
                  <c:v>44670</c:v>
                </c:pt>
              </c:numCache>
            </c:numRef>
          </c:cat>
          <c:val>
            <c:numRef>
              <c:f>'K82+347'!$Z$6:$Z$30</c:f>
              <c:numCache>
                <c:formatCode>0.00_ </c:formatCode>
                <c:ptCount val="25"/>
                <c:pt idx="0">
                  <c:v>0</c:v>
                </c:pt>
                <c:pt idx="1">
                  <c:v>-0.19999999999953399</c:v>
                </c:pt>
                <c:pt idx="2">
                  <c:v>-9.99999999997669E-2</c:v>
                </c:pt>
                <c:pt idx="3">
                  <c:v>-0.39999999999906799</c:v>
                </c:pt>
                <c:pt idx="4">
                  <c:v>-1.0999999999992101</c:v>
                </c:pt>
                <c:pt idx="5">
                  <c:v>-1.3000000000005201</c:v>
                </c:pt>
                <c:pt idx="6">
                  <c:v>-1.20000000000076</c:v>
                </c:pt>
                <c:pt idx="7">
                  <c:v>-1.3000000000005201</c:v>
                </c:pt>
                <c:pt idx="8">
                  <c:v>-1.8999999999991199</c:v>
                </c:pt>
                <c:pt idx="9">
                  <c:v>-1.6999999999995901</c:v>
                </c:pt>
                <c:pt idx="10">
                  <c:v>-1.8999999999991199</c:v>
                </c:pt>
                <c:pt idx="11">
                  <c:v>-1.7999999999993599</c:v>
                </c:pt>
                <c:pt idx="12">
                  <c:v>-2.10000000000043</c:v>
                </c:pt>
                <c:pt idx="13">
                  <c:v>-1.8999999999991199</c:v>
                </c:pt>
                <c:pt idx="14">
                  <c:v>-2.2000000000002</c:v>
                </c:pt>
                <c:pt idx="15">
                  <c:v>-2.10000000000043</c:v>
                </c:pt>
                <c:pt idx="17">
                  <c:v>-2.1</c:v>
                </c:pt>
              </c:numCache>
            </c:numRef>
          </c:val>
        </c:ser>
        <c:ser>
          <c:idx val="2"/>
          <c:order val="2"/>
          <c:tx>
            <c:strRef>
              <c:f>'K82+347'!$AC$4:$AE$4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'K82+347'!$A$6:$A$29</c:f>
              <c:numCache>
                <c:formatCode>m"月"d"日";@</c:formatCode>
                <c:ptCount val="24"/>
                <c:pt idx="0">
                  <c:v>44654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44660</c:v>
                </c:pt>
                <c:pt idx="7">
                  <c:v>44661</c:v>
                </c:pt>
                <c:pt idx="8">
                  <c:v>44662</c:v>
                </c:pt>
                <c:pt idx="9">
                  <c:v>44663</c:v>
                </c:pt>
                <c:pt idx="10">
                  <c:v>44664</c:v>
                </c:pt>
                <c:pt idx="11">
                  <c:v>44665</c:v>
                </c:pt>
                <c:pt idx="12">
                  <c:v>44666</c:v>
                </c:pt>
                <c:pt idx="13">
                  <c:v>44667</c:v>
                </c:pt>
                <c:pt idx="14">
                  <c:v>44668</c:v>
                </c:pt>
                <c:pt idx="15">
                  <c:v>44670</c:v>
                </c:pt>
              </c:numCache>
            </c:numRef>
          </c:cat>
          <c:val>
            <c:numRef>
              <c:f>'K82+347'!$AD$6:$AD$29</c:f>
              <c:numCache>
                <c:formatCode>0.00_ </c:formatCode>
                <c:ptCount val="24"/>
                <c:pt idx="0">
                  <c:v>0</c:v>
                </c:pt>
                <c:pt idx="1">
                  <c:v>-9.99999999997669E-2</c:v>
                </c:pt>
                <c:pt idx="2">
                  <c:v>-0.19999999999953399</c:v>
                </c:pt>
                <c:pt idx="3">
                  <c:v>0</c:v>
                </c:pt>
                <c:pt idx="4">
                  <c:v>0.29999999999930099</c:v>
                </c:pt>
                <c:pt idx="5">
                  <c:v>-0.50000000000061096</c:v>
                </c:pt>
                <c:pt idx="6">
                  <c:v>-0.70000000000014495</c:v>
                </c:pt>
                <c:pt idx="7">
                  <c:v>-0.89999999999967895</c:v>
                </c:pt>
                <c:pt idx="8">
                  <c:v>-0.799999999999912</c:v>
                </c:pt>
                <c:pt idx="9">
                  <c:v>-0.89999999999967895</c:v>
                </c:pt>
                <c:pt idx="10">
                  <c:v>-0.70000000000014495</c:v>
                </c:pt>
                <c:pt idx="11">
                  <c:v>-0.999999999999446</c:v>
                </c:pt>
                <c:pt idx="12">
                  <c:v>-1.4000000000002899</c:v>
                </c:pt>
                <c:pt idx="13">
                  <c:v>-1.6999999999995901</c:v>
                </c:pt>
                <c:pt idx="14">
                  <c:v>-1.9000000000009001</c:v>
                </c:pt>
                <c:pt idx="15">
                  <c:v>-2.10000000000043</c:v>
                </c:pt>
              </c:numCache>
            </c:numRef>
          </c:val>
        </c:ser>
        <c:dLbls/>
        <c:marker val="1"/>
        <c:axId val="324105344"/>
        <c:axId val="324107648"/>
      </c:lineChart>
      <c:lineChart>
        <c:grouping val="standard"/>
        <c:ser>
          <c:idx val="3"/>
          <c:order val="3"/>
          <c:tx>
            <c:strRef>
              <c:f>'K82+347'!$AG$3:$AG$5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'K82+347'!$A$6:$A$29</c:f>
              <c:numCache>
                <c:formatCode>m"月"d"日";@</c:formatCode>
                <c:ptCount val="24"/>
                <c:pt idx="0">
                  <c:v>44654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44660</c:v>
                </c:pt>
                <c:pt idx="7">
                  <c:v>44661</c:v>
                </c:pt>
                <c:pt idx="8">
                  <c:v>44662</c:v>
                </c:pt>
                <c:pt idx="9">
                  <c:v>44663</c:v>
                </c:pt>
                <c:pt idx="10">
                  <c:v>44664</c:v>
                </c:pt>
                <c:pt idx="11">
                  <c:v>44665</c:v>
                </c:pt>
                <c:pt idx="12">
                  <c:v>44666</c:v>
                </c:pt>
                <c:pt idx="13">
                  <c:v>44667</c:v>
                </c:pt>
                <c:pt idx="14">
                  <c:v>44668</c:v>
                </c:pt>
                <c:pt idx="15">
                  <c:v>44670</c:v>
                </c:pt>
              </c:numCache>
            </c:numRef>
          </c:cat>
          <c:val>
            <c:numRef>
              <c:f>'K82+347'!$AG$6:$AG$29</c:f>
              <c:numCache>
                <c:formatCode>0.0_ </c:formatCode>
                <c:ptCount val="24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27</c:v>
                </c:pt>
                <c:pt idx="4">
                  <c:v>33</c:v>
                </c:pt>
                <c:pt idx="5">
                  <c:v>39</c:v>
                </c:pt>
                <c:pt idx="6">
                  <c:v>45</c:v>
                </c:pt>
                <c:pt idx="7">
                  <c:v>51</c:v>
                </c:pt>
                <c:pt idx="8">
                  <c:v>57</c:v>
                </c:pt>
                <c:pt idx="9">
                  <c:v>63</c:v>
                </c:pt>
                <c:pt idx="10">
                  <c:v>69</c:v>
                </c:pt>
                <c:pt idx="11">
                  <c:v>75</c:v>
                </c:pt>
                <c:pt idx="12">
                  <c:v>81</c:v>
                </c:pt>
                <c:pt idx="13">
                  <c:v>87</c:v>
                </c:pt>
                <c:pt idx="14">
                  <c:v>93</c:v>
                </c:pt>
                <c:pt idx="15">
                  <c:v>99</c:v>
                </c:pt>
              </c:numCache>
            </c:numRef>
          </c:val>
        </c:ser>
        <c:dLbls/>
        <c:marker val="1"/>
        <c:axId val="324130304"/>
        <c:axId val="324131840"/>
      </c:lineChart>
      <c:dateAx>
        <c:axId val="32410534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4107648"/>
        <c:crossesAt val="-50"/>
        <c:auto val="1"/>
        <c:lblOffset val="100"/>
        <c:baseTimeUnit val="days"/>
      </c:dateAx>
      <c:valAx>
        <c:axId val="324107648"/>
        <c:scaling>
          <c:orientation val="minMax"/>
          <c:max val="1"/>
          <c:min val="-3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4105344"/>
        <c:crosses val="autoZero"/>
        <c:crossBetween val="midCat"/>
        <c:majorUnit val="0.8"/>
      </c:valAx>
      <c:dateAx>
        <c:axId val="324130304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4131840"/>
        <c:crosses val="autoZero"/>
        <c:auto val="1"/>
        <c:lblOffset val="100"/>
        <c:baseTimeUnit val="days"/>
      </c:dateAx>
      <c:valAx>
        <c:axId val="324131840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4130304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K82+347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816700031140205"/>
          <c:y val="6.564424544971091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'K82+347'!$C$4:$G$4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'K82+347'!$A$6:$A$29</c:f>
              <c:numCache>
                <c:formatCode>m"月"d"日";@</c:formatCode>
                <c:ptCount val="24"/>
                <c:pt idx="0">
                  <c:v>44654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44660</c:v>
                </c:pt>
                <c:pt idx="7">
                  <c:v>44661</c:v>
                </c:pt>
                <c:pt idx="8">
                  <c:v>44662</c:v>
                </c:pt>
                <c:pt idx="9">
                  <c:v>44663</c:v>
                </c:pt>
                <c:pt idx="10">
                  <c:v>44664</c:v>
                </c:pt>
                <c:pt idx="11">
                  <c:v>44665</c:v>
                </c:pt>
                <c:pt idx="12">
                  <c:v>44666</c:v>
                </c:pt>
                <c:pt idx="13">
                  <c:v>44667</c:v>
                </c:pt>
                <c:pt idx="14">
                  <c:v>44668</c:v>
                </c:pt>
                <c:pt idx="15">
                  <c:v>44670</c:v>
                </c:pt>
              </c:numCache>
            </c:numRef>
          </c:cat>
          <c:val>
            <c:numRef>
              <c:f>'K82+347'!$G$6:$G$29</c:f>
              <c:numCache>
                <c:formatCode>0.00_ </c:formatCode>
                <c:ptCount val="24"/>
                <c:pt idx="0">
                  <c:v>0</c:v>
                </c:pt>
                <c:pt idx="1">
                  <c:v>-0.40000000001327901</c:v>
                </c:pt>
                <c:pt idx="2">
                  <c:v>-0.69999999993797202</c:v>
                </c:pt>
                <c:pt idx="3">
                  <c:v>0.199999999949796</c:v>
                </c:pt>
                <c:pt idx="4">
                  <c:v>-0.40000000001327901</c:v>
                </c:pt>
                <c:pt idx="5">
                  <c:v>-9.9999999974897905E-2</c:v>
                </c:pt>
                <c:pt idx="6">
                  <c:v>-9.9999999974897905E-2</c:v>
                </c:pt>
                <c:pt idx="7">
                  <c:v>-0.20000000006348301</c:v>
                </c:pt>
                <c:pt idx="8">
                  <c:v>-0.29999999992469401</c:v>
                </c:pt>
                <c:pt idx="9">
                  <c:v>9.9999999974897905E-2</c:v>
                </c:pt>
                <c:pt idx="10">
                  <c:v>-0.30000000003838101</c:v>
                </c:pt>
                <c:pt idx="11">
                  <c:v>0.10000000008858501</c:v>
                </c:pt>
                <c:pt idx="12">
                  <c:v>-0.10000000008858501</c:v>
                </c:pt>
                <c:pt idx="13">
                  <c:v>0</c:v>
                </c:pt>
                <c:pt idx="14">
                  <c:v>-0.199999999949796</c:v>
                </c:pt>
                <c:pt idx="15">
                  <c:v>-0.100000000031741</c:v>
                </c:pt>
                <c:pt idx="17">
                  <c:v>-2.8</c:v>
                </c:pt>
              </c:numCache>
            </c:numRef>
          </c:val>
        </c:ser>
        <c:ser>
          <c:idx val="1"/>
          <c:order val="1"/>
          <c:tx>
            <c:strRef>
              <c:f>'K82+347'!$H$4:$L$4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'K82+347'!$A$6:$A$29</c:f>
              <c:numCache>
                <c:formatCode>m"月"d"日";@</c:formatCode>
                <c:ptCount val="24"/>
                <c:pt idx="0">
                  <c:v>44654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44660</c:v>
                </c:pt>
                <c:pt idx="7">
                  <c:v>44661</c:v>
                </c:pt>
                <c:pt idx="8">
                  <c:v>44662</c:v>
                </c:pt>
                <c:pt idx="9">
                  <c:v>44663</c:v>
                </c:pt>
                <c:pt idx="10">
                  <c:v>44664</c:v>
                </c:pt>
                <c:pt idx="11">
                  <c:v>44665</c:v>
                </c:pt>
                <c:pt idx="12">
                  <c:v>44666</c:v>
                </c:pt>
                <c:pt idx="13">
                  <c:v>44667</c:v>
                </c:pt>
                <c:pt idx="14">
                  <c:v>44668</c:v>
                </c:pt>
                <c:pt idx="15">
                  <c:v>44670</c:v>
                </c:pt>
              </c:numCache>
            </c:numRef>
          </c:cat>
          <c:val>
            <c:numRef>
              <c:f>'K82+347'!$L$6:$L$29</c:f>
              <c:numCache>
                <c:formatCode>0.00_ </c:formatCode>
                <c:ptCount val="24"/>
                <c:pt idx="0">
                  <c:v>0</c:v>
                </c:pt>
                <c:pt idx="1">
                  <c:v>-0.49999999998817701</c:v>
                </c:pt>
                <c:pt idx="2">
                  <c:v>0.199999999949796</c:v>
                </c:pt>
                <c:pt idx="3">
                  <c:v>-0.49999999998817701</c:v>
                </c:pt>
                <c:pt idx="4">
                  <c:v>-0.20000000006348301</c:v>
                </c:pt>
                <c:pt idx="5">
                  <c:v>-0.29999999992469401</c:v>
                </c:pt>
                <c:pt idx="6">
                  <c:v>9.9999999974897905E-2</c:v>
                </c:pt>
                <c:pt idx="7">
                  <c:v>-0.30000000003838101</c:v>
                </c:pt>
                <c:pt idx="8">
                  <c:v>0.10000000008858501</c:v>
                </c:pt>
                <c:pt idx="9">
                  <c:v>-0.30000000003838101</c:v>
                </c:pt>
                <c:pt idx="10">
                  <c:v>-0.30000000003838101</c:v>
                </c:pt>
                <c:pt idx="11">
                  <c:v>-9.9999999974897905E-2</c:v>
                </c:pt>
                <c:pt idx="12">
                  <c:v>-0.40000000001327901</c:v>
                </c:pt>
                <c:pt idx="13">
                  <c:v>9.9999999974897905E-2</c:v>
                </c:pt>
                <c:pt idx="14">
                  <c:v>-0.39999999989959201</c:v>
                </c:pt>
                <c:pt idx="15">
                  <c:v>-0.100000000031741</c:v>
                </c:pt>
              </c:numCache>
            </c:numRef>
          </c:val>
        </c:ser>
        <c:ser>
          <c:idx val="2"/>
          <c:order val="2"/>
          <c:tx>
            <c:strRef>
              <c:f>'K82+347'!$M$4:$Q$4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'K82+347'!$A$6:$A$29</c:f>
              <c:numCache>
                <c:formatCode>m"月"d"日";@</c:formatCode>
                <c:ptCount val="24"/>
                <c:pt idx="0">
                  <c:v>44654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44660</c:v>
                </c:pt>
                <c:pt idx="7">
                  <c:v>44661</c:v>
                </c:pt>
                <c:pt idx="8">
                  <c:v>44662</c:v>
                </c:pt>
                <c:pt idx="9">
                  <c:v>44663</c:v>
                </c:pt>
                <c:pt idx="10">
                  <c:v>44664</c:v>
                </c:pt>
                <c:pt idx="11">
                  <c:v>44665</c:v>
                </c:pt>
                <c:pt idx="12">
                  <c:v>44666</c:v>
                </c:pt>
                <c:pt idx="13">
                  <c:v>44667</c:v>
                </c:pt>
                <c:pt idx="14">
                  <c:v>44668</c:v>
                </c:pt>
                <c:pt idx="15">
                  <c:v>44670</c:v>
                </c:pt>
              </c:numCache>
            </c:numRef>
          </c:cat>
          <c:val>
            <c:numRef>
              <c:f>'K82+347'!$Q$6:$Q$29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-0.30000000003838101</c:v>
                </c:pt>
                <c:pt idx="2">
                  <c:v>-0.29999999992469401</c:v>
                </c:pt>
                <c:pt idx="3">
                  <c:v>-0.20000000006348301</c:v>
                </c:pt>
                <c:pt idx="4">
                  <c:v>-0.30000000003838101</c:v>
                </c:pt>
                <c:pt idx="5">
                  <c:v>0.10000000008858501</c:v>
                </c:pt>
                <c:pt idx="6">
                  <c:v>-0.10000000008858501</c:v>
                </c:pt>
                <c:pt idx="7">
                  <c:v>-0.199999999949796</c:v>
                </c:pt>
                <c:pt idx="8">
                  <c:v>-0.49999999998817701</c:v>
                </c:pt>
                <c:pt idx="9">
                  <c:v>0.30000000003838101</c:v>
                </c:pt>
                <c:pt idx="10">
                  <c:v>-0.10000000008858501</c:v>
                </c:pt>
                <c:pt idx="11">
                  <c:v>-0.199999999949796</c:v>
                </c:pt>
                <c:pt idx="12">
                  <c:v>-0.30000000003838101</c:v>
                </c:pt>
                <c:pt idx="13">
                  <c:v>0.20000000006348301</c:v>
                </c:pt>
                <c:pt idx="14">
                  <c:v>-0.70000000005165897</c:v>
                </c:pt>
                <c:pt idx="15">
                  <c:v>-9.9999999974897905E-2</c:v>
                </c:pt>
              </c:numCache>
            </c:numRef>
          </c:val>
        </c:ser>
        <c:dLbls/>
        <c:marker val="1"/>
        <c:axId val="324039808"/>
        <c:axId val="324042112"/>
      </c:lineChart>
      <c:dateAx>
        <c:axId val="32403980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4042112"/>
        <c:crossesAt val="-50"/>
        <c:auto val="1"/>
        <c:lblOffset val="100"/>
        <c:baseTimeUnit val="days"/>
      </c:dateAx>
      <c:valAx>
        <c:axId val="324042112"/>
        <c:scaling>
          <c:orientation val="minMax"/>
          <c:max val="1"/>
          <c:min val="-2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4039808"/>
        <c:crosses val="autoZero"/>
        <c:crossBetween val="midCat"/>
        <c:majorUnit val="0.60000000000000009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K82+894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9895310618165405"/>
          <c:y val="3.7342643490318413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3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'K82+894'!$U$4:$W$4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'K82+894'!$A$6:$A$63</c:f>
              <c:numCache>
                <c:formatCode>m"月"d"日";@</c:formatCode>
                <c:ptCount val="58"/>
                <c:pt idx="0">
                  <c:v>44516</c:v>
                </c:pt>
                <c:pt idx="1">
                  <c:v>44517</c:v>
                </c:pt>
                <c:pt idx="2">
                  <c:v>44518</c:v>
                </c:pt>
                <c:pt idx="3">
                  <c:v>44519</c:v>
                </c:pt>
                <c:pt idx="4">
                  <c:v>44520</c:v>
                </c:pt>
                <c:pt idx="5">
                  <c:v>44521</c:v>
                </c:pt>
                <c:pt idx="6">
                  <c:v>44522</c:v>
                </c:pt>
                <c:pt idx="7">
                  <c:v>44523</c:v>
                </c:pt>
                <c:pt idx="8">
                  <c:v>44524</c:v>
                </c:pt>
                <c:pt idx="9">
                  <c:v>44525</c:v>
                </c:pt>
                <c:pt idx="10">
                  <c:v>44526</c:v>
                </c:pt>
                <c:pt idx="11">
                  <c:v>44527</c:v>
                </c:pt>
                <c:pt idx="12">
                  <c:v>44528</c:v>
                </c:pt>
                <c:pt idx="13">
                  <c:v>44529</c:v>
                </c:pt>
                <c:pt idx="14">
                  <c:v>44530</c:v>
                </c:pt>
                <c:pt idx="15">
                  <c:v>44532</c:v>
                </c:pt>
                <c:pt idx="16">
                  <c:v>44534</c:v>
                </c:pt>
                <c:pt idx="17">
                  <c:v>44536</c:v>
                </c:pt>
                <c:pt idx="18">
                  <c:v>44538</c:v>
                </c:pt>
                <c:pt idx="19">
                  <c:v>44540</c:v>
                </c:pt>
                <c:pt idx="20">
                  <c:v>44542</c:v>
                </c:pt>
                <c:pt idx="21">
                  <c:v>44544</c:v>
                </c:pt>
                <c:pt idx="22">
                  <c:v>44546</c:v>
                </c:pt>
                <c:pt idx="23">
                  <c:v>44548</c:v>
                </c:pt>
                <c:pt idx="24">
                  <c:v>44550</c:v>
                </c:pt>
                <c:pt idx="25">
                  <c:v>44557</c:v>
                </c:pt>
                <c:pt idx="26">
                  <c:v>44564</c:v>
                </c:pt>
              </c:numCache>
            </c:numRef>
          </c:cat>
          <c:val>
            <c:numRef>
              <c:f>'K82+894'!$W$6:$W$50</c:f>
              <c:numCache>
                <c:formatCode>0.00_ </c:formatCode>
                <c:ptCount val="45"/>
                <c:pt idx="0">
                  <c:v>0</c:v>
                </c:pt>
                <c:pt idx="1">
                  <c:v>0.300000000000189</c:v>
                </c:pt>
                <c:pt idx="2">
                  <c:v>0.399999999999956</c:v>
                </c:pt>
                <c:pt idx="3">
                  <c:v>-0.59999999999949005</c:v>
                </c:pt>
                <c:pt idx="4">
                  <c:v>-0.50000000000061096</c:v>
                </c:pt>
                <c:pt idx="5">
                  <c:v>-0.499999999999723</c:v>
                </c:pt>
                <c:pt idx="6">
                  <c:v>1.2999999999996299</c:v>
                </c:pt>
                <c:pt idx="7">
                  <c:v>-9.99999999997669E-2</c:v>
                </c:pt>
                <c:pt idx="8">
                  <c:v>-9.99999999997669E-2</c:v>
                </c:pt>
                <c:pt idx="9">
                  <c:v>-0.300000000000189</c:v>
                </c:pt>
                <c:pt idx="10">
                  <c:v>0.399999999999956</c:v>
                </c:pt>
                <c:pt idx="11">
                  <c:v>-9.99999999997669E-2</c:v>
                </c:pt>
                <c:pt idx="12">
                  <c:v>-0.300000000000189</c:v>
                </c:pt>
                <c:pt idx="13">
                  <c:v>-9.99999999997669E-2</c:v>
                </c:pt>
                <c:pt idx="14">
                  <c:v>-0.100000000000655</c:v>
                </c:pt>
                <c:pt idx="15">
                  <c:v>-0.14999999999965</c:v>
                </c:pt>
                <c:pt idx="16">
                  <c:v>-0.199999999999978</c:v>
                </c:pt>
                <c:pt idx="17">
                  <c:v>0</c:v>
                </c:pt>
                <c:pt idx="18">
                  <c:v>-0.300000000000189</c:v>
                </c:pt>
                <c:pt idx="19">
                  <c:v>0.100000000000211</c:v>
                </c:pt>
                <c:pt idx="20">
                  <c:v>-0.150000000000095</c:v>
                </c:pt>
                <c:pt idx="21">
                  <c:v>9.99999999997669E-2</c:v>
                </c:pt>
                <c:pt idx="22">
                  <c:v>5.0000000000327602E-2</c:v>
                </c:pt>
                <c:pt idx="23">
                  <c:v>-0.150000000000095</c:v>
                </c:pt>
                <c:pt idx="24">
                  <c:v>4.9999999999883499E-2</c:v>
                </c:pt>
                <c:pt idx="25">
                  <c:v>1.4285714285680999E-2</c:v>
                </c:pt>
                <c:pt idx="26">
                  <c:v>1.42857142858079E-2</c:v>
                </c:pt>
                <c:pt idx="27">
                  <c:v>-0.399999999999956</c:v>
                </c:pt>
              </c:numCache>
            </c:numRef>
          </c:val>
        </c:ser>
        <c:ser>
          <c:idx val="1"/>
          <c:order val="1"/>
          <c:tx>
            <c:strRef>
              <c:f>'K82+894'!$Y$4:$AA$4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'K82+894'!$A$6:$A$63</c:f>
              <c:numCache>
                <c:formatCode>m"月"d"日";@</c:formatCode>
                <c:ptCount val="58"/>
                <c:pt idx="0">
                  <c:v>44516</c:v>
                </c:pt>
                <c:pt idx="1">
                  <c:v>44517</c:v>
                </c:pt>
                <c:pt idx="2">
                  <c:v>44518</c:v>
                </c:pt>
                <c:pt idx="3">
                  <c:v>44519</c:v>
                </c:pt>
                <c:pt idx="4">
                  <c:v>44520</c:v>
                </c:pt>
                <c:pt idx="5">
                  <c:v>44521</c:v>
                </c:pt>
                <c:pt idx="6">
                  <c:v>44522</c:v>
                </c:pt>
                <c:pt idx="7">
                  <c:v>44523</c:v>
                </c:pt>
                <c:pt idx="8">
                  <c:v>44524</c:v>
                </c:pt>
                <c:pt idx="9">
                  <c:v>44525</c:v>
                </c:pt>
                <c:pt idx="10">
                  <c:v>44526</c:v>
                </c:pt>
                <c:pt idx="11">
                  <c:v>44527</c:v>
                </c:pt>
                <c:pt idx="12">
                  <c:v>44528</c:v>
                </c:pt>
                <c:pt idx="13">
                  <c:v>44529</c:v>
                </c:pt>
                <c:pt idx="14">
                  <c:v>44530</c:v>
                </c:pt>
                <c:pt idx="15">
                  <c:v>44532</c:v>
                </c:pt>
                <c:pt idx="16">
                  <c:v>44534</c:v>
                </c:pt>
                <c:pt idx="17">
                  <c:v>44536</c:v>
                </c:pt>
                <c:pt idx="18">
                  <c:v>44538</c:v>
                </c:pt>
                <c:pt idx="19">
                  <c:v>44540</c:v>
                </c:pt>
                <c:pt idx="20">
                  <c:v>44542</c:v>
                </c:pt>
                <c:pt idx="21">
                  <c:v>44544</c:v>
                </c:pt>
                <c:pt idx="22">
                  <c:v>44546</c:v>
                </c:pt>
                <c:pt idx="23">
                  <c:v>44548</c:v>
                </c:pt>
                <c:pt idx="24">
                  <c:v>44550</c:v>
                </c:pt>
                <c:pt idx="25">
                  <c:v>44557</c:v>
                </c:pt>
                <c:pt idx="26">
                  <c:v>44564</c:v>
                </c:pt>
              </c:numCache>
            </c:numRef>
          </c:cat>
          <c:val>
            <c:numRef>
              <c:f>'K82+894'!$AA$6:$AA$48</c:f>
              <c:numCache>
                <c:formatCode>0.00_ </c:formatCode>
                <c:ptCount val="43"/>
                <c:pt idx="0">
                  <c:v>0</c:v>
                </c:pt>
                <c:pt idx="1">
                  <c:v>0.70000000000014495</c:v>
                </c:pt>
                <c:pt idx="2">
                  <c:v>9.99999999997669E-2</c:v>
                </c:pt>
                <c:pt idx="3">
                  <c:v>0.50000000000061096</c:v>
                </c:pt>
                <c:pt idx="4">
                  <c:v>-0.50000000000061096</c:v>
                </c:pt>
                <c:pt idx="5">
                  <c:v>0.799999999999912</c:v>
                </c:pt>
                <c:pt idx="6">
                  <c:v>-0.19999999999953399</c:v>
                </c:pt>
                <c:pt idx="7">
                  <c:v>-0.19999999999953399</c:v>
                </c:pt>
                <c:pt idx="8">
                  <c:v>-0.29999999999930099</c:v>
                </c:pt>
                <c:pt idx="9">
                  <c:v>-0.10000000000154299</c:v>
                </c:pt>
                <c:pt idx="10">
                  <c:v>-9.99999999997669E-2</c:v>
                </c:pt>
                <c:pt idx="11">
                  <c:v>9.99999999997669E-2</c:v>
                </c:pt>
                <c:pt idx="12">
                  <c:v>0</c:v>
                </c:pt>
                <c:pt idx="13">
                  <c:v>-0.29999999999930099</c:v>
                </c:pt>
                <c:pt idx="14">
                  <c:v>-0.29999999999930099</c:v>
                </c:pt>
                <c:pt idx="15">
                  <c:v>9.99999999997669E-2</c:v>
                </c:pt>
                <c:pt idx="16">
                  <c:v>0.14999999999965</c:v>
                </c:pt>
                <c:pt idx="17">
                  <c:v>-0.19999999999953399</c:v>
                </c:pt>
                <c:pt idx="18">
                  <c:v>4.9999999999883499E-2</c:v>
                </c:pt>
                <c:pt idx="19">
                  <c:v>4.9999999999883499E-2</c:v>
                </c:pt>
                <c:pt idx="20">
                  <c:v>-0.14999999999965</c:v>
                </c:pt>
                <c:pt idx="21">
                  <c:v>9.99999999997669E-2</c:v>
                </c:pt>
                <c:pt idx="22">
                  <c:v>-0.15000000000053901</c:v>
                </c:pt>
                <c:pt idx="23">
                  <c:v>-4.9999999999883499E-2</c:v>
                </c:pt>
                <c:pt idx="24">
                  <c:v>0.100000000000655</c:v>
                </c:pt>
                <c:pt idx="25">
                  <c:v>-4.28571428572967E-2</c:v>
                </c:pt>
                <c:pt idx="26">
                  <c:v>-2.8571428571361999E-2</c:v>
                </c:pt>
                <c:pt idx="27">
                  <c:v>2.8571428571361999E-2</c:v>
                </c:pt>
              </c:numCache>
            </c:numRef>
          </c:val>
        </c:ser>
        <c:ser>
          <c:idx val="2"/>
          <c:order val="2"/>
          <c:tx>
            <c:strRef>
              <c:f>'K82+894'!$AC$4:$AE$4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'K82+894'!$A$6:$A$63</c:f>
              <c:numCache>
                <c:formatCode>m"月"d"日";@</c:formatCode>
                <c:ptCount val="58"/>
                <c:pt idx="0">
                  <c:v>44516</c:v>
                </c:pt>
                <c:pt idx="1">
                  <c:v>44517</c:v>
                </c:pt>
                <c:pt idx="2">
                  <c:v>44518</c:v>
                </c:pt>
                <c:pt idx="3">
                  <c:v>44519</c:v>
                </c:pt>
                <c:pt idx="4">
                  <c:v>44520</c:v>
                </c:pt>
                <c:pt idx="5">
                  <c:v>44521</c:v>
                </c:pt>
                <c:pt idx="6">
                  <c:v>44522</c:v>
                </c:pt>
                <c:pt idx="7">
                  <c:v>44523</c:v>
                </c:pt>
                <c:pt idx="8">
                  <c:v>44524</c:v>
                </c:pt>
                <c:pt idx="9">
                  <c:v>44525</c:v>
                </c:pt>
                <c:pt idx="10">
                  <c:v>44526</c:v>
                </c:pt>
                <c:pt idx="11">
                  <c:v>44527</c:v>
                </c:pt>
                <c:pt idx="12">
                  <c:v>44528</c:v>
                </c:pt>
                <c:pt idx="13">
                  <c:v>44529</c:v>
                </c:pt>
                <c:pt idx="14">
                  <c:v>44530</c:v>
                </c:pt>
                <c:pt idx="15">
                  <c:v>44532</c:v>
                </c:pt>
                <c:pt idx="16">
                  <c:v>44534</c:v>
                </c:pt>
                <c:pt idx="17">
                  <c:v>44536</c:v>
                </c:pt>
                <c:pt idx="18">
                  <c:v>44538</c:v>
                </c:pt>
                <c:pt idx="19">
                  <c:v>44540</c:v>
                </c:pt>
                <c:pt idx="20">
                  <c:v>44542</c:v>
                </c:pt>
                <c:pt idx="21">
                  <c:v>44544</c:v>
                </c:pt>
                <c:pt idx="22">
                  <c:v>44546</c:v>
                </c:pt>
                <c:pt idx="23">
                  <c:v>44548</c:v>
                </c:pt>
                <c:pt idx="24">
                  <c:v>44550</c:v>
                </c:pt>
                <c:pt idx="25">
                  <c:v>44557</c:v>
                </c:pt>
                <c:pt idx="26">
                  <c:v>44564</c:v>
                </c:pt>
              </c:numCache>
            </c:numRef>
          </c:cat>
          <c:val>
            <c:numRef>
              <c:f>'K82+894'!$AE$6:$AE$52</c:f>
              <c:numCache>
                <c:formatCode>0.00_ </c:formatCode>
                <c:ptCount val="47"/>
                <c:pt idx="0">
                  <c:v>0</c:v>
                </c:pt>
                <c:pt idx="1">
                  <c:v>-0.50000000000061096</c:v>
                </c:pt>
                <c:pt idx="2">
                  <c:v>-0.19999999999953399</c:v>
                </c:pt>
                <c:pt idx="3">
                  <c:v>-0.20000000000042201</c:v>
                </c:pt>
                <c:pt idx="4">
                  <c:v>-9.99999999997669E-2</c:v>
                </c:pt>
                <c:pt idx="5">
                  <c:v>-0.799999999999912</c:v>
                </c:pt>
                <c:pt idx="6">
                  <c:v>0.59999999999949005</c:v>
                </c:pt>
                <c:pt idx="7">
                  <c:v>-9.99999999997669E-2</c:v>
                </c:pt>
                <c:pt idx="8">
                  <c:v>-0.19999999999953399</c:v>
                </c:pt>
                <c:pt idx="9">
                  <c:v>0.29999999999930099</c:v>
                </c:pt>
                <c:pt idx="10">
                  <c:v>-0.499999999999723</c:v>
                </c:pt>
                <c:pt idx="11">
                  <c:v>9.99999999997669E-2</c:v>
                </c:pt>
                <c:pt idx="12">
                  <c:v>-0.29999999999930099</c:v>
                </c:pt>
                <c:pt idx="13">
                  <c:v>0.799999999999912</c:v>
                </c:pt>
                <c:pt idx="14">
                  <c:v>-1.1000000000001</c:v>
                </c:pt>
                <c:pt idx="15">
                  <c:v>4.9999999999883499E-2</c:v>
                </c:pt>
                <c:pt idx="16">
                  <c:v>-0.150000000000095</c:v>
                </c:pt>
                <c:pt idx="17">
                  <c:v>-0.14999999999965</c:v>
                </c:pt>
                <c:pt idx="18">
                  <c:v>4.9999999999883499E-2</c:v>
                </c:pt>
                <c:pt idx="19">
                  <c:v>-0.199999999999978</c:v>
                </c:pt>
                <c:pt idx="20">
                  <c:v>9.99999999997669E-2</c:v>
                </c:pt>
                <c:pt idx="21">
                  <c:v>-0.199999999999978</c:v>
                </c:pt>
                <c:pt idx="22">
                  <c:v>-9.99999999997669E-2</c:v>
                </c:pt>
                <c:pt idx="23">
                  <c:v>-0.150000000000095</c:v>
                </c:pt>
                <c:pt idx="24">
                  <c:v>0.199999999999978</c:v>
                </c:pt>
                <c:pt idx="25">
                  <c:v>-4.2857142857169898E-2</c:v>
                </c:pt>
                <c:pt idx="26">
                  <c:v>-1.4285714285680999E-2</c:v>
                </c:pt>
              </c:numCache>
            </c:numRef>
          </c:val>
        </c:ser>
        <c:dLbls/>
        <c:marker val="1"/>
        <c:axId val="316741888"/>
        <c:axId val="316753024"/>
      </c:lineChart>
      <c:dateAx>
        <c:axId val="31674188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6753024"/>
        <c:crossesAt val="-50"/>
        <c:auto val="1"/>
        <c:lblOffset val="100"/>
        <c:baseTimeUnit val="days"/>
        <c:majorUnit val="6"/>
        <c:majorTimeUnit val="days"/>
      </c:dateAx>
      <c:valAx>
        <c:axId val="316753024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59807E-3"/>
              <c:y val="0.332268938080854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6741888"/>
        <c:crosses val="autoZero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K82+347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612085062513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'K82+347'!$U$4:$W$4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'K82+347'!$A$6:$A$29</c:f>
              <c:numCache>
                <c:formatCode>m"月"d"日";@</c:formatCode>
                <c:ptCount val="24"/>
                <c:pt idx="0">
                  <c:v>44654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44660</c:v>
                </c:pt>
                <c:pt idx="7">
                  <c:v>44661</c:v>
                </c:pt>
                <c:pt idx="8">
                  <c:v>44662</c:v>
                </c:pt>
                <c:pt idx="9">
                  <c:v>44663</c:v>
                </c:pt>
                <c:pt idx="10">
                  <c:v>44664</c:v>
                </c:pt>
                <c:pt idx="11">
                  <c:v>44665</c:v>
                </c:pt>
                <c:pt idx="12">
                  <c:v>44666</c:v>
                </c:pt>
                <c:pt idx="13">
                  <c:v>44667</c:v>
                </c:pt>
                <c:pt idx="14">
                  <c:v>44668</c:v>
                </c:pt>
                <c:pt idx="15">
                  <c:v>44670</c:v>
                </c:pt>
              </c:numCache>
            </c:numRef>
          </c:cat>
          <c:val>
            <c:numRef>
              <c:f>'K82+347'!$W$6:$W$29</c:f>
              <c:numCache>
                <c:formatCode>0.00_ </c:formatCode>
                <c:ptCount val="24"/>
                <c:pt idx="0">
                  <c:v>0</c:v>
                </c:pt>
                <c:pt idx="1">
                  <c:v>0.49999999999883499</c:v>
                </c:pt>
                <c:pt idx="2">
                  <c:v>-0.19999999999953399</c:v>
                </c:pt>
                <c:pt idx="3">
                  <c:v>-0.29999999999930099</c:v>
                </c:pt>
                <c:pt idx="4">
                  <c:v>0</c:v>
                </c:pt>
                <c:pt idx="5">
                  <c:v>0.49999999999883499</c:v>
                </c:pt>
                <c:pt idx="6">
                  <c:v>-0.29999999999930099</c:v>
                </c:pt>
                <c:pt idx="7">
                  <c:v>-0.30000000000107702</c:v>
                </c:pt>
                <c:pt idx="8">
                  <c:v>-0.70000000000014495</c:v>
                </c:pt>
                <c:pt idx="9">
                  <c:v>0.30000000000107702</c:v>
                </c:pt>
                <c:pt idx="10">
                  <c:v>-0.30000000000107702</c:v>
                </c:pt>
                <c:pt idx="11">
                  <c:v>-9.99999999997669E-2</c:v>
                </c:pt>
                <c:pt idx="12">
                  <c:v>-9.99999999997669E-2</c:v>
                </c:pt>
                <c:pt idx="13">
                  <c:v>9.99999999997669E-2</c:v>
                </c:pt>
                <c:pt idx="14">
                  <c:v>-0.29999999999930099</c:v>
                </c:pt>
                <c:pt idx="15">
                  <c:v>-0.300000000000189</c:v>
                </c:pt>
                <c:pt idx="17">
                  <c:v>-2.1</c:v>
                </c:pt>
              </c:numCache>
            </c:numRef>
          </c:val>
        </c:ser>
        <c:ser>
          <c:idx val="1"/>
          <c:order val="1"/>
          <c:tx>
            <c:strRef>
              <c:f>'K82+347'!$Y$4:$AA$4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'K82+347'!$A$6:$A$29</c:f>
              <c:numCache>
                <c:formatCode>m"月"d"日";@</c:formatCode>
                <c:ptCount val="24"/>
                <c:pt idx="0">
                  <c:v>44654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44660</c:v>
                </c:pt>
                <c:pt idx="7">
                  <c:v>44661</c:v>
                </c:pt>
                <c:pt idx="8">
                  <c:v>44662</c:v>
                </c:pt>
                <c:pt idx="9">
                  <c:v>44663</c:v>
                </c:pt>
                <c:pt idx="10">
                  <c:v>44664</c:v>
                </c:pt>
                <c:pt idx="11">
                  <c:v>44665</c:v>
                </c:pt>
                <c:pt idx="12">
                  <c:v>44666</c:v>
                </c:pt>
                <c:pt idx="13">
                  <c:v>44667</c:v>
                </c:pt>
                <c:pt idx="14">
                  <c:v>44668</c:v>
                </c:pt>
                <c:pt idx="15">
                  <c:v>44670</c:v>
                </c:pt>
              </c:numCache>
            </c:numRef>
          </c:cat>
          <c:val>
            <c:numRef>
              <c:f>'K82+347'!$AA$6:$AA$29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9.99999999997669E-2</c:v>
                </c:pt>
                <c:pt idx="3">
                  <c:v>-0.29999999999930099</c:v>
                </c:pt>
                <c:pt idx="4">
                  <c:v>-0.70000000000014495</c:v>
                </c:pt>
                <c:pt idx="5">
                  <c:v>-0.20000000000130999</c:v>
                </c:pt>
                <c:pt idx="6">
                  <c:v>9.99999999997669E-2</c:v>
                </c:pt>
                <c:pt idx="7">
                  <c:v>-9.99999999997669E-2</c:v>
                </c:pt>
                <c:pt idx="8">
                  <c:v>-0.59999999999860198</c:v>
                </c:pt>
                <c:pt idx="9">
                  <c:v>0.19999999999953399</c:v>
                </c:pt>
                <c:pt idx="10">
                  <c:v>-0.19999999999953399</c:v>
                </c:pt>
                <c:pt idx="11">
                  <c:v>9.99999999997669E-2</c:v>
                </c:pt>
                <c:pt idx="12">
                  <c:v>-0.30000000000107702</c:v>
                </c:pt>
                <c:pt idx="13">
                  <c:v>0.20000000000130999</c:v>
                </c:pt>
                <c:pt idx="14">
                  <c:v>-0.30000000000107702</c:v>
                </c:pt>
                <c:pt idx="15">
                  <c:v>4.9999999999883499E-2</c:v>
                </c:pt>
                <c:pt idx="17">
                  <c:v>0.13125000000000001</c:v>
                </c:pt>
              </c:numCache>
            </c:numRef>
          </c:val>
        </c:ser>
        <c:ser>
          <c:idx val="2"/>
          <c:order val="2"/>
          <c:tx>
            <c:strRef>
              <c:f>'K82+347'!$AC$4:$AE$4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'K82+347'!$A$6:$A$29</c:f>
              <c:numCache>
                <c:formatCode>m"月"d"日";@</c:formatCode>
                <c:ptCount val="24"/>
                <c:pt idx="0">
                  <c:v>44654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44660</c:v>
                </c:pt>
                <c:pt idx="7">
                  <c:v>44661</c:v>
                </c:pt>
                <c:pt idx="8">
                  <c:v>44662</c:v>
                </c:pt>
                <c:pt idx="9">
                  <c:v>44663</c:v>
                </c:pt>
                <c:pt idx="10">
                  <c:v>44664</c:v>
                </c:pt>
                <c:pt idx="11">
                  <c:v>44665</c:v>
                </c:pt>
                <c:pt idx="12">
                  <c:v>44666</c:v>
                </c:pt>
                <c:pt idx="13">
                  <c:v>44667</c:v>
                </c:pt>
                <c:pt idx="14">
                  <c:v>44668</c:v>
                </c:pt>
                <c:pt idx="15">
                  <c:v>44670</c:v>
                </c:pt>
              </c:numCache>
            </c:numRef>
          </c:cat>
          <c:val>
            <c:numRef>
              <c:f>'K82+347'!$AE$6:$AE$29</c:f>
              <c:numCache>
                <c:formatCode>0.00_ </c:formatCode>
                <c:ptCount val="24"/>
                <c:pt idx="0">
                  <c:v>0</c:v>
                </c:pt>
                <c:pt idx="1">
                  <c:v>-9.99999999997669E-2</c:v>
                </c:pt>
                <c:pt idx="2">
                  <c:v>-9.99999999997669E-2</c:v>
                </c:pt>
                <c:pt idx="3">
                  <c:v>0.19999999999953399</c:v>
                </c:pt>
                <c:pt idx="4">
                  <c:v>0.29999999999930099</c:v>
                </c:pt>
                <c:pt idx="5">
                  <c:v>-0.799999999999912</c:v>
                </c:pt>
                <c:pt idx="6">
                  <c:v>-0.19999999999953399</c:v>
                </c:pt>
                <c:pt idx="7">
                  <c:v>-0.19999999999953399</c:v>
                </c:pt>
                <c:pt idx="8">
                  <c:v>9.99999999997669E-2</c:v>
                </c:pt>
                <c:pt idx="9">
                  <c:v>-9.99999999997669E-2</c:v>
                </c:pt>
                <c:pt idx="10">
                  <c:v>0.19999999999953399</c:v>
                </c:pt>
                <c:pt idx="11">
                  <c:v>-0.29999999999930099</c:v>
                </c:pt>
                <c:pt idx="12">
                  <c:v>-0.40000000000084401</c:v>
                </c:pt>
                <c:pt idx="13">
                  <c:v>-0.29999999999930099</c:v>
                </c:pt>
                <c:pt idx="14">
                  <c:v>-0.20000000000130999</c:v>
                </c:pt>
                <c:pt idx="15">
                  <c:v>-9.99999999997669E-2</c:v>
                </c:pt>
              </c:numCache>
            </c:numRef>
          </c:val>
        </c:ser>
        <c:dLbls/>
        <c:marker val="1"/>
        <c:axId val="324175744"/>
        <c:axId val="324190592"/>
      </c:lineChart>
      <c:dateAx>
        <c:axId val="32417574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4190592"/>
        <c:crossesAt val="-50"/>
        <c:auto val="1"/>
        <c:lblOffset val="100"/>
        <c:baseTimeUnit val="days"/>
      </c:dateAx>
      <c:valAx>
        <c:axId val="324190592"/>
        <c:scaling>
          <c:orientation val="minMax"/>
          <c:max val="1"/>
          <c:min val="-2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4175744"/>
        <c:crosses val="autoZero"/>
        <c:crossBetween val="midCat"/>
        <c:majorUnit val="0.60000000000000009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K82+308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1.3825201996809203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'K82+308'!$C$4:$G$4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'K82+308'!$A$6:$A$29</c:f>
              <c:numCache>
                <c:formatCode>m"月"d"日";@</c:formatCode>
                <c:ptCount val="24"/>
                <c:pt idx="0">
                  <c:v>44659</c:v>
                </c:pt>
                <c:pt idx="1">
                  <c:v>44660</c:v>
                </c:pt>
                <c:pt idx="2">
                  <c:v>44661</c:v>
                </c:pt>
                <c:pt idx="3">
                  <c:v>44662</c:v>
                </c:pt>
                <c:pt idx="4">
                  <c:v>44663</c:v>
                </c:pt>
                <c:pt idx="5">
                  <c:v>44664</c:v>
                </c:pt>
                <c:pt idx="6">
                  <c:v>44665</c:v>
                </c:pt>
                <c:pt idx="7">
                  <c:v>44666</c:v>
                </c:pt>
                <c:pt idx="8">
                  <c:v>44667</c:v>
                </c:pt>
                <c:pt idx="9">
                  <c:v>44668</c:v>
                </c:pt>
                <c:pt idx="10">
                  <c:v>44669</c:v>
                </c:pt>
                <c:pt idx="11">
                  <c:v>44670</c:v>
                </c:pt>
                <c:pt idx="12">
                  <c:v>44671</c:v>
                </c:pt>
                <c:pt idx="13">
                  <c:v>44672</c:v>
                </c:pt>
                <c:pt idx="14">
                  <c:v>44673</c:v>
                </c:pt>
                <c:pt idx="15">
                  <c:v>44675</c:v>
                </c:pt>
              </c:numCache>
            </c:numRef>
          </c:cat>
          <c:val>
            <c:numRef>
              <c:f>'K82+308'!$F$6:$F$29</c:f>
              <c:numCache>
                <c:formatCode>0.00_ </c:formatCode>
                <c:ptCount val="24"/>
                <c:pt idx="0">
                  <c:v>0</c:v>
                </c:pt>
                <c:pt idx="1">
                  <c:v>-0.49999999998817701</c:v>
                </c:pt>
                <c:pt idx="2">
                  <c:v>-0.80000000002655702</c:v>
                </c:pt>
                <c:pt idx="3">
                  <c:v>-1.09999999995125</c:v>
                </c:pt>
                <c:pt idx="4">
                  <c:v>-1.39999999998963</c:v>
                </c:pt>
                <c:pt idx="5">
                  <c:v>-1.8999999999778101</c:v>
                </c:pt>
                <c:pt idx="6">
                  <c:v>-2.0999999999275998</c:v>
                </c:pt>
                <c:pt idx="7">
                  <c:v>-2.2999999999910901</c:v>
                </c:pt>
                <c:pt idx="8">
                  <c:v>-2.39999999996598</c:v>
                </c:pt>
                <c:pt idx="9">
                  <c:v>-2.70000000000437</c:v>
                </c:pt>
                <c:pt idx="10">
                  <c:v>-3.1000000000176402</c:v>
                </c:pt>
                <c:pt idx="11">
                  <c:v>-2.9999999999290599</c:v>
                </c:pt>
                <c:pt idx="12">
                  <c:v>-2.8999999999541601</c:v>
                </c:pt>
                <c:pt idx="13">
                  <c:v>-3.2999999999674401</c:v>
                </c:pt>
                <c:pt idx="14">
                  <c:v>-3.1999999999925399</c:v>
                </c:pt>
                <c:pt idx="15">
                  <c:v>-3.5000000000309202</c:v>
                </c:pt>
                <c:pt idx="17">
                  <c:v>-0.59999999996307496</c:v>
                </c:pt>
              </c:numCache>
            </c:numRef>
          </c:val>
        </c:ser>
        <c:ser>
          <c:idx val="1"/>
          <c:order val="1"/>
          <c:tx>
            <c:strRef>
              <c:f>'K82+308'!$H$4:$L$4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'K82+308'!$A$6:$A$29</c:f>
              <c:numCache>
                <c:formatCode>m"月"d"日";@</c:formatCode>
                <c:ptCount val="24"/>
                <c:pt idx="0">
                  <c:v>44659</c:v>
                </c:pt>
                <c:pt idx="1">
                  <c:v>44660</c:v>
                </c:pt>
                <c:pt idx="2">
                  <c:v>44661</c:v>
                </c:pt>
                <c:pt idx="3">
                  <c:v>44662</c:v>
                </c:pt>
                <c:pt idx="4">
                  <c:v>44663</c:v>
                </c:pt>
                <c:pt idx="5">
                  <c:v>44664</c:v>
                </c:pt>
                <c:pt idx="6">
                  <c:v>44665</c:v>
                </c:pt>
                <c:pt idx="7">
                  <c:v>44666</c:v>
                </c:pt>
                <c:pt idx="8">
                  <c:v>44667</c:v>
                </c:pt>
                <c:pt idx="9">
                  <c:v>44668</c:v>
                </c:pt>
                <c:pt idx="10">
                  <c:v>44669</c:v>
                </c:pt>
                <c:pt idx="11">
                  <c:v>44670</c:v>
                </c:pt>
                <c:pt idx="12">
                  <c:v>44671</c:v>
                </c:pt>
                <c:pt idx="13">
                  <c:v>44672</c:v>
                </c:pt>
                <c:pt idx="14">
                  <c:v>44673</c:v>
                </c:pt>
                <c:pt idx="15">
                  <c:v>44675</c:v>
                </c:pt>
              </c:numCache>
            </c:numRef>
          </c:cat>
          <c:val>
            <c:numRef>
              <c:f>'K82+308'!$K$6:$K$29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-0.30000000003838101</c:v>
                </c:pt>
                <c:pt idx="2">
                  <c:v>-0.70000000005165897</c:v>
                </c:pt>
                <c:pt idx="3">
                  <c:v>-1.2000000000398401</c:v>
                </c:pt>
                <c:pt idx="4">
                  <c:v>-1.1000000000649399</c:v>
                </c:pt>
                <c:pt idx="5">
                  <c:v>-1.39999999998963</c:v>
                </c:pt>
                <c:pt idx="6">
                  <c:v>-1.60000000005311</c:v>
                </c:pt>
                <c:pt idx="7">
                  <c:v>-0.90000000000145497</c:v>
                </c:pt>
                <c:pt idx="8">
                  <c:v>-1.39999999998963</c:v>
                </c:pt>
                <c:pt idx="9">
                  <c:v>-1.30000000001473</c:v>
                </c:pt>
                <c:pt idx="10">
                  <c:v>-1.5000000000782201</c:v>
                </c:pt>
                <c:pt idx="11">
                  <c:v>-1.70000000002801</c:v>
                </c:pt>
                <c:pt idx="12">
                  <c:v>-1.60000000005311</c:v>
                </c:pt>
                <c:pt idx="13">
                  <c:v>-1.8000000000029099</c:v>
                </c:pt>
                <c:pt idx="14">
                  <c:v>-1.8999999999778101</c:v>
                </c:pt>
                <c:pt idx="15">
                  <c:v>-2.2000000000161899</c:v>
                </c:pt>
                <c:pt idx="17">
                  <c:v>-0.15000000001919001</c:v>
                </c:pt>
              </c:numCache>
            </c:numRef>
          </c:val>
        </c:ser>
        <c:ser>
          <c:idx val="2"/>
          <c:order val="2"/>
          <c:tx>
            <c:strRef>
              <c:f>'K82+308'!$M$4:$Q$4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'K82+308'!$A$6:$A$32</c:f>
              <c:numCache>
                <c:formatCode>m"月"d"日";@</c:formatCode>
                <c:ptCount val="27"/>
                <c:pt idx="0">
                  <c:v>44659</c:v>
                </c:pt>
                <c:pt idx="1">
                  <c:v>44660</c:v>
                </c:pt>
                <c:pt idx="2">
                  <c:v>44661</c:v>
                </c:pt>
                <c:pt idx="3">
                  <c:v>44662</c:v>
                </c:pt>
                <c:pt idx="4">
                  <c:v>44663</c:v>
                </c:pt>
                <c:pt idx="5">
                  <c:v>44664</c:v>
                </c:pt>
                <c:pt idx="6">
                  <c:v>44665</c:v>
                </c:pt>
                <c:pt idx="7">
                  <c:v>44666</c:v>
                </c:pt>
                <c:pt idx="8">
                  <c:v>44667</c:v>
                </c:pt>
                <c:pt idx="9">
                  <c:v>44668</c:v>
                </c:pt>
                <c:pt idx="10">
                  <c:v>44669</c:v>
                </c:pt>
                <c:pt idx="11">
                  <c:v>44670</c:v>
                </c:pt>
                <c:pt idx="12">
                  <c:v>44671</c:v>
                </c:pt>
                <c:pt idx="13">
                  <c:v>44672</c:v>
                </c:pt>
                <c:pt idx="14">
                  <c:v>44673</c:v>
                </c:pt>
                <c:pt idx="15">
                  <c:v>44675</c:v>
                </c:pt>
              </c:numCache>
            </c:numRef>
          </c:cat>
          <c:val>
            <c:numRef>
              <c:f>'K82+308'!$P$6:$P$32</c:f>
              <c:numCache>
                <c:formatCode>0.00_ </c:formatCode>
                <c:ptCount val="27"/>
                <c:pt idx="0">
                  <c:v>0</c:v>
                </c:pt>
                <c:pt idx="1">
                  <c:v>-0.80000000002655702</c:v>
                </c:pt>
                <c:pt idx="2">
                  <c:v>-1.09999999995125</c:v>
                </c:pt>
                <c:pt idx="3">
                  <c:v>-1.60000000005311</c:v>
                </c:pt>
                <c:pt idx="4">
                  <c:v>-1.8000000000029099</c:v>
                </c:pt>
                <c:pt idx="5">
                  <c:v>-1.60000000005311</c:v>
                </c:pt>
                <c:pt idx="6">
                  <c:v>-1.9999999999527101</c:v>
                </c:pt>
                <c:pt idx="7">
                  <c:v>-1.8999999999778101</c:v>
                </c:pt>
                <c:pt idx="8">
                  <c:v>-1.8000000000029099</c:v>
                </c:pt>
                <c:pt idx="9">
                  <c:v>-2.1000000000412902</c:v>
                </c:pt>
                <c:pt idx="10">
                  <c:v>-2.6000000000294698</c:v>
                </c:pt>
                <c:pt idx="11">
                  <c:v>-2.70000000000437</c:v>
                </c:pt>
                <c:pt idx="12">
                  <c:v>-2.79999999997926</c:v>
                </c:pt>
                <c:pt idx="13">
                  <c:v>-3.1000000000176402</c:v>
                </c:pt>
                <c:pt idx="14">
                  <c:v>-3.0000000000427498</c:v>
                </c:pt>
                <c:pt idx="15">
                  <c:v>-3.40000000005602</c:v>
                </c:pt>
              </c:numCache>
            </c:numRef>
          </c:val>
        </c:ser>
        <c:dLbls/>
        <c:marker val="1"/>
        <c:axId val="324353024"/>
        <c:axId val="324359680"/>
      </c:lineChart>
      <c:lineChart>
        <c:grouping val="standard"/>
        <c:ser>
          <c:idx val="3"/>
          <c:order val="3"/>
          <c:tx>
            <c:strRef>
              <c:f>'K82+308'!$AG$3:$AG$5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'K82+308'!$A$6:$A$29</c:f>
              <c:numCache>
                <c:formatCode>m"月"d"日";@</c:formatCode>
                <c:ptCount val="24"/>
                <c:pt idx="0">
                  <c:v>44659</c:v>
                </c:pt>
                <c:pt idx="1">
                  <c:v>44660</c:v>
                </c:pt>
                <c:pt idx="2">
                  <c:v>44661</c:v>
                </c:pt>
                <c:pt idx="3">
                  <c:v>44662</c:v>
                </c:pt>
                <c:pt idx="4">
                  <c:v>44663</c:v>
                </c:pt>
                <c:pt idx="5">
                  <c:v>44664</c:v>
                </c:pt>
                <c:pt idx="6">
                  <c:v>44665</c:v>
                </c:pt>
                <c:pt idx="7">
                  <c:v>44666</c:v>
                </c:pt>
                <c:pt idx="8">
                  <c:v>44667</c:v>
                </c:pt>
                <c:pt idx="9">
                  <c:v>44668</c:v>
                </c:pt>
                <c:pt idx="10">
                  <c:v>44669</c:v>
                </c:pt>
                <c:pt idx="11">
                  <c:v>44670</c:v>
                </c:pt>
                <c:pt idx="12">
                  <c:v>44671</c:v>
                </c:pt>
                <c:pt idx="13">
                  <c:v>44672</c:v>
                </c:pt>
                <c:pt idx="14">
                  <c:v>44673</c:v>
                </c:pt>
                <c:pt idx="15">
                  <c:v>44675</c:v>
                </c:pt>
              </c:numCache>
            </c:numRef>
          </c:cat>
          <c:val>
            <c:numRef>
              <c:f>'K82+308'!$AG$6:$AG$29</c:f>
              <c:numCache>
                <c:formatCode>0.0_ </c:formatCode>
                <c:ptCount val="24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66</c:v>
                </c:pt>
                <c:pt idx="10">
                  <c:v>72</c:v>
                </c:pt>
                <c:pt idx="11">
                  <c:v>78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</c:numCache>
            </c:numRef>
          </c:val>
        </c:ser>
        <c:dLbls/>
        <c:marker val="1"/>
        <c:axId val="324361600"/>
        <c:axId val="324383872"/>
      </c:lineChart>
      <c:dateAx>
        <c:axId val="32435302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4359680"/>
        <c:crossesAt val="-50"/>
        <c:auto val="1"/>
        <c:lblOffset val="100"/>
        <c:baseTimeUnit val="days"/>
      </c:dateAx>
      <c:valAx>
        <c:axId val="324359680"/>
        <c:scaling>
          <c:orientation val="minMax"/>
          <c:max val="1"/>
          <c:min val="-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4353024"/>
        <c:crosses val="autoZero"/>
        <c:crossBetween val="midCat"/>
        <c:majorUnit val="1"/>
      </c:valAx>
      <c:dateAx>
        <c:axId val="324361600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4383872"/>
        <c:crosses val="autoZero"/>
        <c:auto val="1"/>
        <c:lblOffset val="100"/>
        <c:baseTimeUnit val="days"/>
      </c:dateAx>
      <c:valAx>
        <c:axId val="324383872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4361600"/>
        <c:crosses val="max"/>
        <c:crossBetween val="midCat"/>
        <c:majorUnit val="2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491169719151819E-2"/>
          <c:y val="7.0289370078740199E-2"/>
          <c:w val="0.8400013768770731"/>
          <c:h val="8.6667016622922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K82+308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'K82+308'!$U$4:$W$4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'K82+308'!$A$6:$A$29</c:f>
              <c:numCache>
                <c:formatCode>m"月"d"日";@</c:formatCode>
                <c:ptCount val="24"/>
                <c:pt idx="0">
                  <c:v>44659</c:v>
                </c:pt>
                <c:pt idx="1">
                  <c:v>44660</c:v>
                </c:pt>
                <c:pt idx="2">
                  <c:v>44661</c:v>
                </c:pt>
                <c:pt idx="3">
                  <c:v>44662</c:v>
                </c:pt>
                <c:pt idx="4">
                  <c:v>44663</c:v>
                </c:pt>
                <c:pt idx="5">
                  <c:v>44664</c:v>
                </c:pt>
                <c:pt idx="6">
                  <c:v>44665</c:v>
                </c:pt>
                <c:pt idx="7">
                  <c:v>44666</c:v>
                </c:pt>
                <c:pt idx="8">
                  <c:v>44667</c:v>
                </c:pt>
                <c:pt idx="9">
                  <c:v>44668</c:v>
                </c:pt>
                <c:pt idx="10">
                  <c:v>44669</c:v>
                </c:pt>
                <c:pt idx="11">
                  <c:v>44670</c:v>
                </c:pt>
                <c:pt idx="12">
                  <c:v>44671</c:v>
                </c:pt>
                <c:pt idx="13">
                  <c:v>44672</c:v>
                </c:pt>
                <c:pt idx="14">
                  <c:v>44673</c:v>
                </c:pt>
                <c:pt idx="15">
                  <c:v>44675</c:v>
                </c:pt>
              </c:numCache>
            </c:numRef>
          </c:cat>
          <c:val>
            <c:numRef>
              <c:f>'K82+308'!$V$6:$V$31</c:f>
              <c:numCache>
                <c:formatCode>0.00_ </c:formatCode>
                <c:ptCount val="26"/>
                <c:pt idx="0">
                  <c:v>0</c:v>
                </c:pt>
                <c:pt idx="1">
                  <c:v>-0.39999999999906799</c:v>
                </c:pt>
                <c:pt idx="2">
                  <c:v>-0.59999999999860198</c:v>
                </c:pt>
                <c:pt idx="3">
                  <c:v>-0.999999999999446</c:v>
                </c:pt>
                <c:pt idx="4">
                  <c:v>-1.2999999999987499</c:v>
                </c:pt>
                <c:pt idx="5">
                  <c:v>-1.59999999999982</c:v>
                </c:pt>
                <c:pt idx="6">
                  <c:v>-1.50000000000006</c:v>
                </c:pt>
                <c:pt idx="7">
                  <c:v>-1.8999999999991199</c:v>
                </c:pt>
                <c:pt idx="8">
                  <c:v>-1.7999999999993599</c:v>
                </c:pt>
                <c:pt idx="9">
                  <c:v>-1.99999999999889</c:v>
                </c:pt>
                <c:pt idx="10">
                  <c:v>-2.0999999999986598</c:v>
                </c:pt>
                <c:pt idx="11">
                  <c:v>-2.59999999999927</c:v>
                </c:pt>
                <c:pt idx="12">
                  <c:v>-2.3999999999997401</c:v>
                </c:pt>
                <c:pt idx="13">
                  <c:v>-2.59999999999927</c:v>
                </c:pt>
                <c:pt idx="14">
                  <c:v>-2.7999999999987999</c:v>
                </c:pt>
                <c:pt idx="15">
                  <c:v>-2.8999999999985699</c:v>
                </c:pt>
                <c:pt idx="17">
                  <c:v>-0.60000000000037801</c:v>
                </c:pt>
              </c:numCache>
            </c:numRef>
          </c:val>
        </c:ser>
        <c:ser>
          <c:idx val="1"/>
          <c:order val="1"/>
          <c:tx>
            <c:strRef>
              <c:f>'K82+308'!$Y$4:$AA$4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'K82+308'!$A$6:$A$29</c:f>
              <c:numCache>
                <c:formatCode>m"月"d"日";@</c:formatCode>
                <c:ptCount val="24"/>
                <c:pt idx="0">
                  <c:v>44659</c:v>
                </c:pt>
                <c:pt idx="1">
                  <c:v>44660</c:v>
                </c:pt>
                <c:pt idx="2">
                  <c:v>44661</c:v>
                </c:pt>
                <c:pt idx="3">
                  <c:v>44662</c:v>
                </c:pt>
                <c:pt idx="4">
                  <c:v>44663</c:v>
                </c:pt>
                <c:pt idx="5">
                  <c:v>44664</c:v>
                </c:pt>
                <c:pt idx="6">
                  <c:v>44665</c:v>
                </c:pt>
                <c:pt idx="7">
                  <c:v>44666</c:v>
                </c:pt>
                <c:pt idx="8">
                  <c:v>44667</c:v>
                </c:pt>
                <c:pt idx="9">
                  <c:v>44668</c:v>
                </c:pt>
                <c:pt idx="10">
                  <c:v>44669</c:v>
                </c:pt>
                <c:pt idx="11">
                  <c:v>44670</c:v>
                </c:pt>
                <c:pt idx="12">
                  <c:v>44671</c:v>
                </c:pt>
                <c:pt idx="13">
                  <c:v>44672</c:v>
                </c:pt>
                <c:pt idx="14">
                  <c:v>44673</c:v>
                </c:pt>
                <c:pt idx="15">
                  <c:v>44675</c:v>
                </c:pt>
              </c:numCache>
            </c:numRef>
          </c:cat>
          <c:val>
            <c:numRef>
              <c:f>'K82+308'!$Z$6:$Z$30</c:f>
              <c:numCache>
                <c:formatCode>0.00_ </c:formatCode>
                <c:ptCount val="25"/>
                <c:pt idx="0">
                  <c:v>0</c:v>
                </c:pt>
                <c:pt idx="1">
                  <c:v>-0.30000000000107702</c:v>
                </c:pt>
                <c:pt idx="2">
                  <c:v>-0.70000000000014495</c:v>
                </c:pt>
                <c:pt idx="3">
                  <c:v>-0.89999999999967895</c:v>
                </c:pt>
                <c:pt idx="4">
                  <c:v>-1.4000000000002899</c:v>
                </c:pt>
                <c:pt idx="5">
                  <c:v>-1.3000000000005201</c:v>
                </c:pt>
                <c:pt idx="6">
                  <c:v>-1.59999999999982</c:v>
                </c:pt>
                <c:pt idx="7">
                  <c:v>-1.50000000000006</c:v>
                </c:pt>
                <c:pt idx="8">
                  <c:v>-1.4000000000002899</c:v>
                </c:pt>
                <c:pt idx="9">
                  <c:v>-1.59999999999982</c:v>
                </c:pt>
                <c:pt idx="10">
                  <c:v>-1.9000000000009001</c:v>
                </c:pt>
                <c:pt idx="11">
                  <c:v>-1.6999999999995901</c:v>
                </c:pt>
                <c:pt idx="12">
                  <c:v>-2.0000000000006701</c:v>
                </c:pt>
                <c:pt idx="13">
                  <c:v>-2.10000000000043</c:v>
                </c:pt>
                <c:pt idx="14">
                  <c:v>-2.3999999999997401</c:v>
                </c:pt>
                <c:pt idx="15">
                  <c:v>-2.6000000000010499</c:v>
                </c:pt>
                <c:pt idx="17">
                  <c:v>-3.0999999999998802</c:v>
                </c:pt>
              </c:numCache>
            </c:numRef>
          </c:val>
        </c:ser>
        <c:ser>
          <c:idx val="2"/>
          <c:order val="2"/>
          <c:tx>
            <c:strRef>
              <c:f>'K82+308'!$AC$4:$AE$4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'K82+308'!$A$6:$A$29</c:f>
              <c:numCache>
                <c:formatCode>m"月"d"日";@</c:formatCode>
                <c:ptCount val="24"/>
                <c:pt idx="0">
                  <c:v>44659</c:v>
                </c:pt>
                <c:pt idx="1">
                  <c:v>44660</c:v>
                </c:pt>
                <c:pt idx="2">
                  <c:v>44661</c:v>
                </c:pt>
                <c:pt idx="3">
                  <c:v>44662</c:v>
                </c:pt>
                <c:pt idx="4">
                  <c:v>44663</c:v>
                </c:pt>
                <c:pt idx="5">
                  <c:v>44664</c:v>
                </c:pt>
                <c:pt idx="6">
                  <c:v>44665</c:v>
                </c:pt>
                <c:pt idx="7">
                  <c:v>44666</c:v>
                </c:pt>
                <c:pt idx="8">
                  <c:v>44667</c:v>
                </c:pt>
                <c:pt idx="9">
                  <c:v>44668</c:v>
                </c:pt>
                <c:pt idx="10">
                  <c:v>44669</c:v>
                </c:pt>
                <c:pt idx="11">
                  <c:v>44670</c:v>
                </c:pt>
                <c:pt idx="12">
                  <c:v>44671</c:v>
                </c:pt>
                <c:pt idx="13">
                  <c:v>44672</c:v>
                </c:pt>
                <c:pt idx="14">
                  <c:v>44673</c:v>
                </c:pt>
                <c:pt idx="15">
                  <c:v>44675</c:v>
                </c:pt>
              </c:numCache>
            </c:numRef>
          </c:cat>
          <c:val>
            <c:numRef>
              <c:f>'K82+308'!$AD$6:$AD$29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-0.399999999999956</c:v>
                </c:pt>
                <c:pt idx="2">
                  <c:v>-0.499999999999723</c:v>
                </c:pt>
                <c:pt idx="3">
                  <c:v>-0.70000000000014495</c:v>
                </c:pt>
                <c:pt idx="4">
                  <c:v>-1.2999999999996299</c:v>
                </c:pt>
                <c:pt idx="5">
                  <c:v>-1.8000000000002501</c:v>
                </c:pt>
                <c:pt idx="6">
                  <c:v>-1.6999999999995901</c:v>
                </c:pt>
                <c:pt idx="7">
                  <c:v>-1.9000000000000099</c:v>
                </c:pt>
                <c:pt idx="8">
                  <c:v>-2.2000000000002</c:v>
                </c:pt>
                <c:pt idx="9">
                  <c:v>-2.4999999999995</c:v>
                </c:pt>
                <c:pt idx="10">
                  <c:v>-3.0000000000001101</c:v>
                </c:pt>
                <c:pt idx="11">
                  <c:v>-2.6999999999999198</c:v>
                </c:pt>
                <c:pt idx="12">
                  <c:v>-2.60000000000016</c:v>
                </c:pt>
                <c:pt idx="13">
                  <c:v>-2.7999999999996898</c:v>
                </c:pt>
                <c:pt idx="14">
                  <c:v>-3.0000000000001101</c:v>
                </c:pt>
                <c:pt idx="15">
                  <c:v>-3.0999999999998802</c:v>
                </c:pt>
              </c:numCache>
            </c:numRef>
          </c:val>
        </c:ser>
        <c:dLbls/>
        <c:marker val="1"/>
        <c:axId val="324322432"/>
        <c:axId val="324324736"/>
      </c:lineChart>
      <c:lineChart>
        <c:grouping val="standard"/>
        <c:ser>
          <c:idx val="3"/>
          <c:order val="3"/>
          <c:tx>
            <c:strRef>
              <c:f>'K82+308'!$AG$3:$AG$5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'K82+308'!$A$6:$A$29</c:f>
              <c:numCache>
                <c:formatCode>m"月"d"日";@</c:formatCode>
                <c:ptCount val="24"/>
                <c:pt idx="0">
                  <c:v>44659</c:v>
                </c:pt>
                <c:pt idx="1">
                  <c:v>44660</c:v>
                </c:pt>
                <c:pt idx="2">
                  <c:v>44661</c:v>
                </c:pt>
                <c:pt idx="3">
                  <c:v>44662</c:v>
                </c:pt>
                <c:pt idx="4">
                  <c:v>44663</c:v>
                </c:pt>
                <c:pt idx="5">
                  <c:v>44664</c:v>
                </c:pt>
                <c:pt idx="6">
                  <c:v>44665</c:v>
                </c:pt>
                <c:pt idx="7">
                  <c:v>44666</c:v>
                </c:pt>
                <c:pt idx="8">
                  <c:v>44667</c:v>
                </c:pt>
                <c:pt idx="9">
                  <c:v>44668</c:v>
                </c:pt>
                <c:pt idx="10">
                  <c:v>44669</c:v>
                </c:pt>
                <c:pt idx="11">
                  <c:v>44670</c:v>
                </c:pt>
                <c:pt idx="12">
                  <c:v>44671</c:v>
                </c:pt>
                <c:pt idx="13">
                  <c:v>44672</c:v>
                </c:pt>
                <c:pt idx="14">
                  <c:v>44673</c:v>
                </c:pt>
                <c:pt idx="15">
                  <c:v>44675</c:v>
                </c:pt>
              </c:numCache>
            </c:numRef>
          </c:cat>
          <c:val>
            <c:numRef>
              <c:f>'K82+308'!$AG$6:$AG$29</c:f>
              <c:numCache>
                <c:formatCode>0.0_ </c:formatCode>
                <c:ptCount val="24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66</c:v>
                </c:pt>
                <c:pt idx="10">
                  <c:v>72</c:v>
                </c:pt>
                <c:pt idx="11">
                  <c:v>78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</c:numCache>
            </c:numRef>
          </c:val>
        </c:ser>
        <c:dLbls/>
        <c:marker val="1"/>
        <c:axId val="324417024"/>
        <c:axId val="324418560"/>
      </c:lineChart>
      <c:dateAx>
        <c:axId val="32432243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4324736"/>
        <c:crossesAt val="-50"/>
        <c:auto val="1"/>
        <c:lblOffset val="100"/>
        <c:baseTimeUnit val="days"/>
      </c:dateAx>
      <c:valAx>
        <c:axId val="324324736"/>
        <c:scaling>
          <c:orientation val="minMax"/>
          <c:max val="0.3000000000000000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4322432"/>
        <c:crosses val="autoZero"/>
        <c:crossBetween val="midCat"/>
      </c:valAx>
      <c:dateAx>
        <c:axId val="324417024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4418560"/>
        <c:crosses val="autoZero"/>
        <c:auto val="1"/>
        <c:lblOffset val="100"/>
        <c:baseTimeUnit val="days"/>
      </c:dateAx>
      <c:valAx>
        <c:axId val="324418560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4417024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K82+308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816700031140205"/>
          <c:y val="6.564424544971091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'K82+308'!$C$4:$G$4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'K82+308'!$A$6:$A$29</c:f>
              <c:numCache>
                <c:formatCode>m"月"d"日";@</c:formatCode>
                <c:ptCount val="24"/>
                <c:pt idx="0">
                  <c:v>44659</c:v>
                </c:pt>
                <c:pt idx="1">
                  <c:v>44660</c:v>
                </c:pt>
                <c:pt idx="2">
                  <c:v>44661</c:v>
                </c:pt>
                <c:pt idx="3">
                  <c:v>44662</c:v>
                </c:pt>
                <c:pt idx="4">
                  <c:v>44663</c:v>
                </c:pt>
                <c:pt idx="5">
                  <c:v>44664</c:v>
                </c:pt>
                <c:pt idx="6">
                  <c:v>44665</c:v>
                </c:pt>
                <c:pt idx="7">
                  <c:v>44666</c:v>
                </c:pt>
                <c:pt idx="8">
                  <c:v>44667</c:v>
                </c:pt>
                <c:pt idx="9">
                  <c:v>44668</c:v>
                </c:pt>
                <c:pt idx="10">
                  <c:v>44669</c:v>
                </c:pt>
                <c:pt idx="11">
                  <c:v>44670</c:v>
                </c:pt>
                <c:pt idx="12">
                  <c:v>44671</c:v>
                </c:pt>
                <c:pt idx="13">
                  <c:v>44672</c:v>
                </c:pt>
                <c:pt idx="14">
                  <c:v>44673</c:v>
                </c:pt>
                <c:pt idx="15">
                  <c:v>44675</c:v>
                </c:pt>
              </c:numCache>
            </c:numRef>
          </c:cat>
          <c:val>
            <c:numRef>
              <c:f>'K82+308'!$G$6:$G$29</c:f>
              <c:numCache>
                <c:formatCode>0.00_ </c:formatCode>
                <c:ptCount val="24"/>
                <c:pt idx="0">
                  <c:v>0</c:v>
                </c:pt>
                <c:pt idx="1">
                  <c:v>-0.49999999998817701</c:v>
                </c:pt>
                <c:pt idx="2">
                  <c:v>-0.30000000003838101</c:v>
                </c:pt>
                <c:pt idx="3">
                  <c:v>-0.29999999992469401</c:v>
                </c:pt>
                <c:pt idx="4">
                  <c:v>-0.30000000003838101</c:v>
                </c:pt>
                <c:pt idx="5">
                  <c:v>-0.49999999998817701</c:v>
                </c:pt>
                <c:pt idx="6">
                  <c:v>-0.199999999949796</c:v>
                </c:pt>
                <c:pt idx="7">
                  <c:v>-0.20000000006348301</c:v>
                </c:pt>
                <c:pt idx="8">
                  <c:v>-9.9999999974897905E-2</c:v>
                </c:pt>
                <c:pt idx="9">
                  <c:v>-0.30000000003838101</c:v>
                </c:pt>
                <c:pt idx="10">
                  <c:v>-0.40000000001327901</c:v>
                </c:pt>
                <c:pt idx="11">
                  <c:v>0.10000000008858501</c:v>
                </c:pt>
                <c:pt idx="12">
                  <c:v>9.9999999974897905E-2</c:v>
                </c:pt>
                <c:pt idx="13">
                  <c:v>-0.40000000001327901</c:v>
                </c:pt>
                <c:pt idx="14">
                  <c:v>9.9999999974897905E-2</c:v>
                </c:pt>
                <c:pt idx="15">
                  <c:v>-0.15000000001919001</c:v>
                </c:pt>
                <c:pt idx="17">
                  <c:v>-0.60000000007676102</c:v>
                </c:pt>
              </c:numCache>
            </c:numRef>
          </c:val>
        </c:ser>
        <c:ser>
          <c:idx val="1"/>
          <c:order val="1"/>
          <c:tx>
            <c:strRef>
              <c:f>'K82+308'!$H$4:$L$4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'K82+308'!$A$6:$A$29</c:f>
              <c:numCache>
                <c:formatCode>m"月"d"日";@</c:formatCode>
                <c:ptCount val="24"/>
                <c:pt idx="0">
                  <c:v>44659</c:v>
                </c:pt>
                <c:pt idx="1">
                  <c:v>44660</c:v>
                </c:pt>
                <c:pt idx="2">
                  <c:v>44661</c:v>
                </c:pt>
                <c:pt idx="3">
                  <c:v>44662</c:v>
                </c:pt>
                <c:pt idx="4">
                  <c:v>44663</c:v>
                </c:pt>
                <c:pt idx="5">
                  <c:v>44664</c:v>
                </c:pt>
                <c:pt idx="6">
                  <c:v>44665</c:v>
                </c:pt>
                <c:pt idx="7">
                  <c:v>44666</c:v>
                </c:pt>
                <c:pt idx="8">
                  <c:v>44667</c:v>
                </c:pt>
                <c:pt idx="9">
                  <c:v>44668</c:v>
                </c:pt>
                <c:pt idx="10">
                  <c:v>44669</c:v>
                </c:pt>
                <c:pt idx="11">
                  <c:v>44670</c:v>
                </c:pt>
                <c:pt idx="12">
                  <c:v>44671</c:v>
                </c:pt>
                <c:pt idx="13">
                  <c:v>44672</c:v>
                </c:pt>
                <c:pt idx="14">
                  <c:v>44673</c:v>
                </c:pt>
                <c:pt idx="15">
                  <c:v>44675</c:v>
                </c:pt>
              </c:numCache>
            </c:numRef>
          </c:cat>
          <c:val>
            <c:numRef>
              <c:f>'K82+308'!$L$6:$L$29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-0.30000000003838101</c:v>
                </c:pt>
                <c:pt idx="2">
                  <c:v>-0.40000000001327901</c:v>
                </c:pt>
                <c:pt idx="3">
                  <c:v>-0.49999999998817701</c:v>
                </c:pt>
                <c:pt idx="4">
                  <c:v>9.9999999974897905E-2</c:v>
                </c:pt>
                <c:pt idx="5">
                  <c:v>-0.29999999992469401</c:v>
                </c:pt>
                <c:pt idx="6">
                  <c:v>-0.20000000006348301</c:v>
                </c:pt>
                <c:pt idx="7">
                  <c:v>0.70000000005165897</c:v>
                </c:pt>
                <c:pt idx="8">
                  <c:v>-0.49999999998817701</c:v>
                </c:pt>
                <c:pt idx="9">
                  <c:v>9.9999999974897905E-2</c:v>
                </c:pt>
                <c:pt idx="10">
                  <c:v>-0.20000000006348301</c:v>
                </c:pt>
                <c:pt idx="11">
                  <c:v>-0.199999999949796</c:v>
                </c:pt>
                <c:pt idx="12">
                  <c:v>9.9999999974897905E-2</c:v>
                </c:pt>
                <c:pt idx="13">
                  <c:v>-0.199999999949796</c:v>
                </c:pt>
                <c:pt idx="14">
                  <c:v>-9.9999999974897905E-2</c:v>
                </c:pt>
                <c:pt idx="15">
                  <c:v>-0.15000000001919001</c:v>
                </c:pt>
              </c:numCache>
            </c:numRef>
          </c:val>
        </c:ser>
        <c:ser>
          <c:idx val="2"/>
          <c:order val="2"/>
          <c:tx>
            <c:strRef>
              <c:f>'K82+308'!$M$4:$Q$4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'K82+308'!$A$6:$A$29</c:f>
              <c:numCache>
                <c:formatCode>m"月"d"日";@</c:formatCode>
                <c:ptCount val="24"/>
                <c:pt idx="0">
                  <c:v>44659</c:v>
                </c:pt>
                <c:pt idx="1">
                  <c:v>44660</c:v>
                </c:pt>
                <c:pt idx="2">
                  <c:v>44661</c:v>
                </c:pt>
                <c:pt idx="3">
                  <c:v>44662</c:v>
                </c:pt>
                <c:pt idx="4">
                  <c:v>44663</c:v>
                </c:pt>
                <c:pt idx="5">
                  <c:v>44664</c:v>
                </c:pt>
                <c:pt idx="6">
                  <c:v>44665</c:v>
                </c:pt>
                <c:pt idx="7">
                  <c:v>44666</c:v>
                </c:pt>
                <c:pt idx="8">
                  <c:v>44667</c:v>
                </c:pt>
                <c:pt idx="9">
                  <c:v>44668</c:v>
                </c:pt>
                <c:pt idx="10">
                  <c:v>44669</c:v>
                </c:pt>
                <c:pt idx="11">
                  <c:v>44670</c:v>
                </c:pt>
                <c:pt idx="12">
                  <c:v>44671</c:v>
                </c:pt>
                <c:pt idx="13">
                  <c:v>44672</c:v>
                </c:pt>
                <c:pt idx="14">
                  <c:v>44673</c:v>
                </c:pt>
                <c:pt idx="15">
                  <c:v>44675</c:v>
                </c:pt>
              </c:numCache>
            </c:numRef>
          </c:cat>
          <c:val>
            <c:numRef>
              <c:f>'K82+308'!$Q$6:$Q$29</c:f>
              <c:numCache>
                <c:formatCode>0.00_ </c:formatCode>
                <c:ptCount val="24"/>
                <c:pt idx="0">
                  <c:v>0</c:v>
                </c:pt>
                <c:pt idx="1">
                  <c:v>-0.80000000002655702</c:v>
                </c:pt>
                <c:pt idx="2">
                  <c:v>-0.29999999992469401</c:v>
                </c:pt>
                <c:pt idx="3">
                  <c:v>-0.50000000010186296</c:v>
                </c:pt>
                <c:pt idx="4">
                  <c:v>-0.199999999949796</c:v>
                </c:pt>
                <c:pt idx="5">
                  <c:v>0.199999999949796</c:v>
                </c:pt>
                <c:pt idx="6">
                  <c:v>-0.39999999989959201</c:v>
                </c:pt>
                <c:pt idx="7">
                  <c:v>9.9999999974897905E-2</c:v>
                </c:pt>
                <c:pt idx="8">
                  <c:v>9.9999999974897905E-2</c:v>
                </c:pt>
                <c:pt idx="9">
                  <c:v>-0.30000000003838101</c:v>
                </c:pt>
                <c:pt idx="10">
                  <c:v>-0.49999999998817701</c:v>
                </c:pt>
                <c:pt idx="11">
                  <c:v>-9.9999999974897905E-2</c:v>
                </c:pt>
                <c:pt idx="12">
                  <c:v>-9.9999999974897905E-2</c:v>
                </c:pt>
                <c:pt idx="13">
                  <c:v>-0.30000000003838101</c:v>
                </c:pt>
                <c:pt idx="14">
                  <c:v>9.9999999974897905E-2</c:v>
                </c:pt>
                <c:pt idx="15">
                  <c:v>-0.20000000000663901</c:v>
                </c:pt>
              </c:numCache>
            </c:numRef>
          </c:val>
        </c:ser>
        <c:dLbls/>
        <c:marker val="1"/>
        <c:axId val="324457600"/>
        <c:axId val="324459904"/>
      </c:lineChart>
      <c:dateAx>
        <c:axId val="32445760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4459904"/>
        <c:crossesAt val="-50"/>
        <c:auto val="1"/>
        <c:lblOffset val="100"/>
        <c:baseTimeUnit val="days"/>
      </c:dateAx>
      <c:valAx>
        <c:axId val="324459904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4457600"/>
        <c:crosses val="autoZero"/>
        <c:crossBetween val="midCat"/>
        <c:majorUnit val="0.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K82+308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612085062513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'K82+308'!$U$4:$W$4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'K82+308'!$A$6:$A$29</c:f>
              <c:numCache>
                <c:formatCode>m"月"d"日";@</c:formatCode>
                <c:ptCount val="24"/>
                <c:pt idx="0">
                  <c:v>44659</c:v>
                </c:pt>
                <c:pt idx="1">
                  <c:v>44660</c:v>
                </c:pt>
                <c:pt idx="2">
                  <c:v>44661</c:v>
                </c:pt>
                <c:pt idx="3">
                  <c:v>44662</c:v>
                </c:pt>
                <c:pt idx="4">
                  <c:v>44663</c:v>
                </c:pt>
                <c:pt idx="5">
                  <c:v>44664</c:v>
                </c:pt>
                <c:pt idx="6">
                  <c:v>44665</c:v>
                </c:pt>
                <c:pt idx="7">
                  <c:v>44666</c:v>
                </c:pt>
                <c:pt idx="8">
                  <c:v>44667</c:v>
                </c:pt>
                <c:pt idx="9">
                  <c:v>44668</c:v>
                </c:pt>
                <c:pt idx="10">
                  <c:v>44669</c:v>
                </c:pt>
                <c:pt idx="11">
                  <c:v>44670</c:v>
                </c:pt>
                <c:pt idx="12">
                  <c:v>44671</c:v>
                </c:pt>
                <c:pt idx="13">
                  <c:v>44672</c:v>
                </c:pt>
                <c:pt idx="14">
                  <c:v>44673</c:v>
                </c:pt>
                <c:pt idx="15">
                  <c:v>44675</c:v>
                </c:pt>
              </c:numCache>
            </c:numRef>
          </c:cat>
          <c:val>
            <c:numRef>
              <c:f>'K82+308'!$W$6:$W$29</c:f>
              <c:numCache>
                <c:formatCode>0.00_ </c:formatCode>
                <c:ptCount val="24"/>
                <c:pt idx="0">
                  <c:v>0</c:v>
                </c:pt>
                <c:pt idx="1">
                  <c:v>-0.39999999999906799</c:v>
                </c:pt>
                <c:pt idx="2">
                  <c:v>-0.19999999999953399</c:v>
                </c:pt>
                <c:pt idx="3">
                  <c:v>-0.40000000000084401</c:v>
                </c:pt>
                <c:pt idx="4">
                  <c:v>-0.29999999999930099</c:v>
                </c:pt>
                <c:pt idx="5">
                  <c:v>-0.30000000000107702</c:v>
                </c:pt>
                <c:pt idx="6">
                  <c:v>9.99999999997669E-2</c:v>
                </c:pt>
                <c:pt idx="7">
                  <c:v>-0.39999999999906799</c:v>
                </c:pt>
                <c:pt idx="8">
                  <c:v>9.99999999997669E-2</c:v>
                </c:pt>
                <c:pt idx="9">
                  <c:v>-0.19999999999953399</c:v>
                </c:pt>
                <c:pt idx="10">
                  <c:v>-9.99999999997669E-2</c:v>
                </c:pt>
                <c:pt idx="11">
                  <c:v>-0.50000000000061096</c:v>
                </c:pt>
                <c:pt idx="12">
                  <c:v>0.19999999999953399</c:v>
                </c:pt>
                <c:pt idx="13">
                  <c:v>-0.19999999999953399</c:v>
                </c:pt>
                <c:pt idx="14">
                  <c:v>-0.19999999999953399</c:v>
                </c:pt>
                <c:pt idx="15">
                  <c:v>-4.9999999999883499E-2</c:v>
                </c:pt>
                <c:pt idx="17">
                  <c:v>-0.499999999999723</c:v>
                </c:pt>
              </c:numCache>
            </c:numRef>
          </c:val>
        </c:ser>
        <c:ser>
          <c:idx val="1"/>
          <c:order val="1"/>
          <c:tx>
            <c:strRef>
              <c:f>'K82+308'!$Y$4:$AA$4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'K82+308'!$A$6:$A$29</c:f>
              <c:numCache>
                <c:formatCode>m"月"d"日";@</c:formatCode>
                <c:ptCount val="24"/>
                <c:pt idx="0">
                  <c:v>44659</c:v>
                </c:pt>
                <c:pt idx="1">
                  <c:v>44660</c:v>
                </c:pt>
                <c:pt idx="2">
                  <c:v>44661</c:v>
                </c:pt>
                <c:pt idx="3">
                  <c:v>44662</c:v>
                </c:pt>
                <c:pt idx="4">
                  <c:v>44663</c:v>
                </c:pt>
                <c:pt idx="5">
                  <c:v>44664</c:v>
                </c:pt>
                <c:pt idx="6">
                  <c:v>44665</c:v>
                </c:pt>
                <c:pt idx="7">
                  <c:v>44666</c:v>
                </c:pt>
                <c:pt idx="8">
                  <c:v>44667</c:v>
                </c:pt>
                <c:pt idx="9">
                  <c:v>44668</c:v>
                </c:pt>
                <c:pt idx="10">
                  <c:v>44669</c:v>
                </c:pt>
                <c:pt idx="11">
                  <c:v>44670</c:v>
                </c:pt>
                <c:pt idx="12">
                  <c:v>44671</c:v>
                </c:pt>
                <c:pt idx="13">
                  <c:v>44672</c:v>
                </c:pt>
                <c:pt idx="14">
                  <c:v>44673</c:v>
                </c:pt>
                <c:pt idx="15">
                  <c:v>44675</c:v>
                </c:pt>
              </c:numCache>
            </c:numRef>
          </c:cat>
          <c:val>
            <c:numRef>
              <c:f>'K82+308'!$AA$6:$AA$29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-0.30000000000107702</c:v>
                </c:pt>
                <c:pt idx="2">
                  <c:v>-0.39999999999906799</c:v>
                </c:pt>
                <c:pt idx="3">
                  <c:v>-0.19999999999953399</c:v>
                </c:pt>
                <c:pt idx="4">
                  <c:v>-0.50000000000061096</c:v>
                </c:pt>
                <c:pt idx="5">
                  <c:v>9.99999999997669E-2</c:v>
                </c:pt>
                <c:pt idx="6">
                  <c:v>-0.29999999999930099</c:v>
                </c:pt>
                <c:pt idx="7">
                  <c:v>9.99999999997669E-2</c:v>
                </c:pt>
                <c:pt idx="8">
                  <c:v>9.99999999997669E-2</c:v>
                </c:pt>
                <c:pt idx="9">
                  <c:v>-0.19999999999953399</c:v>
                </c:pt>
                <c:pt idx="10">
                  <c:v>-0.30000000000107702</c:v>
                </c:pt>
                <c:pt idx="11">
                  <c:v>0.20000000000130999</c:v>
                </c:pt>
                <c:pt idx="12">
                  <c:v>-0.30000000000107702</c:v>
                </c:pt>
                <c:pt idx="13">
                  <c:v>-9.99999999997669E-2</c:v>
                </c:pt>
                <c:pt idx="14">
                  <c:v>-0.29999999999930099</c:v>
                </c:pt>
                <c:pt idx="15">
                  <c:v>-0.100000000000655</c:v>
                </c:pt>
                <c:pt idx="17">
                  <c:v>-0.150000000000095</c:v>
                </c:pt>
              </c:numCache>
            </c:numRef>
          </c:val>
        </c:ser>
        <c:ser>
          <c:idx val="2"/>
          <c:order val="2"/>
          <c:tx>
            <c:strRef>
              <c:f>'K82+308'!$AC$4:$AE$4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'K82+308'!$A$6:$A$29</c:f>
              <c:numCache>
                <c:formatCode>m"月"d"日";@</c:formatCode>
                <c:ptCount val="24"/>
                <c:pt idx="0">
                  <c:v>44659</c:v>
                </c:pt>
                <c:pt idx="1">
                  <c:v>44660</c:v>
                </c:pt>
                <c:pt idx="2">
                  <c:v>44661</c:v>
                </c:pt>
                <c:pt idx="3">
                  <c:v>44662</c:v>
                </c:pt>
                <c:pt idx="4">
                  <c:v>44663</c:v>
                </c:pt>
                <c:pt idx="5">
                  <c:v>44664</c:v>
                </c:pt>
                <c:pt idx="6">
                  <c:v>44665</c:v>
                </c:pt>
                <c:pt idx="7">
                  <c:v>44666</c:v>
                </c:pt>
                <c:pt idx="8">
                  <c:v>44667</c:v>
                </c:pt>
                <c:pt idx="9">
                  <c:v>44668</c:v>
                </c:pt>
                <c:pt idx="10">
                  <c:v>44669</c:v>
                </c:pt>
                <c:pt idx="11">
                  <c:v>44670</c:v>
                </c:pt>
                <c:pt idx="12">
                  <c:v>44671</c:v>
                </c:pt>
                <c:pt idx="13">
                  <c:v>44672</c:v>
                </c:pt>
                <c:pt idx="14">
                  <c:v>44673</c:v>
                </c:pt>
                <c:pt idx="15">
                  <c:v>44675</c:v>
                </c:pt>
              </c:numCache>
            </c:numRef>
          </c:cat>
          <c:val>
            <c:numRef>
              <c:f>'K82+308'!$AE$6:$AE$29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-0.399999999999956</c:v>
                </c:pt>
                <c:pt idx="2">
                  <c:v>-9.99999999997669E-2</c:v>
                </c:pt>
                <c:pt idx="3">
                  <c:v>-0.20000000000042201</c:v>
                </c:pt>
                <c:pt idx="4">
                  <c:v>-0.59999999999949005</c:v>
                </c:pt>
                <c:pt idx="5">
                  <c:v>-0.50000000000061096</c:v>
                </c:pt>
                <c:pt idx="6">
                  <c:v>0.100000000000655</c:v>
                </c:pt>
                <c:pt idx="7">
                  <c:v>-0.20000000000042201</c:v>
                </c:pt>
                <c:pt idx="8">
                  <c:v>-0.300000000000189</c:v>
                </c:pt>
                <c:pt idx="9">
                  <c:v>-0.29999999999930099</c:v>
                </c:pt>
                <c:pt idx="10">
                  <c:v>-0.50000000000061096</c:v>
                </c:pt>
                <c:pt idx="11">
                  <c:v>0.300000000000189</c:v>
                </c:pt>
                <c:pt idx="12">
                  <c:v>9.99999999997669E-2</c:v>
                </c:pt>
                <c:pt idx="13">
                  <c:v>-0.19999999999953399</c:v>
                </c:pt>
                <c:pt idx="14">
                  <c:v>-0.20000000000042201</c:v>
                </c:pt>
                <c:pt idx="15">
                  <c:v>-4.9999999999883499E-2</c:v>
                </c:pt>
              </c:numCache>
            </c:numRef>
          </c:val>
        </c:ser>
        <c:dLbls/>
        <c:marker val="1"/>
        <c:axId val="324519808"/>
        <c:axId val="324546944"/>
      </c:lineChart>
      <c:dateAx>
        <c:axId val="32451980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4546944"/>
        <c:crossesAt val="-50"/>
        <c:auto val="1"/>
        <c:lblOffset val="100"/>
        <c:baseTimeUnit val="days"/>
      </c:dateAx>
      <c:valAx>
        <c:axId val="324546944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4519808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K82+268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1.3825201996809203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'K82+268'!$C$4:$G$4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'K82+268'!$A$6:$A$29</c:f>
              <c:numCache>
                <c:formatCode>m"月"d"日";@</c:formatCode>
                <c:ptCount val="24"/>
                <c:pt idx="0">
                  <c:v>44664</c:v>
                </c:pt>
                <c:pt idx="1">
                  <c:v>44665</c:v>
                </c:pt>
                <c:pt idx="2">
                  <c:v>44666</c:v>
                </c:pt>
                <c:pt idx="3">
                  <c:v>44667</c:v>
                </c:pt>
                <c:pt idx="4">
                  <c:v>44668</c:v>
                </c:pt>
                <c:pt idx="5">
                  <c:v>44669</c:v>
                </c:pt>
                <c:pt idx="6">
                  <c:v>44670</c:v>
                </c:pt>
                <c:pt idx="7">
                  <c:v>44671</c:v>
                </c:pt>
                <c:pt idx="8">
                  <c:v>44672</c:v>
                </c:pt>
                <c:pt idx="9">
                  <c:v>44673</c:v>
                </c:pt>
                <c:pt idx="10">
                  <c:v>44674</c:v>
                </c:pt>
                <c:pt idx="11">
                  <c:v>44675</c:v>
                </c:pt>
                <c:pt idx="12">
                  <c:v>44676</c:v>
                </c:pt>
                <c:pt idx="13">
                  <c:v>44677</c:v>
                </c:pt>
                <c:pt idx="14">
                  <c:v>44678</c:v>
                </c:pt>
                <c:pt idx="15">
                  <c:v>44680</c:v>
                </c:pt>
                <c:pt idx="16">
                  <c:v>44682</c:v>
                </c:pt>
                <c:pt idx="17">
                  <c:v>44684</c:v>
                </c:pt>
              </c:numCache>
            </c:numRef>
          </c:cat>
          <c:val>
            <c:numRef>
              <c:f>'K82+268'!$F$6:$F$29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-0.40000000001327901</c:v>
                </c:pt>
                <c:pt idx="3">
                  <c:v>-0.69999999993797202</c:v>
                </c:pt>
                <c:pt idx="4">
                  <c:v>-1.1999999999261499</c:v>
                </c:pt>
                <c:pt idx="5">
                  <c:v>-1.39999999998963</c:v>
                </c:pt>
                <c:pt idx="6">
                  <c:v>-1.70000000002801</c:v>
                </c:pt>
                <c:pt idx="7">
                  <c:v>-1.5999999999394301</c:v>
                </c:pt>
                <c:pt idx="8">
                  <c:v>-1.8999999999778101</c:v>
                </c:pt>
                <c:pt idx="9">
                  <c:v>-2.0999999999275998</c:v>
                </c:pt>
                <c:pt idx="10">
                  <c:v>-2.2999999999910901</c:v>
                </c:pt>
                <c:pt idx="11">
                  <c:v>-2.39999999996598</c:v>
                </c:pt>
                <c:pt idx="12">
                  <c:v>-2.70000000000437</c:v>
                </c:pt>
                <c:pt idx="13">
                  <c:v>-2.8999999999541601</c:v>
                </c:pt>
                <c:pt idx="14">
                  <c:v>-2.70000000000437</c:v>
                </c:pt>
                <c:pt idx="15">
                  <c:v>-3.2999999999674401</c:v>
                </c:pt>
                <c:pt idx="16">
                  <c:v>-3.5000000000309202</c:v>
                </c:pt>
                <c:pt idx="17">
                  <c:v>-3.1999999999925399</c:v>
                </c:pt>
                <c:pt idx="19">
                  <c:v>-0.79999999991286996</c:v>
                </c:pt>
              </c:numCache>
            </c:numRef>
          </c:val>
        </c:ser>
        <c:ser>
          <c:idx val="1"/>
          <c:order val="1"/>
          <c:tx>
            <c:strRef>
              <c:f>'K82+268'!$H$4:$L$4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'K82+268'!$A$6:$A$29</c:f>
              <c:numCache>
                <c:formatCode>m"月"d"日";@</c:formatCode>
                <c:ptCount val="24"/>
                <c:pt idx="0">
                  <c:v>44664</c:v>
                </c:pt>
                <c:pt idx="1">
                  <c:v>44665</c:v>
                </c:pt>
                <c:pt idx="2">
                  <c:v>44666</c:v>
                </c:pt>
                <c:pt idx="3">
                  <c:v>44667</c:v>
                </c:pt>
                <c:pt idx="4">
                  <c:v>44668</c:v>
                </c:pt>
                <c:pt idx="5">
                  <c:v>44669</c:v>
                </c:pt>
                <c:pt idx="6">
                  <c:v>44670</c:v>
                </c:pt>
                <c:pt idx="7">
                  <c:v>44671</c:v>
                </c:pt>
                <c:pt idx="8">
                  <c:v>44672</c:v>
                </c:pt>
                <c:pt idx="9">
                  <c:v>44673</c:v>
                </c:pt>
                <c:pt idx="10">
                  <c:v>44674</c:v>
                </c:pt>
                <c:pt idx="11">
                  <c:v>44675</c:v>
                </c:pt>
                <c:pt idx="12">
                  <c:v>44676</c:v>
                </c:pt>
                <c:pt idx="13">
                  <c:v>44677</c:v>
                </c:pt>
                <c:pt idx="14">
                  <c:v>44678</c:v>
                </c:pt>
                <c:pt idx="15">
                  <c:v>44680</c:v>
                </c:pt>
                <c:pt idx="16">
                  <c:v>44682</c:v>
                </c:pt>
                <c:pt idx="17">
                  <c:v>44684</c:v>
                </c:pt>
              </c:numCache>
            </c:numRef>
          </c:cat>
          <c:val>
            <c:numRef>
              <c:f>'K82+268'!$K$6:$K$29</c:f>
              <c:numCache>
                <c:formatCode>0.00_ </c:formatCode>
                <c:ptCount val="24"/>
                <c:pt idx="0">
                  <c:v>0</c:v>
                </c:pt>
                <c:pt idx="1">
                  <c:v>-0.40000000001327901</c:v>
                </c:pt>
                <c:pt idx="2">
                  <c:v>-0.70000000005165897</c:v>
                </c:pt>
                <c:pt idx="3">
                  <c:v>-0.90000000000145497</c:v>
                </c:pt>
                <c:pt idx="4">
                  <c:v>-1.30000000001473</c:v>
                </c:pt>
                <c:pt idx="5">
                  <c:v>-1.2000000000398401</c:v>
                </c:pt>
                <c:pt idx="6">
                  <c:v>-1.60000000005311</c:v>
                </c:pt>
                <c:pt idx="7">
                  <c:v>-1.5000000000782201</c:v>
                </c:pt>
                <c:pt idx="8">
                  <c:v>-1.39999999998963</c:v>
                </c:pt>
                <c:pt idx="9">
                  <c:v>-1.30000000001473</c:v>
                </c:pt>
                <c:pt idx="10">
                  <c:v>-1.8000000000029099</c:v>
                </c:pt>
                <c:pt idx="11">
                  <c:v>-2.00000000006639</c:v>
                </c:pt>
                <c:pt idx="12">
                  <c:v>-2.2000000000161899</c:v>
                </c:pt>
                <c:pt idx="13">
                  <c:v>-2.2999999999910901</c:v>
                </c:pt>
                <c:pt idx="14">
                  <c:v>-2.6000000000294698</c:v>
                </c:pt>
                <c:pt idx="15">
                  <c:v>-2.8000000000929499</c:v>
                </c:pt>
                <c:pt idx="16">
                  <c:v>-2.6000000000294698</c:v>
                </c:pt>
                <c:pt idx="17">
                  <c:v>-2.2999999999910901</c:v>
                </c:pt>
                <c:pt idx="19">
                  <c:v>-0.114285714289508</c:v>
                </c:pt>
              </c:numCache>
            </c:numRef>
          </c:val>
        </c:ser>
        <c:ser>
          <c:idx val="2"/>
          <c:order val="2"/>
          <c:tx>
            <c:strRef>
              <c:f>'K82+268'!$M$4:$Q$4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'K82+268'!$A$6:$A$32</c:f>
              <c:numCache>
                <c:formatCode>m"月"d"日";@</c:formatCode>
                <c:ptCount val="27"/>
                <c:pt idx="0">
                  <c:v>44664</c:v>
                </c:pt>
                <c:pt idx="1">
                  <c:v>44665</c:v>
                </c:pt>
                <c:pt idx="2">
                  <c:v>44666</c:v>
                </c:pt>
                <c:pt idx="3">
                  <c:v>44667</c:v>
                </c:pt>
                <c:pt idx="4">
                  <c:v>44668</c:v>
                </c:pt>
                <c:pt idx="5">
                  <c:v>44669</c:v>
                </c:pt>
                <c:pt idx="6">
                  <c:v>44670</c:v>
                </c:pt>
                <c:pt idx="7">
                  <c:v>44671</c:v>
                </c:pt>
                <c:pt idx="8">
                  <c:v>44672</c:v>
                </c:pt>
                <c:pt idx="9">
                  <c:v>44673</c:v>
                </c:pt>
                <c:pt idx="10">
                  <c:v>44674</c:v>
                </c:pt>
                <c:pt idx="11">
                  <c:v>44675</c:v>
                </c:pt>
                <c:pt idx="12">
                  <c:v>44676</c:v>
                </c:pt>
                <c:pt idx="13">
                  <c:v>44677</c:v>
                </c:pt>
                <c:pt idx="14">
                  <c:v>44678</c:v>
                </c:pt>
                <c:pt idx="15">
                  <c:v>44680</c:v>
                </c:pt>
                <c:pt idx="16">
                  <c:v>44682</c:v>
                </c:pt>
                <c:pt idx="17">
                  <c:v>44684</c:v>
                </c:pt>
              </c:numCache>
            </c:numRef>
          </c:cat>
          <c:val>
            <c:numRef>
              <c:f>'K82+268'!$P$6:$P$32</c:f>
              <c:numCache>
                <c:formatCode>0.00_ </c:formatCode>
                <c:ptCount val="27"/>
                <c:pt idx="0">
                  <c:v>0</c:v>
                </c:pt>
                <c:pt idx="1">
                  <c:v>-0.40000000001327901</c:v>
                </c:pt>
                <c:pt idx="2">
                  <c:v>-0.49999999998817701</c:v>
                </c:pt>
                <c:pt idx="3">
                  <c:v>-0.30000000003838101</c:v>
                </c:pt>
                <c:pt idx="4">
                  <c:v>-0.80000000002655702</c:v>
                </c:pt>
                <c:pt idx="5">
                  <c:v>-1.2000000000398401</c:v>
                </c:pt>
                <c:pt idx="6">
                  <c:v>-0.80000000002655702</c:v>
                </c:pt>
                <c:pt idx="7">
                  <c:v>-1.00000000009004</c:v>
                </c:pt>
                <c:pt idx="8">
                  <c:v>-1.30000000001473</c:v>
                </c:pt>
                <c:pt idx="9">
                  <c:v>-1.39999999998963</c:v>
                </c:pt>
                <c:pt idx="10">
                  <c:v>-1.60000000005311</c:v>
                </c:pt>
                <c:pt idx="11">
                  <c:v>-1.8000000000029099</c:v>
                </c:pt>
                <c:pt idx="12">
                  <c:v>-1.60000000005311</c:v>
                </c:pt>
                <c:pt idx="13">
                  <c:v>-2.2000000000161899</c:v>
                </c:pt>
                <c:pt idx="14">
                  <c:v>-2.40000000007967</c:v>
                </c:pt>
                <c:pt idx="15">
                  <c:v>-2.5000000000545701</c:v>
                </c:pt>
                <c:pt idx="16">
                  <c:v>-2.8000000000929499</c:v>
                </c:pt>
                <c:pt idx="17">
                  <c:v>-2.40000000007967</c:v>
                </c:pt>
              </c:numCache>
            </c:numRef>
          </c:val>
        </c:ser>
        <c:dLbls/>
        <c:marker val="1"/>
        <c:axId val="324828160"/>
        <c:axId val="324834816"/>
      </c:lineChart>
      <c:lineChart>
        <c:grouping val="standard"/>
        <c:ser>
          <c:idx val="3"/>
          <c:order val="3"/>
          <c:tx>
            <c:strRef>
              <c:f>'K82+268'!$AG$3:$AG$5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'K82+268'!$A$6:$A$29</c:f>
              <c:numCache>
                <c:formatCode>m"月"d"日";@</c:formatCode>
                <c:ptCount val="24"/>
                <c:pt idx="0">
                  <c:v>44664</c:v>
                </c:pt>
                <c:pt idx="1">
                  <c:v>44665</c:v>
                </c:pt>
                <c:pt idx="2">
                  <c:v>44666</c:v>
                </c:pt>
                <c:pt idx="3">
                  <c:v>44667</c:v>
                </c:pt>
                <c:pt idx="4">
                  <c:v>44668</c:v>
                </c:pt>
                <c:pt idx="5">
                  <c:v>44669</c:v>
                </c:pt>
                <c:pt idx="6">
                  <c:v>44670</c:v>
                </c:pt>
                <c:pt idx="7">
                  <c:v>44671</c:v>
                </c:pt>
                <c:pt idx="8">
                  <c:v>44672</c:v>
                </c:pt>
                <c:pt idx="9">
                  <c:v>44673</c:v>
                </c:pt>
                <c:pt idx="10">
                  <c:v>44674</c:v>
                </c:pt>
                <c:pt idx="11">
                  <c:v>44675</c:v>
                </c:pt>
                <c:pt idx="12">
                  <c:v>44676</c:v>
                </c:pt>
                <c:pt idx="13">
                  <c:v>44677</c:v>
                </c:pt>
                <c:pt idx="14">
                  <c:v>44678</c:v>
                </c:pt>
                <c:pt idx="15">
                  <c:v>44680</c:v>
                </c:pt>
                <c:pt idx="16">
                  <c:v>44682</c:v>
                </c:pt>
                <c:pt idx="17">
                  <c:v>44684</c:v>
                </c:pt>
              </c:numCache>
            </c:numRef>
          </c:cat>
          <c:val>
            <c:numRef>
              <c:f>'K82+268'!$AG$6:$AG$29</c:f>
              <c:numCache>
                <c:formatCode>0.0_ </c:formatCode>
                <c:ptCount val="24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27</c:v>
                </c:pt>
                <c:pt idx="4">
                  <c:v>33</c:v>
                </c:pt>
                <c:pt idx="5">
                  <c:v>39</c:v>
                </c:pt>
                <c:pt idx="6">
                  <c:v>45</c:v>
                </c:pt>
                <c:pt idx="7">
                  <c:v>51</c:v>
                </c:pt>
                <c:pt idx="8">
                  <c:v>57</c:v>
                </c:pt>
                <c:pt idx="9">
                  <c:v>63</c:v>
                </c:pt>
                <c:pt idx="10">
                  <c:v>69</c:v>
                </c:pt>
                <c:pt idx="11">
                  <c:v>75</c:v>
                </c:pt>
                <c:pt idx="12">
                  <c:v>81</c:v>
                </c:pt>
                <c:pt idx="13">
                  <c:v>87</c:v>
                </c:pt>
                <c:pt idx="14">
                  <c:v>93</c:v>
                </c:pt>
                <c:pt idx="15">
                  <c:v>99</c:v>
                </c:pt>
                <c:pt idx="16">
                  <c:v>105</c:v>
                </c:pt>
                <c:pt idx="17">
                  <c:v>111</c:v>
                </c:pt>
              </c:numCache>
            </c:numRef>
          </c:val>
        </c:ser>
        <c:dLbls/>
        <c:marker val="1"/>
        <c:axId val="324836736"/>
        <c:axId val="324859008"/>
      </c:lineChart>
      <c:dateAx>
        <c:axId val="32482816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4834816"/>
        <c:crossesAt val="-50"/>
        <c:auto val="1"/>
        <c:lblOffset val="100"/>
        <c:baseTimeUnit val="days"/>
        <c:majorUnit val="2"/>
        <c:majorTimeUnit val="days"/>
      </c:dateAx>
      <c:valAx>
        <c:axId val="324834816"/>
        <c:scaling>
          <c:orientation val="minMax"/>
          <c:max val="1"/>
          <c:min val="-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4828160"/>
        <c:crosses val="autoZero"/>
        <c:crossBetween val="midCat"/>
        <c:majorUnit val="1"/>
      </c:valAx>
      <c:dateAx>
        <c:axId val="324836736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4859008"/>
        <c:crosses val="autoZero"/>
        <c:auto val="1"/>
        <c:lblOffset val="100"/>
        <c:baseTimeUnit val="days"/>
      </c:dateAx>
      <c:valAx>
        <c:axId val="324859008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4836736"/>
        <c:crosses val="max"/>
        <c:crossBetween val="midCat"/>
        <c:majorUnit val="2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168832111753666E-2"/>
          <c:y val="0.10484826651570514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K82+268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'K82+268'!$U$4:$W$4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'K82+268'!$A$6:$A$29</c:f>
              <c:numCache>
                <c:formatCode>m"月"d"日";@</c:formatCode>
                <c:ptCount val="24"/>
                <c:pt idx="0">
                  <c:v>44664</c:v>
                </c:pt>
                <c:pt idx="1">
                  <c:v>44665</c:v>
                </c:pt>
                <c:pt idx="2">
                  <c:v>44666</c:v>
                </c:pt>
                <c:pt idx="3">
                  <c:v>44667</c:v>
                </c:pt>
                <c:pt idx="4">
                  <c:v>44668</c:v>
                </c:pt>
                <c:pt idx="5">
                  <c:v>44669</c:v>
                </c:pt>
                <c:pt idx="6">
                  <c:v>44670</c:v>
                </c:pt>
                <c:pt idx="7">
                  <c:v>44671</c:v>
                </c:pt>
                <c:pt idx="8">
                  <c:v>44672</c:v>
                </c:pt>
                <c:pt idx="9">
                  <c:v>44673</c:v>
                </c:pt>
                <c:pt idx="10">
                  <c:v>44674</c:v>
                </c:pt>
                <c:pt idx="11">
                  <c:v>44675</c:v>
                </c:pt>
                <c:pt idx="12">
                  <c:v>44676</c:v>
                </c:pt>
                <c:pt idx="13">
                  <c:v>44677</c:v>
                </c:pt>
                <c:pt idx="14">
                  <c:v>44678</c:v>
                </c:pt>
                <c:pt idx="15">
                  <c:v>44680</c:v>
                </c:pt>
                <c:pt idx="16">
                  <c:v>44682</c:v>
                </c:pt>
                <c:pt idx="17">
                  <c:v>44684</c:v>
                </c:pt>
              </c:numCache>
            </c:numRef>
          </c:cat>
          <c:val>
            <c:numRef>
              <c:f>'K82+268'!$V$6:$V$31</c:f>
              <c:numCache>
                <c:formatCode>0.00_ </c:formatCode>
                <c:ptCount val="26"/>
                <c:pt idx="0">
                  <c:v>0</c:v>
                </c:pt>
                <c:pt idx="1">
                  <c:v>-0.40000000000084401</c:v>
                </c:pt>
                <c:pt idx="2">
                  <c:v>-1.59999999999982</c:v>
                </c:pt>
                <c:pt idx="3">
                  <c:v>-1.20000000000076</c:v>
                </c:pt>
                <c:pt idx="4">
                  <c:v>-1.6999999999995901</c:v>
                </c:pt>
                <c:pt idx="5">
                  <c:v>-1.4000000000002899</c:v>
                </c:pt>
                <c:pt idx="6">
                  <c:v>-1.6999999999995901</c:v>
                </c:pt>
                <c:pt idx="7">
                  <c:v>-1.9000000000009001</c:v>
                </c:pt>
                <c:pt idx="8">
                  <c:v>-2.10000000000043</c:v>
                </c:pt>
                <c:pt idx="9">
                  <c:v>-2.3999999999997401</c:v>
                </c:pt>
                <c:pt idx="10">
                  <c:v>-2.5000000000012799</c:v>
                </c:pt>
                <c:pt idx="11">
                  <c:v>-2.7000000000096902</c:v>
                </c:pt>
                <c:pt idx="12">
                  <c:v>-2.6000000000010499</c:v>
                </c:pt>
                <c:pt idx="13">
                  <c:v>-3.1000000000105401</c:v>
                </c:pt>
                <c:pt idx="14">
                  <c:v>-3.30000000001007</c:v>
                </c:pt>
                <c:pt idx="15">
                  <c:v>-3.1999999999996498</c:v>
                </c:pt>
                <c:pt idx="16">
                  <c:v>-3.40000000000096</c:v>
                </c:pt>
                <c:pt idx="17">
                  <c:v>-3.9000000000104502</c:v>
                </c:pt>
                <c:pt idx="19">
                  <c:v>-1.4000000000002899</c:v>
                </c:pt>
              </c:numCache>
            </c:numRef>
          </c:val>
        </c:ser>
        <c:ser>
          <c:idx val="1"/>
          <c:order val="1"/>
          <c:tx>
            <c:strRef>
              <c:f>'K82+268'!$Y$4:$AA$4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'K82+268'!$A$6:$A$29</c:f>
              <c:numCache>
                <c:formatCode>m"月"d"日";@</c:formatCode>
                <c:ptCount val="24"/>
                <c:pt idx="0">
                  <c:v>44664</c:v>
                </c:pt>
                <c:pt idx="1">
                  <c:v>44665</c:v>
                </c:pt>
                <c:pt idx="2">
                  <c:v>44666</c:v>
                </c:pt>
                <c:pt idx="3">
                  <c:v>44667</c:v>
                </c:pt>
                <c:pt idx="4">
                  <c:v>44668</c:v>
                </c:pt>
                <c:pt idx="5">
                  <c:v>44669</c:v>
                </c:pt>
                <c:pt idx="6">
                  <c:v>44670</c:v>
                </c:pt>
                <c:pt idx="7">
                  <c:v>44671</c:v>
                </c:pt>
                <c:pt idx="8">
                  <c:v>44672</c:v>
                </c:pt>
                <c:pt idx="9">
                  <c:v>44673</c:v>
                </c:pt>
                <c:pt idx="10">
                  <c:v>44674</c:v>
                </c:pt>
                <c:pt idx="11">
                  <c:v>44675</c:v>
                </c:pt>
                <c:pt idx="12">
                  <c:v>44676</c:v>
                </c:pt>
                <c:pt idx="13">
                  <c:v>44677</c:v>
                </c:pt>
                <c:pt idx="14">
                  <c:v>44678</c:v>
                </c:pt>
                <c:pt idx="15">
                  <c:v>44680</c:v>
                </c:pt>
                <c:pt idx="16">
                  <c:v>44682</c:v>
                </c:pt>
                <c:pt idx="17">
                  <c:v>44684</c:v>
                </c:pt>
              </c:numCache>
            </c:numRef>
          </c:cat>
          <c:val>
            <c:numRef>
              <c:f>'K82+268'!$Z$6:$Z$30</c:f>
              <c:numCache>
                <c:formatCode>0.00_ </c:formatCode>
                <c:ptCount val="25"/>
                <c:pt idx="0">
                  <c:v>0</c:v>
                </c:pt>
                <c:pt idx="1">
                  <c:v>-0.29999999999930099</c:v>
                </c:pt>
                <c:pt idx="2">
                  <c:v>-0.799999999999912</c:v>
                </c:pt>
                <c:pt idx="3">
                  <c:v>-0.999999999999446</c:v>
                </c:pt>
                <c:pt idx="4">
                  <c:v>-1.3000000000005201</c:v>
                </c:pt>
                <c:pt idx="5">
                  <c:v>-1.20000000000076</c:v>
                </c:pt>
                <c:pt idx="6">
                  <c:v>-1.0999999999992101</c:v>
                </c:pt>
                <c:pt idx="7">
                  <c:v>-1.4000000000002899</c:v>
                </c:pt>
                <c:pt idx="8">
                  <c:v>-1.3000000000005201</c:v>
                </c:pt>
                <c:pt idx="9">
                  <c:v>-2.0000000000006701</c:v>
                </c:pt>
                <c:pt idx="10">
                  <c:v>-2.2999999999999701</c:v>
                </c:pt>
                <c:pt idx="11">
                  <c:v>-2.10000000000043</c:v>
                </c:pt>
                <c:pt idx="12">
                  <c:v>-2.9000000000003499</c:v>
                </c:pt>
                <c:pt idx="13">
                  <c:v>-3.1999999999996498</c:v>
                </c:pt>
                <c:pt idx="14">
                  <c:v>-2.9000000000003499</c:v>
                </c:pt>
                <c:pt idx="15">
                  <c:v>-3.0999999999998802</c:v>
                </c:pt>
                <c:pt idx="16">
                  <c:v>-2.9000000000003499</c:v>
                </c:pt>
                <c:pt idx="17">
                  <c:v>-2.8000000000005798</c:v>
                </c:pt>
                <c:pt idx="19">
                  <c:v>-2.5000000000003899</c:v>
                </c:pt>
              </c:numCache>
            </c:numRef>
          </c:val>
        </c:ser>
        <c:ser>
          <c:idx val="2"/>
          <c:order val="2"/>
          <c:tx>
            <c:strRef>
              <c:f>'K82+268'!$AC$4:$AE$4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'K82+268'!$A$6:$A$29</c:f>
              <c:numCache>
                <c:formatCode>m"月"d"日";@</c:formatCode>
                <c:ptCount val="24"/>
                <c:pt idx="0">
                  <c:v>44664</c:v>
                </c:pt>
                <c:pt idx="1">
                  <c:v>44665</c:v>
                </c:pt>
                <c:pt idx="2">
                  <c:v>44666</c:v>
                </c:pt>
                <c:pt idx="3">
                  <c:v>44667</c:v>
                </c:pt>
                <c:pt idx="4">
                  <c:v>44668</c:v>
                </c:pt>
                <c:pt idx="5">
                  <c:v>44669</c:v>
                </c:pt>
                <c:pt idx="6">
                  <c:v>44670</c:v>
                </c:pt>
                <c:pt idx="7">
                  <c:v>44671</c:v>
                </c:pt>
                <c:pt idx="8">
                  <c:v>44672</c:v>
                </c:pt>
                <c:pt idx="9">
                  <c:v>44673</c:v>
                </c:pt>
                <c:pt idx="10">
                  <c:v>44674</c:v>
                </c:pt>
                <c:pt idx="11">
                  <c:v>44675</c:v>
                </c:pt>
                <c:pt idx="12">
                  <c:v>44676</c:v>
                </c:pt>
                <c:pt idx="13">
                  <c:v>44677</c:v>
                </c:pt>
                <c:pt idx="14">
                  <c:v>44678</c:v>
                </c:pt>
                <c:pt idx="15">
                  <c:v>44680</c:v>
                </c:pt>
                <c:pt idx="16">
                  <c:v>44682</c:v>
                </c:pt>
                <c:pt idx="17">
                  <c:v>44684</c:v>
                </c:pt>
              </c:numCache>
            </c:numRef>
          </c:cat>
          <c:val>
            <c:numRef>
              <c:f>'K82+268'!$AD$6:$AD$29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-0.20000000000042201</c:v>
                </c:pt>
                <c:pt idx="2">
                  <c:v>0</c:v>
                </c:pt>
                <c:pt idx="3">
                  <c:v>-0.50000000000061096</c:v>
                </c:pt>
                <c:pt idx="4">
                  <c:v>-1.8000000000002501</c:v>
                </c:pt>
                <c:pt idx="5">
                  <c:v>-1.1000000000001</c:v>
                </c:pt>
                <c:pt idx="6">
                  <c:v>-1.3000000000005201</c:v>
                </c:pt>
                <c:pt idx="7">
                  <c:v>-1.60000000000071</c:v>
                </c:pt>
                <c:pt idx="8">
                  <c:v>-1.8000000000002501</c:v>
                </c:pt>
                <c:pt idx="9">
                  <c:v>-2.0000000000006701</c:v>
                </c:pt>
                <c:pt idx="10">
                  <c:v>-2.30000000000086</c:v>
                </c:pt>
                <c:pt idx="11">
                  <c:v>-2.4000000000006199</c:v>
                </c:pt>
                <c:pt idx="12">
                  <c:v>-2.60000000000016</c:v>
                </c:pt>
                <c:pt idx="13">
                  <c:v>-2.5000000000003899</c:v>
                </c:pt>
                <c:pt idx="14">
                  <c:v>-2.60000000000016</c:v>
                </c:pt>
                <c:pt idx="15">
                  <c:v>-2.7000000000008102</c:v>
                </c:pt>
                <c:pt idx="16">
                  <c:v>-2.8000000000005798</c:v>
                </c:pt>
                <c:pt idx="17">
                  <c:v>-2.5000000000003899</c:v>
                </c:pt>
              </c:numCache>
            </c:numRef>
          </c:val>
        </c:ser>
        <c:dLbls/>
        <c:marker val="1"/>
        <c:axId val="324728320"/>
        <c:axId val="324870144"/>
      </c:lineChart>
      <c:lineChart>
        <c:grouping val="standard"/>
        <c:ser>
          <c:idx val="3"/>
          <c:order val="3"/>
          <c:tx>
            <c:strRef>
              <c:f>'K82+268'!$AG$3:$AG$5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'K82+268'!$A$6:$A$29</c:f>
              <c:numCache>
                <c:formatCode>m"月"d"日";@</c:formatCode>
                <c:ptCount val="24"/>
                <c:pt idx="0">
                  <c:v>44664</c:v>
                </c:pt>
                <c:pt idx="1">
                  <c:v>44665</c:v>
                </c:pt>
                <c:pt idx="2">
                  <c:v>44666</c:v>
                </c:pt>
                <c:pt idx="3">
                  <c:v>44667</c:v>
                </c:pt>
                <c:pt idx="4">
                  <c:v>44668</c:v>
                </c:pt>
                <c:pt idx="5">
                  <c:v>44669</c:v>
                </c:pt>
                <c:pt idx="6">
                  <c:v>44670</c:v>
                </c:pt>
                <c:pt idx="7">
                  <c:v>44671</c:v>
                </c:pt>
                <c:pt idx="8">
                  <c:v>44672</c:v>
                </c:pt>
                <c:pt idx="9">
                  <c:v>44673</c:v>
                </c:pt>
                <c:pt idx="10">
                  <c:v>44674</c:v>
                </c:pt>
                <c:pt idx="11">
                  <c:v>44675</c:v>
                </c:pt>
                <c:pt idx="12">
                  <c:v>44676</c:v>
                </c:pt>
                <c:pt idx="13">
                  <c:v>44677</c:v>
                </c:pt>
                <c:pt idx="14">
                  <c:v>44678</c:v>
                </c:pt>
                <c:pt idx="15">
                  <c:v>44680</c:v>
                </c:pt>
                <c:pt idx="16">
                  <c:v>44682</c:v>
                </c:pt>
                <c:pt idx="17">
                  <c:v>44684</c:v>
                </c:pt>
              </c:numCache>
            </c:numRef>
          </c:cat>
          <c:val>
            <c:numRef>
              <c:f>'K82+268'!$AG$6:$AG$29</c:f>
              <c:numCache>
                <c:formatCode>0.0_ </c:formatCode>
                <c:ptCount val="24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27</c:v>
                </c:pt>
                <c:pt idx="4">
                  <c:v>33</c:v>
                </c:pt>
                <c:pt idx="5">
                  <c:v>39</c:v>
                </c:pt>
                <c:pt idx="6">
                  <c:v>45</c:v>
                </c:pt>
                <c:pt idx="7">
                  <c:v>51</c:v>
                </c:pt>
                <c:pt idx="8">
                  <c:v>57</c:v>
                </c:pt>
                <c:pt idx="9">
                  <c:v>63</c:v>
                </c:pt>
                <c:pt idx="10">
                  <c:v>69</c:v>
                </c:pt>
                <c:pt idx="11">
                  <c:v>75</c:v>
                </c:pt>
                <c:pt idx="12">
                  <c:v>81</c:v>
                </c:pt>
                <c:pt idx="13">
                  <c:v>87</c:v>
                </c:pt>
                <c:pt idx="14">
                  <c:v>93</c:v>
                </c:pt>
                <c:pt idx="15">
                  <c:v>99</c:v>
                </c:pt>
                <c:pt idx="16">
                  <c:v>105</c:v>
                </c:pt>
                <c:pt idx="17">
                  <c:v>111</c:v>
                </c:pt>
              </c:numCache>
            </c:numRef>
          </c:val>
        </c:ser>
        <c:dLbls/>
        <c:marker val="1"/>
        <c:axId val="324872064"/>
        <c:axId val="324873600"/>
      </c:lineChart>
      <c:dateAx>
        <c:axId val="32472832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4870144"/>
        <c:crossesAt val="-50"/>
        <c:auto val="1"/>
        <c:lblOffset val="100"/>
        <c:baseTimeUnit val="days"/>
      </c:dateAx>
      <c:valAx>
        <c:axId val="324870144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4728320"/>
        <c:crosses val="autoZero"/>
        <c:crossBetween val="midCat"/>
        <c:majorUnit val="1"/>
      </c:valAx>
      <c:dateAx>
        <c:axId val="324872064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4873600"/>
        <c:crosses val="autoZero"/>
        <c:auto val="1"/>
        <c:lblOffset val="100"/>
        <c:baseTimeUnit val="days"/>
      </c:dateAx>
      <c:valAx>
        <c:axId val="324873600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4872064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K82+268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816700031140205"/>
          <c:y val="6.564424544971091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'K82+268'!$C$4:$G$4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'K82+268'!$A$6:$A$29</c:f>
              <c:numCache>
                <c:formatCode>m"月"d"日";@</c:formatCode>
                <c:ptCount val="24"/>
                <c:pt idx="0">
                  <c:v>44664</c:v>
                </c:pt>
                <c:pt idx="1">
                  <c:v>44665</c:v>
                </c:pt>
                <c:pt idx="2">
                  <c:v>44666</c:v>
                </c:pt>
                <c:pt idx="3">
                  <c:v>44667</c:v>
                </c:pt>
                <c:pt idx="4">
                  <c:v>44668</c:v>
                </c:pt>
                <c:pt idx="5">
                  <c:v>44669</c:v>
                </c:pt>
                <c:pt idx="6">
                  <c:v>44670</c:v>
                </c:pt>
                <c:pt idx="7">
                  <c:v>44671</c:v>
                </c:pt>
                <c:pt idx="8">
                  <c:v>44672</c:v>
                </c:pt>
                <c:pt idx="9">
                  <c:v>44673</c:v>
                </c:pt>
                <c:pt idx="10">
                  <c:v>44674</c:v>
                </c:pt>
                <c:pt idx="11">
                  <c:v>44675</c:v>
                </c:pt>
                <c:pt idx="12">
                  <c:v>44676</c:v>
                </c:pt>
                <c:pt idx="13">
                  <c:v>44677</c:v>
                </c:pt>
                <c:pt idx="14">
                  <c:v>44678</c:v>
                </c:pt>
                <c:pt idx="15">
                  <c:v>44680</c:v>
                </c:pt>
                <c:pt idx="16">
                  <c:v>44682</c:v>
                </c:pt>
                <c:pt idx="17">
                  <c:v>44684</c:v>
                </c:pt>
              </c:numCache>
            </c:numRef>
          </c:cat>
          <c:val>
            <c:numRef>
              <c:f>'K82+268'!$G$6:$G$29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-0.20000000006348301</c:v>
                </c:pt>
                <c:pt idx="3">
                  <c:v>-0.29999999992469401</c:v>
                </c:pt>
                <c:pt idx="4">
                  <c:v>-0.49999999998817701</c:v>
                </c:pt>
                <c:pt idx="5">
                  <c:v>-0.20000000006348301</c:v>
                </c:pt>
                <c:pt idx="6">
                  <c:v>-0.30000000003838101</c:v>
                </c:pt>
                <c:pt idx="7">
                  <c:v>0.10000000008858501</c:v>
                </c:pt>
                <c:pt idx="8">
                  <c:v>-0.30000000003838101</c:v>
                </c:pt>
                <c:pt idx="9">
                  <c:v>-0.199999999949796</c:v>
                </c:pt>
                <c:pt idx="10">
                  <c:v>-0.20000000006348301</c:v>
                </c:pt>
                <c:pt idx="11">
                  <c:v>-9.9999999974897905E-2</c:v>
                </c:pt>
                <c:pt idx="12">
                  <c:v>-0.30000000003838101</c:v>
                </c:pt>
                <c:pt idx="13">
                  <c:v>-0.199999999949796</c:v>
                </c:pt>
                <c:pt idx="14">
                  <c:v>0.199999999949796</c:v>
                </c:pt>
                <c:pt idx="15">
                  <c:v>-0.29999999998153698</c:v>
                </c:pt>
                <c:pt idx="16">
                  <c:v>-0.100000000031741</c:v>
                </c:pt>
                <c:pt idx="17">
                  <c:v>0.15000000001919001</c:v>
                </c:pt>
                <c:pt idx="19">
                  <c:v>-1.39999999998963</c:v>
                </c:pt>
              </c:numCache>
            </c:numRef>
          </c:val>
        </c:ser>
        <c:ser>
          <c:idx val="1"/>
          <c:order val="1"/>
          <c:tx>
            <c:strRef>
              <c:f>'K82+268'!$H$4:$L$4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'K82+268'!$A$6:$A$29</c:f>
              <c:numCache>
                <c:formatCode>m"月"d"日";@</c:formatCode>
                <c:ptCount val="24"/>
                <c:pt idx="0">
                  <c:v>44664</c:v>
                </c:pt>
                <c:pt idx="1">
                  <c:v>44665</c:v>
                </c:pt>
                <c:pt idx="2">
                  <c:v>44666</c:v>
                </c:pt>
                <c:pt idx="3">
                  <c:v>44667</c:v>
                </c:pt>
                <c:pt idx="4">
                  <c:v>44668</c:v>
                </c:pt>
                <c:pt idx="5">
                  <c:v>44669</c:v>
                </c:pt>
                <c:pt idx="6">
                  <c:v>44670</c:v>
                </c:pt>
                <c:pt idx="7">
                  <c:v>44671</c:v>
                </c:pt>
                <c:pt idx="8">
                  <c:v>44672</c:v>
                </c:pt>
                <c:pt idx="9">
                  <c:v>44673</c:v>
                </c:pt>
                <c:pt idx="10">
                  <c:v>44674</c:v>
                </c:pt>
                <c:pt idx="11">
                  <c:v>44675</c:v>
                </c:pt>
                <c:pt idx="12">
                  <c:v>44676</c:v>
                </c:pt>
                <c:pt idx="13">
                  <c:v>44677</c:v>
                </c:pt>
                <c:pt idx="14">
                  <c:v>44678</c:v>
                </c:pt>
                <c:pt idx="15">
                  <c:v>44680</c:v>
                </c:pt>
                <c:pt idx="16">
                  <c:v>44682</c:v>
                </c:pt>
                <c:pt idx="17">
                  <c:v>44684</c:v>
                </c:pt>
              </c:numCache>
            </c:numRef>
          </c:cat>
          <c:val>
            <c:numRef>
              <c:f>'K82+268'!$L$6:$L$29</c:f>
              <c:numCache>
                <c:formatCode>0.00_ </c:formatCode>
                <c:ptCount val="24"/>
                <c:pt idx="0">
                  <c:v>0</c:v>
                </c:pt>
                <c:pt idx="1">
                  <c:v>-0.40000000001327901</c:v>
                </c:pt>
                <c:pt idx="2">
                  <c:v>-0.30000000003838101</c:v>
                </c:pt>
                <c:pt idx="3">
                  <c:v>-0.199999999949796</c:v>
                </c:pt>
                <c:pt idx="4">
                  <c:v>-0.40000000001327901</c:v>
                </c:pt>
                <c:pt idx="5">
                  <c:v>9.9999999974897905E-2</c:v>
                </c:pt>
                <c:pt idx="6">
                  <c:v>-0.40000000001327901</c:v>
                </c:pt>
                <c:pt idx="7">
                  <c:v>9.9999999974897905E-2</c:v>
                </c:pt>
                <c:pt idx="8">
                  <c:v>0.10000000008858501</c:v>
                </c:pt>
                <c:pt idx="9">
                  <c:v>9.9999999974897905E-2</c:v>
                </c:pt>
                <c:pt idx="10">
                  <c:v>-0.49999999998817701</c:v>
                </c:pt>
                <c:pt idx="11">
                  <c:v>-0.20000000006348301</c:v>
                </c:pt>
                <c:pt idx="12">
                  <c:v>-0.199999999949796</c:v>
                </c:pt>
                <c:pt idx="13">
                  <c:v>-9.9999999974897905E-2</c:v>
                </c:pt>
                <c:pt idx="14">
                  <c:v>-0.30000000003838101</c:v>
                </c:pt>
                <c:pt idx="15">
                  <c:v>-0.100000000031741</c:v>
                </c:pt>
                <c:pt idx="16">
                  <c:v>0.100000000031741</c:v>
                </c:pt>
                <c:pt idx="17">
                  <c:v>0.15000000001919001</c:v>
                </c:pt>
              </c:numCache>
            </c:numRef>
          </c:val>
        </c:ser>
        <c:ser>
          <c:idx val="2"/>
          <c:order val="2"/>
          <c:tx>
            <c:strRef>
              <c:f>'K82+268'!$M$4:$Q$4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'K82+268'!$A$6:$A$29</c:f>
              <c:numCache>
                <c:formatCode>m"月"d"日";@</c:formatCode>
                <c:ptCount val="24"/>
                <c:pt idx="0">
                  <c:v>44664</c:v>
                </c:pt>
                <c:pt idx="1">
                  <c:v>44665</c:v>
                </c:pt>
                <c:pt idx="2">
                  <c:v>44666</c:v>
                </c:pt>
                <c:pt idx="3">
                  <c:v>44667</c:v>
                </c:pt>
                <c:pt idx="4">
                  <c:v>44668</c:v>
                </c:pt>
                <c:pt idx="5">
                  <c:v>44669</c:v>
                </c:pt>
                <c:pt idx="6">
                  <c:v>44670</c:v>
                </c:pt>
                <c:pt idx="7">
                  <c:v>44671</c:v>
                </c:pt>
                <c:pt idx="8">
                  <c:v>44672</c:v>
                </c:pt>
                <c:pt idx="9">
                  <c:v>44673</c:v>
                </c:pt>
                <c:pt idx="10">
                  <c:v>44674</c:v>
                </c:pt>
                <c:pt idx="11">
                  <c:v>44675</c:v>
                </c:pt>
                <c:pt idx="12">
                  <c:v>44676</c:v>
                </c:pt>
                <c:pt idx="13">
                  <c:v>44677</c:v>
                </c:pt>
                <c:pt idx="14">
                  <c:v>44678</c:v>
                </c:pt>
                <c:pt idx="15">
                  <c:v>44680</c:v>
                </c:pt>
                <c:pt idx="16">
                  <c:v>44682</c:v>
                </c:pt>
                <c:pt idx="17">
                  <c:v>44684</c:v>
                </c:pt>
              </c:numCache>
            </c:numRef>
          </c:cat>
          <c:val>
            <c:numRef>
              <c:f>'K82+268'!$Q$6:$Q$29</c:f>
              <c:numCache>
                <c:formatCode>0.00_ </c:formatCode>
                <c:ptCount val="24"/>
                <c:pt idx="0">
                  <c:v>0</c:v>
                </c:pt>
                <c:pt idx="1">
                  <c:v>-0.40000000001327901</c:v>
                </c:pt>
                <c:pt idx="2">
                  <c:v>-9.9999999974897905E-2</c:v>
                </c:pt>
                <c:pt idx="3">
                  <c:v>0.199999999949796</c:v>
                </c:pt>
                <c:pt idx="4">
                  <c:v>-0.49999999998817701</c:v>
                </c:pt>
                <c:pt idx="5">
                  <c:v>-0.40000000001327901</c:v>
                </c:pt>
                <c:pt idx="6">
                  <c:v>0.40000000001327901</c:v>
                </c:pt>
                <c:pt idx="7">
                  <c:v>-0.20000000006348301</c:v>
                </c:pt>
                <c:pt idx="8">
                  <c:v>-0.29999999992469401</c:v>
                </c:pt>
                <c:pt idx="9">
                  <c:v>-9.9999999974897905E-2</c:v>
                </c:pt>
                <c:pt idx="10">
                  <c:v>-0.20000000006348301</c:v>
                </c:pt>
                <c:pt idx="11">
                  <c:v>-0.199999999949796</c:v>
                </c:pt>
                <c:pt idx="12">
                  <c:v>0.199999999949796</c:v>
                </c:pt>
                <c:pt idx="13">
                  <c:v>-0.59999999996307496</c:v>
                </c:pt>
                <c:pt idx="14">
                  <c:v>-0.20000000006348301</c:v>
                </c:pt>
                <c:pt idx="15">
                  <c:v>-4.9999999987449001E-2</c:v>
                </c:pt>
                <c:pt idx="16">
                  <c:v>-0.15000000001919001</c:v>
                </c:pt>
                <c:pt idx="17">
                  <c:v>0.20000000000663901</c:v>
                </c:pt>
              </c:numCache>
            </c:numRef>
          </c:val>
        </c:ser>
        <c:dLbls/>
        <c:marker val="1"/>
        <c:axId val="324908544"/>
        <c:axId val="324931584"/>
      </c:lineChart>
      <c:dateAx>
        <c:axId val="32490854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4931584"/>
        <c:crossesAt val="-50"/>
        <c:auto val="1"/>
        <c:lblOffset val="100"/>
        <c:baseTimeUnit val="days"/>
      </c:dateAx>
      <c:valAx>
        <c:axId val="324931584"/>
        <c:scaling>
          <c:orientation val="minMax"/>
          <c:max val="0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4908544"/>
        <c:crosses val="autoZero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K82+268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612085062513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'K82+268'!$U$4:$W$4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'K82+268'!$A$6:$A$29</c:f>
              <c:numCache>
                <c:formatCode>m"月"d"日";@</c:formatCode>
                <c:ptCount val="24"/>
                <c:pt idx="0">
                  <c:v>44664</c:v>
                </c:pt>
                <c:pt idx="1">
                  <c:v>44665</c:v>
                </c:pt>
                <c:pt idx="2">
                  <c:v>44666</c:v>
                </c:pt>
                <c:pt idx="3">
                  <c:v>44667</c:v>
                </c:pt>
                <c:pt idx="4">
                  <c:v>44668</c:v>
                </c:pt>
                <c:pt idx="5">
                  <c:v>44669</c:v>
                </c:pt>
                <c:pt idx="6">
                  <c:v>44670</c:v>
                </c:pt>
                <c:pt idx="7">
                  <c:v>44671</c:v>
                </c:pt>
                <c:pt idx="8">
                  <c:v>44672</c:v>
                </c:pt>
                <c:pt idx="9">
                  <c:v>44673</c:v>
                </c:pt>
                <c:pt idx="10">
                  <c:v>44674</c:v>
                </c:pt>
                <c:pt idx="11">
                  <c:v>44675</c:v>
                </c:pt>
                <c:pt idx="12">
                  <c:v>44676</c:v>
                </c:pt>
                <c:pt idx="13">
                  <c:v>44677</c:v>
                </c:pt>
                <c:pt idx="14">
                  <c:v>44678</c:v>
                </c:pt>
                <c:pt idx="15">
                  <c:v>44680</c:v>
                </c:pt>
                <c:pt idx="16">
                  <c:v>44682</c:v>
                </c:pt>
                <c:pt idx="17">
                  <c:v>44684</c:v>
                </c:pt>
              </c:numCache>
            </c:numRef>
          </c:cat>
          <c:val>
            <c:numRef>
              <c:f>'K82+268'!$W$6:$W$29</c:f>
              <c:numCache>
                <c:formatCode>0.00_ </c:formatCode>
                <c:ptCount val="24"/>
                <c:pt idx="0">
                  <c:v>0</c:v>
                </c:pt>
                <c:pt idx="1">
                  <c:v>-0.40000000000084401</c:v>
                </c:pt>
                <c:pt idx="2">
                  <c:v>-1.1999999999989801</c:v>
                </c:pt>
                <c:pt idx="3">
                  <c:v>0.39999999999906799</c:v>
                </c:pt>
                <c:pt idx="4">
                  <c:v>-0.49999999999883499</c:v>
                </c:pt>
                <c:pt idx="5">
                  <c:v>0.29999999999930099</c:v>
                </c:pt>
                <c:pt idx="6">
                  <c:v>-0.29999999999930099</c:v>
                </c:pt>
                <c:pt idx="7">
                  <c:v>-0.20000000000130999</c:v>
                </c:pt>
                <c:pt idx="8">
                  <c:v>-0.19999999999953399</c:v>
                </c:pt>
                <c:pt idx="9">
                  <c:v>-0.29999999999930099</c:v>
                </c:pt>
                <c:pt idx="10">
                  <c:v>-0.10000000000154299</c:v>
                </c:pt>
                <c:pt idx="11">
                  <c:v>-0.200000000008416</c:v>
                </c:pt>
                <c:pt idx="12">
                  <c:v>0.100000000008649</c:v>
                </c:pt>
                <c:pt idx="13">
                  <c:v>-0.50000000000949296</c:v>
                </c:pt>
                <c:pt idx="14">
                  <c:v>-0.19999999999953399</c:v>
                </c:pt>
                <c:pt idx="15">
                  <c:v>5.00000000052125E-2</c:v>
                </c:pt>
                <c:pt idx="16">
                  <c:v>-0.100000000000655</c:v>
                </c:pt>
                <c:pt idx="17">
                  <c:v>-0.25000000000474598</c:v>
                </c:pt>
                <c:pt idx="19">
                  <c:v>-0.89999999999967895</c:v>
                </c:pt>
              </c:numCache>
            </c:numRef>
          </c:val>
        </c:ser>
        <c:ser>
          <c:idx val="1"/>
          <c:order val="1"/>
          <c:tx>
            <c:strRef>
              <c:f>'K82+268'!$Y$4:$AA$4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'K82+268'!$A$6:$A$29</c:f>
              <c:numCache>
                <c:formatCode>m"月"d"日";@</c:formatCode>
                <c:ptCount val="24"/>
                <c:pt idx="0">
                  <c:v>44664</c:v>
                </c:pt>
                <c:pt idx="1">
                  <c:v>44665</c:v>
                </c:pt>
                <c:pt idx="2">
                  <c:v>44666</c:v>
                </c:pt>
                <c:pt idx="3">
                  <c:v>44667</c:v>
                </c:pt>
                <c:pt idx="4">
                  <c:v>44668</c:v>
                </c:pt>
                <c:pt idx="5">
                  <c:v>44669</c:v>
                </c:pt>
                <c:pt idx="6">
                  <c:v>44670</c:v>
                </c:pt>
                <c:pt idx="7">
                  <c:v>44671</c:v>
                </c:pt>
                <c:pt idx="8">
                  <c:v>44672</c:v>
                </c:pt>
                <c:pt idx="9">
                  <c:v>44673</c:v>
                </c:pt>
                <c:pt idx="10">
                  <c:v>44674</c:v>
                </c:pt>
                <c:pt idx="11">
                  <c:v>44675</c:v>
                </c:pt>
                <c:pt idx="12">
                  <c:v>44676</c:v>
                </c:pt>
                <c:pt idx="13">
                  <c:v>44677</c:v>
                </c:pt>
                <c:pt idx="14">
                  <c:v>44678</c:v>
                </c:pt>
                <c:pt idx="15">
                  <c:v>44680</c:v>
                </c:pt>
                <c:pt idx="16">
                  <c:v>44682</c:v>
                </c:pt>
                <c:pt idx="17">
                  <c:v>44684</c:v>
                </c:pt>
              </c:numCache>
            </c:numRef>
          </c:cat>
          <c:val>
            <c:numRef>
              <c:f>'K82+268'!$AA$6:$AA$29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-0.29999999999930099</c:v>
                </c:pt>
                <c:pt idx="2">
                  <c:v>-0.50000000000061096</c:v>
                </c:pt>
                <c:pt idx="3">
                  <c:v>-0.19999999999953399</c:v>
                </c:pt>
                <c:pt idx="4">
                  <c:v>-0.30000000000107702</c:v>
                </c:pt>
                <c:pt idx="5">
                  <c:v>9.99999999997669E-2</c:v>
                </c:pt>
                <c:pt idx="6">
                  <c:v>0.10000000000154299</c:v>
                </c:pt>
                <c:pt idx="7">
                  <c:v>-0.30000000000107702</c:v>
                </c:pt>
                <c:pt idx="8">
                  <c:v>9.99999999997669E-2</c:v>
                </c:pt>
                <c:pt idx="9">
                  <c:v>-0.70000000000014495</c:v>
                </c:pt>
                <c:pt idx="10">
                  <c:v>-0.29999999999930099</c:v>
                </c:pt>
                <c:pt idx="11">
                  <c:v>0.19999999999953399</c:v>
                </c:pt>
                <c:pt idx="12">
                  <c:v>-0.799999999999912</c:v>
                </c:pt>
                <c:pt idx="13">
                  <c:v>-0.29999999999930099</c:v>
                </c:pt>
                <c:pt idx="14">
                  <c:v>0.29999999999930099</c:v>
                </c:pt>
                <c:pt idx="15">
                  <c:v>-9.99999999997669E-2</c:v>
                </c:pt>
                <c:pt idx="16">
                  <c:v>9.99999999997669E-2</c:v>
                </c:pt>
                <c:pt idx="17">
                  <c:v>4.9999999999883499E-2</c:v>
                </c:pt>
                <c:pt idx="19">
                  <c:v>-0.142857142857825</c:v>
                </c:pt>
              </c:numCache>
            </c:numRef>
          </c:val>
        </c:ser>
        <c:ser>
          <c:idx val="2"/>
          <c:order val="2"/>
          <c:tx>
            <c:strRef>
              <c:f>'K82+268'!$AC$4:$AE$4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'K82+268'!$A$6:$A$29</c:f>
              <c:numCache>
                <c:formatCode>m"月"d"日";@</c:formatCode>
                <c:ptCount val="24"/>
                <c:pt idx="0">
                  <c:v>44664</c:v>
                </c:pt>
                <c:pt idx="1">
                  <c:v>44665</c:v>
                </c:pt>
                <c:pt idx="2">
                  <c:v>44666</c:v>
                </c:pt>
                <c:pt idx="3">
                  <c:v>44667</c:v>
                </c:pt>
                <c:pt idx="4">
                  <c:v>44668</c:v>
                </c:pt>
                <c:pt idx="5">
                  <c:v>44669</c:v>
                </c:pt>
                <c:pt idx="6">
                  <c:v>44670</c:v>
                </c:pt>
                <c:pt idx="7">
                  <c:v>44671</c:v>
                </c:pt>
                <c:pt idx="8">
                  <c:v>44672</c:v>
                </c:pt>
                <c:pt idx="9">
                  <c:v>44673</c:v>
                </c:pt>
                <c:pt idx="10">
                  <c:v>44674</c:v>
                </c:pt>
                <c:pt idx="11">
                  <c:v>44675</c:v>
                </c:pt>
                <c:pt idx="12">
                  <c:v>44676</c:v>
                </c:pt>
                <c:pt idx="13">
                  <c:v>44677</c:v>
                </c:pt>
                <c:pt idx="14">
                  <c:v>44678</c:v>
                </c:pt>
                <c:pt idx="15">
                  <c:v>44680</c:v>
                </c:pt>
                <c:pt idx="16">
                  <c:v>44682</c:v>
                </c:pt>
                <c:pt idx="17">
                  <c:v>44684</c:v>
                </c:pt>
              </c:numCache>
            </c:numRef>
          </c:cat>
          <c:val>
            <c:numRef>
              <c:f>'K82+268'!$AE$6:$AE$29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-0.20000000000042201</c:v>
                </c:pt>
                <c:pt idx="2">
                  <c:v>0.20000000000042201</c:v>
                </c:pt>
                <c:pt idx="3">
                  <c:v>-0.50000000000061096</c:v>
                </c:pt>
                <c:pt idx="4">
                  <c:v>-1.2999999999996299</c:v>
                </c:pt>
                <c:pt idx="5">
                  <c:v>0.70000000000014495</c:v>
                </c:pt>
                <c:pt idx="6">
                  <c:v>-0.20000000000042201</c:v>
                </c:pt>
                <c:pt idx="7">
                  <c:v>-0.300000000000189</c:v>
                </c:pt>
                <c:pt idx="8">
                  <c:v>-0.19999999999953399</c:v>
                </c:pt>
                <c:pt idx="9">
                  <c:v>-0.20000000000042201</c:v>
                </c:pt>
                <c:pt idx="10">
                  <c:v>-0.300000000000189</c:v>
                </c:pt>
                <c:pt idx="11">
                  <c:v>-9.99999999997669E-2</c:v>
                </c:pt>
                <c:pt idx="12">
                  <c:v>-0.19999999999953399</c:v>
                </c:pt>
                <c:pt idx="13">
                  <c:v>9.99999999997669E-2</c:v>
                </c:pt>
                <c:pt idx="14">
                  <c:v>-9.99999999997669E-2</c:v>
                </c:pt>
                <c:pt idx="15">
                  <c:v>-5.0000000000327602E-2</c:v>
                </c:pt>
                <c:pt idx="16">
                  <c:v>-4.9999999999883499E-2</c:v>
                </c:pt>
                <c:pt idx="17">
                  <c:v>0.150000000000095</c:v>
                </c:pt>
              </c:numCache>
            </c:numRef>
          </c:val>
        </c:ser>
        <c:dLbls/>
        <c:marker val="1"/>
        <c:axId val="324966656"/>
        <c:axId val="324989696"/>
      </c:lineChart>
      <c:dateAx>
        <c:axId val="32496665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4989696"/>
        <c:crossesAt val="-50"/>
        <c:auto val="1"/>
        <c:lblOffset val="100"/>
        <c:baseTimeUnit val="days"/>
      </c:dateAx>
      <c:valAx>
        <c:axId val="324989696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4966656"/>
        <c:crosses val="autoZero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K82+237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1.3825201996809203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'K82+237'!$C$4:$G$4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'K82+237'!$A$6:$A$29</c:f>
              <c:numCache>
                <c:formatCode>m"月"d"日";@</c:formatCode>
                <c:ptCount val="24"/>
                <c:pt idx="0">
                  <c:v>44669</c:v>
                </c:pt>
                <c:pt idx="1">
                  <c:v>44670</c:v>
                </c:pt>
                <c:pt idx="2">
                  <c:v>44671</c:v>
                </c:pt>
                <c:pt idx="3">
                  <c:v>44672</c:v>
                </c:pt>
                <c:pt idx="4">
                  <c:v>44673</c:v>
                </c:pt>
                <c:pt idx="5">
                  <c:v>44674</c:v>
                </c:pt>
                <c:pt idx="6">
                  <c:v>44675</c:v>
                </c:pt>
                <c:pt idx="7">
                  <c:v>44676</c:v>
                </c:pt>
                <c:pt idx="8">
                  <c:v>44677</c:v>
                </c:pt>
                <c:pt idx="9">
                  <c:v>44678</c:v>
                </c:pt>
                <c:pt idx="10">
                  <c:v>44679</c:v>
                </c:pt>
                <c:pt idx="11">
                  <c:v>44680</c:v>
                </c:pt>
                <c:pt idx="12">
                  <c:v>44681</c:v>
                </c:pt>
                <c:pt idx="13">
                  <c:v>44682</c:v>
                </c:pt>
                <c:pt idx="14">
                  <c:v>44683</c:v>
                </c:pt>
                <c:pt idx="15">
                  <c:v>44685</c:v>
                </c:pt>
                <c:pt idx="16">
                  <c:v>44687</c:v>
                </c:pt>
              </c:numCache>
            </c:numRef>
          </c:cat>
          <c:val>
            <c:numRef>
              <c:f>'K82+237'!$F$6:$F$29</c:f>
              <c:numCache>
                <c:formatCode>0.00_ </c:formatCode>
                <c:ptCount val="24"/>
                <c:pt idx="0">
                  <c:v>0</c:v>
                </c:pt>
                <c:pt idx="1">
                  <c:v>-0.69999999993797202</c:v>
                </c:pt>
                <c:pt idx="2">
                  <c:v>-0.39999999989959201</c:v>
                </c:pt>
                <c:pt idx="3">
                  <c:v>-0.69999999993797202</c:v>
                </c:pt>
                <c:pt idx="4">
                  <c:v>-0.90000000000145497</c:v>
                </c:pt>
                <c:pt idx="5">
                  <c:v>-1.2999999999010501</c:v>
                </c:pt>
                <c:pt idx="6">
                  <c:v>-1.5999999999394301</c:v>
                </c:pt>
                <c:pt idx="7">
                  <c:v>-1.69999999991433</c:v>
                </c:pt>
                <c:pt idx="8">
                  <c:v>-2.1999999999024999</c:v>
                </c:pt>
                <c:pt idx="9">
                  <c:v>-2.4999999999408802</c:v>
                </c:pt>
                <c:pt idx="10">
                  <c:v>-2.8999999999541601</c:v>
                </c:pt>
                <c:pt idx="11">
                  <c:v>-3.09999999990396</c:v>
                </c:pt>
                <c:pt idx="12">
                  <c:v>-2.6999999998906801</c:v>
                </c:pt>
                <c:pt idx="13">
                  <c:v>-2.9999999999290599</c:v>
                </c:pt>
                <c:pt idx="14">
                  <c:v>-2.8999999999541601</c:v>
                </c:pt>
                <c:pt idx="15">
                  <c:v>-2.79999999997926</c:v>
                </c:pt>
                <c:pt idx="16">
                  <c:v>-2.5999999999157799</c:v>
                </c:pt>
                <c:pt idx="18">
                  <c:v>-2.39999999996598</c:v>
                </c:pt>
              </c:numCache>
            </c:numRef>
          </c:val>
        </c:ser>
        <c:ser>
          <c:idx val="1"/>
          <c:order val="1"/>
          <c:tx>
            <c:strRef>
              <c:f>'K82+237'!$H$4:$L$4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'K82+237'!$A$6:$A$29</c:f>
              <c:numCache>
                <c:formatCode>m"月"d"日";@</c:formatCode>
                <c:ptCount val="24"/>
                <c:pt idx="0">
                  <c:v>44669</c:v>
                </c:pt>
                <c:pt idx="1">
                  <c:v>44670</c:v>
                </c:pt>
                <c:pt idx="2">
                  <c:v>44671</c:v>
                </c:pt>
                <c:pt idx="3">
                  <c:v>44672</c:v>
                </c:pt>
                <c:pt idx="4">
                  <c:v>44673</c:v>
                </c:pt>
                <c:pt idx="5">
                  <c:v>44674</c:v>
                </c:pt>
                <c:pt idx="6">
                  <c:v>44675</c:v>
                </c:pt>
                <c:pt idx="7">
                  <c:v>44676</c:v>
                </c:pt>
                <c:pt idx="8">
                  <c:v>44677</c:v>
                </c:pt>
                <c:pt idx="9">
                  <c:v>44678</c:v>
                </c:pt>
                <c:pt idx="10">
                  <c:v>44679</c:v>
                </c:pt>
                <c:pt idx="11">
                  <c:v>44680</c:v>
                </c:pt>
                <c:pt idx="12">
                  <c:v>44681</c:v>
                </c:pt>
                <c:pt idx="13">
                  <c:v>44682</c:v>
                </c:pt>
                <c:pt idx="14">
                  <c:v>44683</c:v>
                </c:pt>
                <c:pt idx="15">
                  <c:v>44685</c:v>
                </c:pt>
                <c:pt idx="16">
                  <c:v>44687</c:v>
                </c:pt>
              </c:numCache>
            </c:numRef>
          </c:cat>
          <c:val>
            <c:numRef>
              <c:f>'K82+237'!$K$6:$K$29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9.9999999974897905E-2</c:v>
                </c:pt>
                <c:pt idx="3">
                  <c:v>-9.9999999974897905E-2</c:v>
                </c:pt>
                <c:pt idx="4">
                  <c:v>-0.30000000003838101</c:v>
                </c:pt>
                <c:pt idx="5">
                  <c:v>-0.59999999996307496</c:v>
                </c:pt>
                <c:pt idx="6">
                  <c:v>-0.70000000005165897</c:v>
                </c:pt>
                <c:pt idx="7">
                  <c:v>-0.90000000000145497</c:v>
                </c:pt>
                <c:pt idx="8">
                  <c:v>-0.90000000000145497</c:v>
                </c:pt>
                <c:pt idx="9">
                  <c:v>-1.30000000001473</c:v>
                </c:pt>
                <c:pt idx="10">
                  <c:v>-1.4999999999645299</c:v>
                </c:pt>
                <c:pt idx="11">
                  <c:v>-1.60000000005311</c:v>
                </c:pt>
                <c:pt idx="12">
                  <c:v>-1.8999999999778101</c:v>
                </c:pt>
                <c:pt idx="13">
                  <c:v>-2.1000000000412902</c:v>
                </c:pt>
                <c:pt idx="14">
                  <c:v>-1.70000000002801</c:v>
                </c:pt>
                <c:pt idx="15">
                  <c:v>-2.5000000000545701</c:v>
                </c:pt>
                <c:pt idx="16">
                  <c:v>-2.2999999999910901</c:v>
                </c:pt>
                <c:pt idx="18">
                  <c:v>-0.182352941177508</c:v>
                </c:pt>
              </c:numCache>
            </c:numRef>
          </c:val>
        </c:ser>
        <c:ser>
          <c:idx val="2"/>
          <c:order val="2"/>
          <c:tx>
            <c:strRef>
              <c:f>'K82+237'!$M$4:$Q$4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'K82+237'!$A$6:$A$32</c:f>
              <c:numCache>
                <c:formatCode>m"月"d"日";@</c:formatCode>
                <c:ptCount val="27"/>
                <c:pt idx="0">
                  <c:v>44669</c:v>
                </c:pt>
                <c:pt idx="1">
                  <c:v>44670</c:v>
                </c:pt>
                <c:pt idx="2">
                  <c:v>44671</c:v>
                </c:pt>
                <c:pt idx="3">
                  <c:v>44672</c:v>
                </c:pt>
                <c:pt idx="4">
                  <c:v>44673</c:v>
                </c:pt>
                <c:pt idx="5">
                  <c:v>44674</c:v>
                </c:pt>
                <c:pt idx="6">
                  <c:v>44675</c:v>
                </c:pt>
                <c:pt idx="7">
                  <c:v>44676</c:v>
                </c:pt>
                <c:pt idx="8">
                  <c:v>44677</c:v>
                </c:pt>
                <c:pt idx="9">
                  <c:v>44678</c:v>
                </c:pt>
                <c:pt idx="10">
                  <c:v>44679</c:v>
                </c:pt>
                <c:pt idx="11">
                  <c:v>44680</c:v>
                </c:pt>
                <c:pt idx="12">
                  <c:v>44681</c:v>
                </c:pt>
                <c:pt idx="13">
                  <c:v>44682</c:v>
                </c:pt>
                <c:pt idx="14">
                  <c:v>44683</c:v>
                </c:pt>
                <c:pt idx="15">
                  <c:v>44685</c:v>
                </c:pt>
                <c:pt idx="16">
                  <c:v>44687</c:v>
                </c:pt>
              </c:numCache>
            </c:numRef>
          </c:cat>
          <c:val>
            <c:numRef>
              <c:f>'K82+237'!$P$6:$P$32</c:f>
              <c:numCache>
                <c:formatCode>0.00_ </c:formatCode>
                <c:ptCount val="27"/>
                <c:pt idx="0">
                  <c:v>0</c:v>
                </c:pt>
                <c:pt idx="1">
                  <c:v>0.20000000006348301</c:v>
                </c:pt>
                <c:pt idx="2">
                  <c:v>0.50000000010186296</c:v>
                </c:pt>
                <c:pt idx="3">
                  <c:v>0.30000000003838101</c:v>
                </c:pt>
                <c:pt idx="4">
                  <c:v>0.10000000008858501</c:v>
                </c:pt>
                <c:pt idx="5">
                  <c:v>0</c:v>
                </c:pt>
                <c:pt idx="6">
                  <c:v>-0.29999999992469401</c:v>
                </c:pt>
                <c:pt idx="7">
                  <c:v>-0.49999999998817701</c:v>
                </c:pt>
                <c:pt idx="8">
                  <c:v>-0.49999999998817701</c:v>
                </c:pt>
                <c:pt idx="9">
                  <c:v>-0.90000000000145497</c:v>
                </c:pt>
                <c:pt idx="10">
                  <c:v>-1.09999999995125</c:v>
                </c:pt>
                <c:pt idx="11">
                  <c:v>-0.99999999997635303</c:v>
                </c:pt>
                <c:pt idx="12">
                  <c:v>-1.4999999999645299</c:v>
                </c:pt>
                <c:pt idx="13">
                  <c:v>-1.69999999991433</c:v>
                </c:pt>
                <c:pt idx="14">
                  <c:v>-1.8000000000029099</c:v>
                </c:pt>
                <c:pt idx="15">
                  <c:v>-2.0999999999275998</c:v>
                </c:pt>
                <c:pt idx="16">
                  <c:v>-2.5999999999157799</c:v>
                </c:pt>
              </c:numCache>
            </c:numRef>
          </c:val>
        </c:ser>
        <c:dLbls/>
        <c:marker val="1"/>
        <c:axId val="325303680"/>
        <c:axId val="325310336"/>
      </c:lineChart>
      <c:lineChart>
        <c:grouping val="standard"/>
        <c:ser>
          <c:idx val="3"/>
          <c:order val="3"/>
          <c:tx>
            <c:strRef>
              <c:f>'K82+237'!$AG$3:$AG$5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'K82+237'!$A$6:$A$29</c:f>
              <c:numCache>
                <c:formatCode>m"月"d"日";@</c:formatCode>
                <c:ptCount val="24"/>
                <c:pt idx="0">
                  <c:v>44669</c:v>
                </c:pt>
                <c:pt idx="1">
                  <c:v>44670</c:v>
                </c:pt>
                <c:pt idx="2">
                  <c:v>44671</c:v>
                </c:pt>
                <c:pt idx="3">
                  <c:v>44672</c:v>
                </c:pt>
                <c:pt idx="4">
                  <c:v>44673</c:v>
                </c:pt>
                <c:pt idx="5">
                  <c:v>44674</c:v>
                </c:pt>
                <c:pt idx="6">
                  <c:v>44675</c:v>
                </c:pt>
                <c:pt idx="7">
                  <c:v>44676</c:v>
                </c:pt>
                <c:pt idx="8">
                  <c:v>44677</c:v>
                </c:pt>
                <c:pt idx="9">
                  <c:v>44678</c:v>
                </c:pt>
                <c:pt idx="10">
                  <c:v>44679</c:v>
                </c:pt>
                <c:pt idx="11">
                  <c:v>44680</c:v>
                </c:pt>
                <c:pt idx="12">
                  <c:v>44681</c:v>
                </c:pt>
                <c:pt idx="13">
                  <c:v>44682</c:v>
                </c:pt>
                <c:pt idx="14">
                  <c:v>44683</c:v>
                </c:pt>
                <c:pt idx="15">
                  <c:v>44685</c:v>
                </c:pt>
                <c:pt idx="16">
                  <c:v>44687</c:v>
                </c:pt>
              </c:numCache>
            </c:numRef>
          </c:cat>
          <c:val>
            <c:numRef>
              <c:f>'K82+237'!$AG$6:$AG$29</c:f>
              <c:numCache>
                <c:formatCode>0.0_ </c:formatCode>
                <c:ptCount val="24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27</c:v>
                </c:pt>
                <c:pt idx="4">
                  <c:v>33</c:v>
                </c:pt>
                <c:pt idx="5">
                  <c:v>39</c:v>
                </c:pt>
                <c:pt idx="6">
                  <c:v>45</c:v>
                </c:pt>
                <c:pt idx="7">
                  <c:v>51</c:v>
                </c:pt>
                <c:pt idx="8">
                  <c:v>57</c:v>
                </c:pt>
                <c:pt idx="9">
                  <c:v>63</c:v>
                </c:pt>
                <c:pt idx="10">
                  <c:v>69</c:v>
                </c:pt>
                <c:pt idx="11">
                  <c:v>75</c:v>
                </c:pt>
                <c:pt idx="12">
                  <c:v>81</c:v>
                </c:pt>
                <c:pt idx="13">
                  <c:v>87</c:v>
                </c:pt>
                <c:pt idx="14">
                  <c:v>93</c:v>
                </c:pt>
                <c:pt idx="15">
                  <c:v>99</c:v>
                </c:pt>
                <c:pt idx="16">
                  <c:v>105</c:v>
                </c:pt>
              </c:numCache>
            </c:numRef>
          </c:val>
        </c:ser>
        <c:dLbls/>
        <c:marker val="1"/>
        <c:axId val="325074944"/>
        <c:axId val="325076480"/>
      </c:lineChart>
      <c:dateAx>
        <c:axId val="32530368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5310336"/>
        <c:crossesAt val="-50"/>
        <c:auto val="1"/>
        <c:lblOffset val="100"/>
        <c:baseTimeUnit val="days"/>
        <c:majorUnit val="2"/>
        <c:majorTimeUnit val="days"/>
      </c:dateAx>
      <c:valAx>
        <c:axId val="325310336"/>
        <c:scaling>
          <c:orientation val="minMax"/>
          <c:max val="1"/>
          <c:min val="-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5303680"/>
        <c:crosses val="autoZero"/>
        <c:crossBetween val="midCat"/>
        <c:majorUnit val="1"/>
      </c:valAx>
      <c:dateAx>
        <c:axId val="325074944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5076480"/>
        <c:crosses val="autoZero"/>
        <c:auto val="1"/>
        <c:lblOffset val="100"/>
        <c:baseTimeUnit val="days"/>
      </c:dateAx>
      <c:valAx>
        <c:axId val="325076480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5074944"/>
        <c:crosses val="max"/>
        <c:crossBetween val="midCat"/>
        <c:majorUnit val="2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8.9381654591226323E-2"/>
          <c:y val="8.6874388863156821E-2"/>
          <c:w val="0.8400013768770731"/>
          <c:h val="6.8627794074760259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K82+861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31816686029000613"/>
          <c:y val="9.7401060161597542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'K82+861'!$C$4:$G$4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'K82+861'!$A$6:$A$43</c:f>
              <c:numCache>
                <c:formatCode>m"月"d"日";@</c:formatCode>
                <c:ptCount val="38"/>
                <c:pt idx="0">
                  <c:v>44526</c:v>
                </c:pt>
                <c:pt idx="1">
                  <c:v>44527</c:v>
                </c:pt>
                <c:pt idx="2">
                  <c:v>44528</c:v>
                </c:pt>
                <c:pt idx="3">
                  <c:v>44529</c:v>
                </c:pt>
                <c:pt idx="4">
                  <c:v>44530</c:v>
                </c:pt>
                <c:pt idx="5">
                  <c:v>44531</c:v>
                </c:pt>
                <c:pt idx="6">
                  <c:v>44532</c:v>
                </c:pt>
                <c:pt idx="7">
                  <c:v>44533</c:v>
                </c:pt>
                <c:pt idx="8">
                  <c:v>44534</c:v>
                </c:pt>
                <c:pt idx="9">
                  <c:v>44535</c:v>
                </c:pt>
                <c:pt idx="10">
                  <c:v>44536</c:v>
                </c:pt>
                <c:pt idx="11">
                  <c:v>44537</c:v>
                </c:pt>
                <c:pt idx="12">
                  <c:v>44538</c:v>
                </c:pt>
                <c:pt idx="13">
                  <c:v>44539</c:v>
                </c:pt>
                <c:pt idx="14">
                  <c:v>44540</c:v>
                </c:pt>
                <c:pt idx="15">
                  <c:v>44542</c:v>
                </c:pt>
                <c:pt idx="16">
                  <c:v>44544</c:v>
                </c:pt>
                <c:pt idx="17">
                  <c:v>44546</c:v>
                </c:pt>
                <c:pt idx="18">
                  <c:v>44548</c:v>
                </c:pt>
                <c:pt idx="19">
                  <c:v>44550</c:v>
                </c:pt>
                <c:pt idx="20">
                  <c:v>44552</c:v>
                </c:pt>
                <c:pt idx="21">
                  <c:v>44554</c:v>
                </c:pt>
                <c:pt idx="22">
                  <c:v>44556</c:v>
                </c:pt>
                <c:pt idx="23">
                  <c:v>44563</c:v>
                </c:pt>
                <c:pt idx="24">
                  <c:v>44570</c:v>
                </c:pt>
              </c:numCache>
            </c:numRef>
          </c:cat>
          <c:val>
            <c:numRef>
              <c:f>'K82+861'!$F$6:$F$41</c:f>
              <c:numCache>
                <c:formatCode>0.00_ </c:formatCode>
                <c:ptCount val="36"/>
                <c:pt idx="0">
                  <c:v>0</c:v>
                </c:pt>
                <c:pt idx="1">
                  <c:v>-0.30000000003838101</c:v>
                </c:pt>
                <c:pt idx="2">
                  <c:v>-9.9999999974897905E-2</c:v>
                </c:pt>
                <c:pt idx="3">
                  <c:v>-0.49999999998817701</c:v>
                </c:pt>
                <c:pt idx="4">
                  <c:v>-0.49999999998817701</c:v>
                </c:pt>
                <c:pt idx="5">
                  <c:v>-1.09999999995125</c:v>
                </c:pt>
                <c:pt idx="6">
                  <c:v>0</c:v>
                </c:pt>
                <c:pt idx="7">
                  <c:v>-0.49999999998817701</c:v>
                </c:pt>
                <c:pt idx="8">
                  <c:v>-0.90000000000145497</c:v>
                </c:pt>
                <c:pt idx="9">
                  <c:v>-1.5999999999394301</c:v>
                </c:pt>
                <c:pt idx="10">
                  <c:v>-1.8999999999778101</c:v>
                </c:pt>
                <c:pt idx="11">
                  <c:v>-2.0999999999275998</c:v>
                </c:pt>
                <c:pt idx="12">
                  <c:v>-2.4999999999408802</c:v>
                </c:pt>
                <c:pt idx="13">
                  <c:v>-2.70000000000437</c:v>
                </c:pt>
                <c:pt idx="14">
                  <c:v>-2.8999999999541601</c:v>
                </c:pt>
                <c:pt idx="15">
                  <c:v>-3.1999999999925399</c:v>
                </c:pt>
                <c:pt idx="16">
                  <c:v>-3.3999999999423398</c:v>
                </c:pt>
                <c:pt idx="17">
                  <c:v>-3.7999999999556202</c:v>
                </c:pt>
                <c:pt idx="18">
                  <c:v>-4.099999999994</c:v>
                </c:pt>
                <c:pt idx="19">
                  <c:v>-4.1999999999688997</c:v>
                </c:pt>
                <c:pt idx="20">
                  <c:v>-4.3999999999186903</c:v>
                </c:pt>
                <c:pt idx="21">
                  <c:v>-4.7999999999319698</c:v>
                </c:pt>
                <c:pt idx="22">
                  <c:v>-4.5999999999821704</c:v>
                </c:pt>
                <c:pt idx="23">
                  <c:v>-4.5000000000072804</c:v>
                </c:pt>
                <c:pt idx="24">
                  <c:v>-4.7999999999319698</c:v>
                </c:pt>
                <c:pt idx="25">
                  <c:v>0.79999999991286996</c:v>
                </c:pt>
              </c:numCache>
            </c:numRef>
          </c:val>
        </c:ser>
        <c:ser>
          <c:idx val="1"/>
          <c:order val="1"/>
          <c:tx>
            <c:strRef>
              <c:f>'K82+861'!$H$4:$L$4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'K82+861'!$A$6:$A$43</c:f>
              <c:numCache>
                <c:formatCode>m"月"d"日";@</c:formatCode>
                <c:ptCount val="38"/>
                <c:pt idx="0">
                  <c:v>44526</c:v>
                </c:pt>
                <c:pt idx="1">
                  <c:v>44527</c:v>
                </c:pt>
                <c:pt idx="2">
                  <c:v>44528</c:v>
                </c:pt>
                <c:pt idx="3">
                  <c:v>44529</c:v>
                </c:pt>
                <c:pt idx="4">
                  <c:v>44530</c:v>
                </c:pt>
                <c:pt idx="5">
                  <c:v>44531</c:v>
                </c:pt>
                <c:pt idx="6">
                  <c:v>44532</c:v>
                </c:pt>
                <c:pt idx="7">
                  <c:v>44533</c:v>
                </c:pt>
                <c:pt idx="8">
                  <c:v>44534</c:v>
                </c:pt>
                <c:pt idx="9">
                  <c:v>44535</c:v>
                </c:pt>
                <c:pt idx="10">
                  <c:v>44536</c:v>
                </c:pt>
                <c:pt idx="11">
                  <c:v>44537</c:v>
                </c:pt>
                <c:pt idx="12">
                  <c:v>44538</c:v>
                </c:pt>
                <c:pt idx="13">
                  <c:v>44539</c:v>
                </c:pt>
                <c:pt idx="14">
                  <c:v>44540</c:v>
                </c:pt>
                <c:pt idx="15">
                  <c:v>44542</c:v>
                </c:pt>
                <c:pt idx="16">
                  <c:v>44544</c:v>
                </c:pt>
                <c:pt idx="17">
                  <c:v>44546</c:v>
                </c:pt>
                <c:pt idx="18">
                  <c:v>44548</c:v>
                </c:pt>
                <c:pt idx="19">
                  <c:v>44550</c:v>
                </c:pt>
                <c:pt idx="20">
                  <c:v>44552</c:v>
                </c:pt>
                <c:pt idx="21">
                  <c:v>44554</c:v>
                </c:pt>
                <c:pt idx="22">
                  <c:v>44556</c:v>
                </c:pt>
                <c:pt idx="23">
                  <c:v>44563</c:v>
                </c:pt>
                <c:pt idx="24">
                  <c:v>44570</c:v>
                </c:pt>
              </c:numCache>
            </c:numRef>
          </c:cat>
          <c:val>
            <c:numRef>
              <c:f>'K82+861'!$K$6:$K$40</c:f>
              <c:numCache>
                <c:formatCode>0.00_ </c:formatCode>
                <c:ptCount val="35"/>
                <c:pt idx="0">
                  <c:v>0</c:v>
                </c:pt>
                <c:pt idx="1">
                  <c:v>-0.20000000006348301</c:v>
                </c:pt>
                <c:pt idx="2">
                  <c:v>-0.30000000003838101</c:v>
                </c:pt>
                <c:pt idx="3">
                  <c:v>-0.80000000002655702</c:v>
                </c:pt>
                <c:pt idx="4">
                  <c:v>-0.80000000002655702</c:v>
                </c:pt>
                <c:pt idx="5">
                  <c:v>-0.80000000002655702</c:v>
                </c:pt>
                <c:pt idx="6">
                  <c:v>-2.40000000007967</c:v>
                </c:pt>
                <c:pt idx="7">
                  <c:v>-1.70000000002801</c:v>
                </c:pt>
                <c:pt idx="8">
                  <c:v>-2.1000000000412902</c:v>
                </c:pt>
                <c:pt idx="9">
                  <c:v>-2.2999999999910901</c:v>
                </c:pt>
                <c:pt idx="10">
                  <c:v>-2.9000000000678501</c:v>
                </c:pt>
                <c:pt idx="11">
                  <c:v>-3.1000000000176402</c:v>
                </c:pt>
                <c:pt idx="12">
                  <c:v>-2.79999999997926</c:v>
                </c:pt>
                <c:pt idx="13">
                  <c:v>-3.1000000000176402</c:v>
                </c:pt>
                <c:pt idx="14">
                  <c:v>-3.40000000005602</c:v>
                </c:pt>
                <c:pt idx="15">
                  <c:v>-3.30000000008113</c:v>
                </c:pt>
                <c:pt idx="16">
                  <c:v>-3.30000000008113</c:v>
                </c:pt>
                <c:pt idx="17">
                  <c:v>-3.8000000000692999</c:v>
                </c:pt>
                <c:pt idx="18">
                  <c:v>-3.5000000000309202</c:v>
                </c:pt>
                <c:pt idx="19">
                  <c:v>-3.69999999998072</c:v>
                </c:pt>
                <c:pt idx="20">
                  <c:v>-3.1000000000176402</c:v>
                </c:pt>
                <c:pt idx="21">
                  <c:v>-2.40000000007967</c:v>
                </c:pt>
                <c:pt idx="22">
                  <c:v>-2.6000000000294698</c:v>
                </c:pt>
                <c:pt idx="23">
                  <c:v>-2.70000000000437</c:v>
                </c:pt>
                <c:pt idx="24">
                  <c:v>-2.9000000000678501</c:v>
                </c:pt>
                <c:pt idx="25">
                  <c:v>-4.2857142846384803E-2</c:v>
                </c:pt>
              </c:numCache>
            </c:numRef>
          </c:val>
        </c:ser>
        <c:ser>
          <c:idx val="2"/>
          <c:order val="2"/>
          <c:tx>
            <c:strRef>
              <c:f>'K82+861'!$M$4:$Q$4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'K82+861'!$A$6:$A$43</c:f>
              <c:numCache>
                <c:formatCode>m"月"d"日";@</c:formatCode>
                <c:ptCount val="38"/>
                <c:pt idx="0">
                  <c:v>44526</c:v>
                </c:pt>
                <c:pt idx="1">
                  <c:v>44527</c:v>
                </c:pt>
                <c:pt idx="2">
                  <c:v>44528</c:v>
                </c:pt>
                <c:pt idx="3">
                  <c:v>44529</c:v>
                </c:pt>
                <c:pt idx="4">
                  <c:v>44530</c:v>
                </c:pt>
                <c:pt idx="5">
                  <c:v>44531</c:v>
                </c:pt>
                <c:pt idx="6">
                  <c:v>44532</c:v>
                </c:pt>
                <c:pt idx="7">
                  <c:v>44533</c:v>
                </c:pt>
                <c:pt idx="8">
                  <c:v>44534</c:v>
                </c:pt>
                <c:pt idx="9">
                  <c:v>44535</c:v>
                </c:pt>
                <c:pt idx="10">
                  <c:v>44536</c:v>
                </c:pt>
                <c:pt idx="11">
                  <c:v>44537</c:v>
                </c:pt>
                <c:pt idx="12">
                  <c:v>44538</c:v>
                </c:pt>
                <c:pt idx="13">
                  <c:v>44539</c:v>
                </c:pt>
                <c:pt idx="14">
                  <c:v>44540</c:v>
                </c:pt>
                <c:pt idx="15">
                  <c:v>44542</c:v>
                </c:pt>
                <c:pt idx="16">
                  <c:v>44544</c:v>
                </c:pt>
                <c:pt idx="17">
                  <c:v>44546</c:v>
                </c:pt>
                <c:pt idx="18">
                  <c:v>44548</c:v>
                </c:pt>
                <c:pt idx="19">
                  <c:v>44550</c:v>
                </c:pt>
                <c:pt idx="20">
                  <c:v>44552</c:v>
                </c:pt>
                <c:pt idx="21">
                  <c:v>44554</c:v>
                </c:pt>
                <c:pt idx="22">
                  <c:v>44556</c:v>
                </c:pt>
                <c:pt idx="23">
                  <c:v>44563</c:v>
                </c:pt>
                <c:pt idx="24">
                  <c:v>44570</c:v>
                </c:pt>
              </c:numCache>
            </c:numRef>
          </c:cat>
          <c:val>
            <c:numRef>
              <c:f>'K82+861'!$P$6:$P$39</c:f>
              <c:numCache>
                <c:formatCode>0.00_ </c:formatCode>
                <c:ptCount val="34"/>
                <c:pt idx="0">
                  <c:v>0</c:v>
                </c:pt>
                <c:pt idx="1">
                  <c:v>-0.20000000006348301</c:v>
                </c:pt>
                <c:pt idx="2">
                  <c:v>-0.30000000003838101</c:v>
                </c:pt>
                <c:pt idx="3">
                  <c:v>-1.30000000001473</c:v>
                </c:pt>
                <c:pt idx="4">
                  <c:v>-1.8999999999778101</c:v>
                </c:pt>
                <c:pt idx="5">
                  <c:v>-1.8999999999778101</c:v>
                </c:pt>
                <c:pt idx="6">
                  <c:v>-2.2999999999910901</c:v>
                </c:pt>
                <c:pt idx="7">
                  <c:v>-1.4999999999645299</c:v>
                </c:pt>
                <c:pt idx="8">
                  <c:v>-1.8000000000029099</c:v>
                </c:pt>
                <c:pt idx="9">
                  <c:v>-1.69999999991433</c:v>
                </c:pt>
                <c:pt idx="10">
                  <c:v>-2.5999999999157799</c:v>
                </c:pt>
                <c:pt idx="11">
                  <c:v>-2.2999999999910901</c:v>
                </c:pt>
                <c:pt idx="12">
                  <c:v>-2.4999999999408802</c:v>
                </c:pt>
                <c:pt idx="13">
                  <c:v>-2.5999999999157799</c:v>
                </c:pt>
                <c:pt idx="14">
                  <c:v>-2.9999999999290599</c:v>
                </c:pt>
                <c:pt idx="15">
                  <c:v>-2.79999999997926</c:v>
                </c:pt>
                <c:pt idx="16">
                  <c:v>-3.09999999990396</c:v>
                </c:pt>
                <c:pt idx="17">
                  <c:v>-3.1999999999925399</c:v>
                </c:pt>
                <c:pt idx="18">
                  <c:v>-3.3999999999423398</c:v>
                </c:pt>
                <c:pt idx="19">
                  <c:v>-3.2999999999674401</c:v>
                </c:pt>
                <c:pt idx="20">
                  <c:v>-3.3999999999423398</c:v>
                </c:pt>
                <c:pt idx="21">
                  <c:v>-3.2999999999674401</c:v>
                </c:pt>
                <c:pt idx="22">
                  <c:v>-3.49999999991724</c:v>
                </c:pt>
                <c:pt idx="23">
                  <c:v>-3.7999999999556202</c:v>
                </c:pt>
                <c:pt idx="24">
                  <c:v>-3.8999999999305102</c:v>
                </c:pt>
              </c:numCache>
            </c:numRef>
          </c:val>
        </c:ser>
        <c:dLbls/>
        <c:marker val="1"/>
        <c:axId val="316861440"/>
        <c:axId val="316876288"/>
      </c:lineChart>
      <c:lineChart>
        <c:grouping val="standard"/>
        <c:ser>
          <c:idx val="3"/>
          <c:order val="3"/>
          <c:tx>
            <c:strRef>
              <c:f>'K82+861'!$AG$3:$AG$5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'K82+861'!$A$6:$A$75</c:f>
              <c:numCache>
                <c:formatCode>m"月"d"日";@</c:formatCode>
                <c:ptCount val="70"/>
                <c:pt idx="0">
                  <c:v>44526</c:v>
                </c:pt>
                <c:pt idx="1">
                  <c:v>44527</c:v>
                </c:pt>
                <c:pt idx="2">
                  <c:v>44528</c:v>
                </c:pt>
                <c:pt idx="3">
                  <c:v>44529</c:v>
                </c:pt>
                <c:pt idx="4">
                  <c:v>44530</c:v>
                </c:pt>
                <c:pt idx="5">
                  <c:v>44531</c:v>
                </c:pt>
                <c:pt idx="6">
                  <c:v>44532</c:v>
                </c:pt>
                <c:pt idx="7">
                  <c:v>44533</c:v>
                </c:pt>
                <c:pt idx="8">
                  <c:v>44534</c:v>
                </c:pt>
                <c:pt idx="9">
                  <c:v>44535</c:v>
                </c:pt>
                <c:pt idx="10">
                  <c:v>44536</c:v>
                </c:pt>
                <c:pt idx="11">
                  <c:v>44537</c:v>
                </c:pt>
                <c:pt idx="12">
                  <c:v>44538</c:v>
                </c:pt>
                <c:pt idx="13">
                  <c:v>44539</c:v>
                </c:pt>
                <c:pt idx="14">
                  <c:v>44540</c:v>
                </c:pt>
                <c:pt idx="15">
                  <c:v>44542</c:v>
                </c:pt>
                <c:pt idx="16">
                  <c:v>44544</c:v>
                </c:pt>
                <c:pt idx="17">
                  <c:v>44546</c:v>
                </c:pt>
                <c:pt idx="18">
                  <c:v>44548</c:v>
                </c:pt>
                <c:pt idx="19">
                  <c:v>44550</c:v>
                </c:pt>
                <c:pt idx="20">
                  <c:v>44552</c:v>
                </c:pt>
                <c:pt idx="21">
                  <c:v>44554</c:v>
                </c:pt>
                <c:pt idx="22">
                  <c:v>44556</c:v>
                </c:pt>
                <c:pt idx="23">
                  <c:v>44563</c:v>
                </c:pt>
                <c:pt idx="24">
                  <c:v>44570</c:v>
                </c:pt>
              </c:numCache>
            </c:numRef>
          </c:cat>
          <c:val>
            <c:numRef>
              <c:f>'K82+861'!$AG$6:$AG$38</c:f>
              <c:numCache>
                <c:formatCode>0.0_ </c:formatCode>
                <c:ptCount val="33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43</c:v>
                </c:pt>
                <c:pt idx="7">
                  <c:v>46</c:v>
                </c:pt>
                <c:pt idx="8">
                  <c:v>49</c:v>
                </c:pt>
                <c:pt idx="9">
                  <c:v>52</c:v>
                </c:pt>
                <c:pt idx="10">
                  <c:v>55</c:v>
                </c:pt>
                <c:pt idx="11">
                  <c:v>58</c:v>
                </c:pt>
                <c:pt idx="12">
                  <c:v>61</c:v>
                </c:pt>
                <c:pt idx="13">
                  <c:v>64</c:v>
                </c:pt>
                <c:pt idx="14">
                  <c:v>67</c:v>
                </c:pt>
                <c:pt idx="15">
                  <c:v>73</c:v>
                </c:pt>
                <c:pt idx="16">
                  <c:v>79</c:v>
                </c:pt>
                <c:pt idx="17">
                  <c:v>85</c:v>
                </c:pt>
                <c:pt idx="18">
                  <c:v>91</c:v>
                </c:pt>
                <c:pt idx="19">
                  <c:v>97</c:v>
                </c:pt>
                <c:pt idx="20">
                  <c:v>103</c:v>
                </c:pt>
                <c:pt idx="21">
                  <c:v>109</c:v>
                </c:pt>
                <c:pt idx="22">
                  <c:v>115</c:v>
                </c:pt>
                <c:pt idx="23">
                  <c:v>125</c:v>
                </c:pt>
                <c:pt idx="24">
                  <c:v>142</c:v>
                </c:pt>
              </c:numCache>
            </c:numRef>
          </c:val>
        </c:ser>
        <c:dLbls/>
        <c:marker val="1"/>
        <c:axId val="316878208"/>
        <c:axId val="316884096"/>
      </c:lineChart>
      <c:dateAx>
        <c:axId val="31686144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4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6876288"/>
        <c:crossesAt val="-50"/>
        <c:auto val="1"/>
        <c:lblOffset val="100"/>
        <c:baseTimeUnit val="days"/>
        <c:majorUnit val="4"/>
        <c:majorTimeUnit val="days"/>
      </c:dateAx>
      <c:valAx>
        <c:axId val="316876288"/>
        <c:scaling>
          <c:orientation val="minMax"/>
          <c:max val="0.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423E-3"/>
              <c:y val="0.321428301854426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6861440"/>
        <c:crosses val="autoZero"/>
        <c:crossBetween val="midCat"/>
      </c:valAx>
      <c:dateAx>
        <c:axId val="316878208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16884096"/>
        <c:crosses val="autoZero"/>
        <c:auto val="1"/>
        <c:lblOffset val="100"/>
        <c:baseTimeUnit val="days"/>
      </c:dateAx>
      <c:valAx>
        <c:axId val="316884096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16878208"/>
        <c:crosses val="max"/>
        <c:crossBetween val="midCat"/>
        <c:majorUnit val="32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4.8114797125769118E-2"/>
          <c:y val="8.2789357212701198E-2"/>
          <c:w val="0.840001376877071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K82+237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'K82+237'!$U$4:$W$4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'K82+237'!$A$6:$A$29</c:f>
              <c:numCache>
                <c:formatCode>m"月"d"日";@</c:formatCode>
                <c:ptCount val="24"/>
                <c:pt idx="0">
                  <c:v>44669</c:v>
                </c:pt>
                <c:pt idx="1">
                  <c:v>44670</c:v>
                </c:pt>
                <c:pt idx="2">
                  <c:v>44671</c:v>
                </c:pt>
                <c:pt idx="3">
                  <c:v>44672</c:v>
                </c:pt>
                <c:pt idx="4">
                  <c:v>44673</c:v>
                </c:pt>
                <c:pt idx="5">
                  <c:v>44674</c:v>
                </c:pt>
                <c:pt idx="6">
                  <c:v>44675</c:v>
                </c:pt>
                <c:pt idx="7">
                  <c:v>44676</c:v>
                </c:pt>
                <c:pt idx="8">
                  <c:v>44677</c:v>
                </c:pt>
                <c:pt idx="9">
                  <c:v>44678</c:v>
                </c:pt>
                <c:pt idx="10">
                  <c:v>44679</c:v>
                </c:pt>
                <c:pt idx="11">
                  <c:v>44680</c:v>
                </c:pt>
                <c:pt idx="12">
                  <c:v>44681</c:v>
                </c:pt>
                <c:pt idx="13">
                  <c:v>44682</c:v>
                </c:pt>
                <c:pt idx="14">
                  <c:v>44683</c:v>
                </c:pt>
                <c:pt idx="15">
                  <c:v>44685</c:v>
                </c:pt>
                <c:pt idx="16">
                  <c:v>44687</c:v>
                </c:pt>
              </c:numCache>
            </c:numRef>
          </c:cat>
          <c:val>
            <c:numRef>
              <c:f>'K82+237'!$V$6:$V$31</c:f>
              <c:numCache>
                <c:formatCode>0.00_ </c:formatCode>
                <c:ptCount val="26"/>
                <c:pt idx="0">
                  <c:v>0</c:v>
                </c:pt>
                <c:pt idx="1">
                  <c:v>-0.70000000000014495</c:v>
                </c:pt>
                <c:pt idx="2">
                  <c:v>-0.90000000000145497</c:v>
                </c:pt>
                <c:pt idx="3">
                  <c:v>-1.10000000000099</c:v>
                </c:pt>
                <c:pt idx="4">
                  <c:v>-1.20000000000076</c:v>
                </c:pt>
                <c:pt idx="5">
                  <c:v>-1.50000000000006</c:v>
                </c:pt>
                <c:pt idx="6">
                  <c:v>-1.70000000001025</c:v>
                </c:pt>
                <c:pt idx="7">
                  <c:v>-1.80000000000113</c:v>
                </c:pt>
                <c:pt idx="8">
                  <c:v>-2.1000000000110899</c:v>
                </c:pt>
                <c:pt idx="9">
                  <c:v>-2.30000000001063</c:v>
                </c:pt>
                <c:pt idx="10">
                  <c:v>-2.10000000000043</c:v>
                </c:pt>
                <c:pt idx="11">
                  <c:v>-2.7000000000096902</c:v>
                </c:pt>
                <c:pt idx="12">
                  <c:v>-2.900000000011</c:v>
                </c:pt>
                <c:pt idx="13">
                  <c:v>-3.1000000000212</c:v>
                </c:pt>
                <c:pt idx="14">
                  <c:v>-3.2000000000014199</c:v>
                </c:pt>
                <c:pt idx="15">
                  <c:v>-3.0999999999998802</c:v>
                </c:pt>
                <c:pt idx="16">
                  <c:v>-2.8000000000005798</c:v>
                </c:pt>
                <c:pt idx="18">
                  <c:v>-1.10000000000099</c:v>
                </c:pt>
              </c:numCache>
            </c:numRef>
          </c:val>
        </c:ser>
        <c:ser>
          <c:idx val="1"/>
          <c:order val="1"/>
          <c:tx>
            <c:strRef>
              <c:f>'K82+237'!$Y$4:$AA$4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'K82+237'!$A$6:$A$29</c:f>
              <c:numCache>
                <c:formatCode>m"月"d"日";@</c:formatCode>
                <c:ptCount val="24"/>
                <c:pt idx="0">
                  <c:v>44669</c:v>
                </c:pt>
                <c:pt idx="1">
                  <c:v>44670</c:v>
                </c:pt>
                <c:pt idx="2">
                  <c:v>44671</c:v>
                </c:pt>
                <c:pt idx="3">
                  <c:v>44672</c:v>
                </c:pt>
                <c:pt idx="4">
                  <c:v>44673</c:v>
                </c:pt>
                <c:pt idx="5">
                  <c:v>44674</c:v>
                </c:pt>
                <c:pt idx="6">
                  <c:v>44675</c:v>
                </c:pt>
                <c:pt idx="7">
                  <c:v>44676</c:v>
                </c:pt>
                <c:pt idx="8">
                  <c:v>44677</c:v>
                </c:pt>
                <c:pt idx="9">
                  <c:v>44678</c:v>
                </c:pt>
                <c:pt idx="10">
                  <c:v>44679</c:v>
                </c:pt>
                <c:pt idx="11">
                  <c:v>44680</c:v>
                </c:pt>
                <c:pt idx="12">
                  <c:v>44681</c:v>
                </c:pt>
                <c:pt idx="13">
                  <c:v>44682</c:v>
                </c:pt>
                <c:pt idx="14">
                  <c:v>44683</c:v>
                </c:pt>
                <c:pt idx="15">
                  <c:v>44685</c:v>
                </c:pt>
                <c:pt idx="16">
                  <c:v>44687</c:v>
                </c:pt>
              </c:numCache>
            </c:numRef>
          </c:cat>
          <c:val>
            <c:numRef>
              <c:f>'K82+237'!$Z$6:$Z$30</c:f>
              <c:numCache>
                <c:formatCode>0.00_ </c:formatCode>
                <c:ptCount val="25"/>
                <c:pt idx="0">
                  <c:v>0</c:v>
                </c:pt>
                <c:pt idx="1">
                  <c:v>-9.99999999997669E-2</c:v>
                </c:pt>
                <c:pt idx="2">
                  <c:v>-0.49999999999883499</c:v>
                </c:pt>
                <c:pt idx="3">
                  <c:v>0</c:v>
                </c:pt>
                <c:pt idx="4">
                  <c:v>-0.19999999999953399</c:v>
                </c:pt>
                <c:pt idx="5">
                  <c:v>-0.49999999999883499</c:v>
                </c:pt>
                <c:pt idx="6">
                  <c:v>-0.59999999999860198</c:v>
                </c:pt>
                <c:pt idx="7">
                  <c:v>-0.69999999999836904</c:v>
                </c:pt>
                <c:pt idx="8">
                  <c:v>-0.999999999999446</c:v>
                </c:pt>
                <c:pt idx="9">
                  <c:v>-1.1999999999989801</c:v>
                </c:pt>
                <c:pt idx="10">
                  <c:v>-1.39999999999851</c:v>
                </c:pt>
                <c:pt idx="11">
                  <c:v>-1.6999999999995901</c:v>
                </c:pt>
                <c:pt idx="12">
                  <c:v>-1.7999999999993599</c:v>
                </c:pt>
                <c:pt idx="13">
                  <c:v>-1.99999999999889</c:v>
                </c:pt>
                <c:pt idx="14">
                  <c:v>-1.99999999999889</c:v>
                </c:pt>
                <c:pt idx="15">
                  <c:v>-1.50000000000006</c:v>
                </c:pt>
                <c:pt idx="16">
                  <c:v>-1.59999999999982</c:v>
                </c:pt>
                <c:pt idx="18">
                  <c:v>-2.7000000000008102</c:v>
                </c:pt>
              </c:numCache>
            </c:numRef>
          </c:val>
        </c:ser>
        <c:ser>
          <c:idx val="2"/>
          <c:order val="2"/>
          <c:tx>
            <c:strRef>
              <c:f>'K82+237'!$AC$4:$AE$4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'K82+237'!$A$6:$A$29</c:f>
              <c:numCache>
                <c:formatCode>m"月"d"日";@</c:formatCode>
                <c:ptCount val="24"/>
                <c:pt idx="0">
                  <c:v>44669</c:v>
                </c:pt>
                <c:pt idx="1">
                  <c:v>44670</c:v>
                </c:pt>
                <c:pt idx="2">
                  <c:v>44671</c:v>
                </c:pt>
                <c:pt idx="3">
                  <c:v>44672</c:v>
                </c:pt>
                <c:pt idx="4">
                  <c:v>44673</c:v>
                </c:pt>
                <c:pt idx="5">
                  <c:v>44674</c:v>
                </c:pt>
                <c:pt idx="6">
                  <c:v>44675</c:v>
                </c:pt>
                <c:pt idx="7">
                  <c:v>44676</c:v>
                </c:pt>
                <c:pt idx="8">
                  <c:v>44677</c:v>
                </c:pt>
                <c:pt idx="9">
                  <c:v>44678</c:v>
                </c:pt>
                <c:pt idx="10">
                  <c:v>44679</c:v>
                </c:pt>
                <c:pt idx="11">
                  <c:v>44680</c:v>
                </c:pt>
                <c:pt idx="12">
                  <c:v>44681</c:v>
                </c:pt>
                <c:pt idx="13">
                  <c:v>44682</c:v>
                </c:pt>
                <c:pt idx="14">
                  <c:v>44683</c:v>
                </c:pt>
                <c:pt idx="15">
                  <c:v>44685</c:v>
                </c:pt>
                <c:pt idx="16">
                  <c:v>44687</c:v>
                </c:pt>
              </c:numCache>
            </c:numRef>
          </c:cat>
          <c:val>
            <c:numRef>
              <c:f>'K82+237'!$AD$6:$AD$29</c:f>
              <c:numCache>
                <c:formatCode>0.00_ </c:formatCode>
                <c:ptCount val="24"/>
                <c:pt idx="0">
                  <c:v>0</c:v>
                </c:pt>
                <c:pt idx="1">
                  <c:v>-9.99999999997669E-2</c:v>
                </c:pt>
                <c:pt idx="2">
                  <c:v>-0.50000000000061096</c:v>
                </c:pt>
                <c:pt idx="3">
                  <c:v>-0.70000000000014495</c:v>
                </c:pt>
                <c:pt idx="4">
                  <c:v>-0.89999999999967895</c:v>
                </c:pt>
                <c:pt idx="5">
                  <c:v>-1.0000000000012199</c:v>
                </c:pt>
                <c:pt idx="6">
                  <c:v>-1.3000000000005201</c:v>
                </c:pt>
                <c:pt idx="7">
                  <c:v>-1.50000000000006</c:v>
                </c:pt>
                <c:pt idx="8">
                  <c:v>-1.4000000000002899</c:v>
                </c:pt>
                <c:pt idx="9">
                  <c:v>-1.9000000000009001</c:v>
                </c:pt>
                <c:pt idx="10">
                  <c:v>-2.3999999999997401</c:v>
                </c:pt>
                <c:pt idx="11">
                  <c:v>-2.2999999999999701</c:v>
                </c:pt>
                <c:pt idx="12">
                  <c:v>-2.5000000000012799</c:v>
                </c:pt>
                <c:pt idx="13">
                  <c:v>-2.8000000000005798</c:v>
                </c:pt>
                <c:pt idx="14">
                  <c:v>-2.8999999999896899</c:v>
                </c:pt>
                <c:pt idx="15">
                  <c:v>-3.0999999999910002</c:v>
                </c:pt>
                <c:pt idx="16">
                  <c:v>-2.7000000000008102</c:v>
                </c:pt>
              </c:numCache>
            </c:numRef>
          </c:val>
        </c:ser>
        <c:dLbls/>
        <c:marker val="1"/>
        <c:axId val="325396352"/>
        <c:axId val="325407104"/>
      </c:lineChart>
      <c:lineChart>
        <c:grouping val="standard"/>
        <c:ser>
          <c:idx val="3"/>
          <c:order val="3"/>
          <c:tx>
            <c:strRef>
              <c:f>'K82+237'!$AG$3:$AG$5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'K82+237'!$A$6:$A$29</c:f>
              <c:numCache>
                <c:formatCode>m"月"d"日";@</c:formatCode>
                <c:ptCount val="24"/>
                <c:pt idx="0">
                  <c:v>44669</c:v>
                </c:pt>
                <c:pt idx="1">
                  <c:v>44670</c:v>
                </c:pt>
                <c:pt idx="2">
                  <c:v>44671</c:v>
                </c:pt>
                <c:pt idx="3">
                  <c:v>44672</c:v>
                </c:pt>
                <c:pt idx="4">
                  <c:v>44673</c:v>
                </c:pt>
                <c:pt idx="5">
                  <c:v>44674</c:v>
                </c:pt>
                <c:pt idx="6">
                  <c:v>44675</c:v>
                </c:pt>
                <c:pt idx="7">
                  <c:v>44676</c:v>
                </c:pt>
                <c:pt idx="8">
                  <c:v>44677</c:v>
                </c:pt>
                <c:pt idx="9">
                  <c:v>44678</c:v>
                </c:pt>
                <c:pt idx="10">
                  <c:v>44679</c:v>
                </c:pt>
                <c:pt idx="11">
                  <c:v>44680</c:v>
                </c:pt>
                <c:pt idx="12">
                  <c:v>44681</c:v>
                </c:pt>
                <c:pt idx="13">
                  <c:v>44682</c:v>
                </c:pt>
                <c:pt idx="14">
                  <c:v>44683</c:v>
                </c:pt>
                <c:pt idx="15">
                  <c:v>44685</c:v>
                </c:pt>
                <c:pt idx="16">
                  <c:v>44687</c:v>
                </c:pt>
              </c:numCache>
            </c:numRef>
          </c:cat>
          <c:val>
            <c:numRef>
              <c:f>'K82+237'!$AG$6:$AG$29</c:f>
              <c:numCache>
                <c:formatCode>0.0_ </c:formatCode>
                <c:ptCount val="24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27</c:v>
                </c:pt>
                <c:pt idx="4">
                  <c:v>33</c:v>
                </c:pt>
                <c:pt idx="5">
                  <c:v>39</c:v>
                </c:pt>
                <c:pt idx="6">
                  <c:v>45</c:v>
                </c:pt>
                <c:pt idx="7">
                  <c:v>51</c:v>
                </c:pt>
                <c:pt idx="8">
                  <c:v>57</c:v>
                </c:pt>
                <c:pt idx="9">
                  <c:v>63</c:v>
                </c:pt>
                <c:pt idx="10">
                  <c:v>69</c:v>
                </c:pt>
                <c:pt idx="11">
                  <c:v>75</c:v>
                </c:pt>
                <c:pt idx="12">
                  <c:v>81</c:v>
                </c:pt>
                <c:pt idx="13">
                  <c:v>87</c:v>
                </c:pt>
                <c:pt idx="14">
                  <c:v>93</c:v>
                </c:pt>
                <c:pt idx="15">
                  <c:v>99</c:v>
                </c:pt>
                <c:pt idx="16">
                  <c:v>105</c:v>
                </c:pt>
              </c:numCache>
            </c:numRef>
          </c:val>
        </c:ser>
        <c:dLbls/>
        <c:marker val="1"/>
        <c:axId val="325409024"/>
        <c:axId val="325423104"/>
      </c:lineChart>
      <c:dateAx>
        <c:axId val="32539635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5407104"/>
        <c:crossesAt val="-50"/>
        <c:auto val="1"/>
        <c:lblOffset val="100"/>
        <c:baseTimeUnit val="days"/>
      </c:dateAx>
      <c:valAx>
        <c:axId val="325407104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5396352"/>
        <c:crosses val="autoZero"/>
        <c:crossBetween val="midCat"/>
      </c:valAx>
      <c:dateAx>
        <c:axId val="325409024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5423104"/>
        <c:crosses val="autoZero"/>
        <c:auto val="1"/>
        <c:lblOffset val="100"/>
        <c:baseTimeUnit val="days"/>
      </c:dateAx>
      <c:valAx>
        <c:axId val="325423104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5409024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K82+237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816700031140205"/>
          <c:y val="6.564424544971091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'K82+237'!$C$4:$G$4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'K82+237'!$A$6:$A$29</c:f>
              <c:numCache>
                <c:formatCode>m"月"d"日";@</c:formatCode>
                <c:ptCount val="24"/>
                <c:pt idx="0">
                  <c:v>44669</c:v>
                </c:pt>
                <c:pt idx="1">
                  <c:v>44670</c:v>
                </c:pt>
                <c:pt idx="2">
                  <c:v>44671</c:v>
                </c:pt>
                <c:pt idx="3">
                  <c:v>44672</c:v>
                </c:pt>
                <c:pt idx="4">
                  <c:v>44673</c:v>
                </c:pt>
                <c:pt idx="5">
                  <c:v>44674</c:v>
                </c:pt>
                <c:pt idx="6">
                  <c:v>44675</c:v>
                </c:pt>
                <c:pt idx="7">
                  <c:v>44676</c:v>
                </c:pt>
                <c:pt idx="8">
                  <c:v>44677</c:v>
                </c:pt>
                <c:pt idx="9">
                  <c:v>44678</c:v>
                </c:pt>
                <c:pt idx="10">
                  <c:v>44679</c:v>
                </c:pt>
                <c:pt idx="11">
                  <c:v>44680</c:v>
                </c:pt>
                <c:pt idx="12">
                  <c:v>44681</c:v>
                </c:pt>
                <c:pt idx="13">
                  <c:v>44682</c:v>
                </c:pt>
                <c:pt idx="14">
                  <c:v>44683</c:v>
                </c:pt>
                <c:pt idx="15">
                  <c:v>44685</c:v>
                </c:pt>
                <c:pt idx="16">
                  <c:v>44687</c:v>
                </c:pt>
              </c:numCache>
            </c:numRef>
          </c:cat>
          <c:val>
            <c:numRef>
              <c:f>'K82+237'!$G$6:$G$29</c:f>
              <c:numCache>
                <c:formatCode>0.00_ </c:formatCode>
                <c:ptCount val="24"/>
                <c:pt idx="0">
                  <c:v>0</c:v>
                </c:pt>
                <c:pt idx="1">
                  <c:v>-0.69999999993797202</c:v>
                </c:pt>
                <c:pt idx="2">
                  <c:v>0.30000000003838101</c:v>
                </c:pt>
                <c:pt idx="3">
                  <c:v>-0.30000000003838101</c:v>
                </c:pt>
                <c:pt idx="4">
                  <c:v>-0.20000000006348301</c:v>
                </c:pt>
                <c:pt idx="5">
                  <c:v>-0.39999999989959201</c:v>
                </c:pt>
                <c:pt idx="6">
                  <c:v>-0.30000000003838101</c:v>
                </c:pt>
                <c:pt idx="7">
                  <c:v>-9.9999999974897905E-2</c:v>
                </c:pt>
                <c:pt idx="8">
                  <c:v>-0.49999999998817701</c:v>
                </c:pt>
                <c:pt idx="9">
                  <c:v>-0.30000000003838101</c:v>
                </c:pt>
                <c:pt idx="10">
                  <c:v>-0.40000000001327901</c:v>
                </c:pt>
                <c:pt idx="11">
                  <c:v>-0.199999999949796</c:v>
                </c:pt>
                <c:pt idx="12">
                  <c:v>0.40000000001327901</c:v>
                </c:pt>
                <c:pt idx="13">
                  <c:v>-0.30000000003838101</c:v>
                </c:pt>
                <c:pt idx="14">
                  <c:v>9.9999999974897905E-2</c:v>
                </c:pt>
                <c:pt idx="15">
                  <c:v>4.9999999987449001E-2</c:v>
                </c:pt>
                <c:pt idx="16">
                  <c:v>0.100000000031741</c:v>
                </c:pt>
                <c:pt idx="18">
                  <c:v>-3.1000000000176402</c:v>
                </c:pt>
              </c:numCache>
            </c:numRef>
          </c:val>
        </c:ser>
        <c:ser>
          <c:idx val="1"/>
          <c:order val="1"/>
          <c:tx>
            <c:strRef>
              <c:f>'K82+237'!$H$4:$L$4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'K82+237'!$A$6:$A$29</c:f>
              <c:numCache>
                <c:formatCode>m"月"d"日";@</c:formatCode>
                <c:ptCount val="24"/>
                <c:pt idx="0">
                  <c:v>44669</c:v>
                </c:pt>
                <c:pt idx="1">
                  <c:v>44670</c:v>
                </c:pt>
                <c:pt idx="2">
                  <c:v>44671</c:v>
                </c:pt>
                <c:pt idx="3">
                  <c:v>44672</c:v>
                </c:pt>
                <c:pt idx="4">
                  <c:v>44673</c:v>
                </c:pt>
                <c:pt idx="5">
                  <c:v>44674</c:v>
                </c:pt>
                <c:pt idx="6">
                  <c:v>44675</c:v>
                </c:pt>
                <c:pt idx="7">
                  <c:v>44676</c:v>
                </c:pt>
                <c:pt idx="8">
                  <c:v>44677</c:v>
                </c:pt>
                <c:pt idx="9">
                  <c:v>44678</c:v>
                </c:pt>
                <c:pt idx="10">
                  <c:v>44679</c:v>
                </c:pt>
                <c:pt idx="11">
                  <c:v>44680</c:v>
                </c:pt>
                <c:pt idx="12">
                  <c:v>44681</c:v>
                </c:pt>
                <c:pt idx="13">
                  <c:v>44682</c:v>
                </c:pt>
                <c:pt idx="14">
                  <c:v>44683</c:v>
                </c:pt>
                <c:pt idx="15">
                  <c:v>44685</c:v>
                </c:pt>
                <c:pt idx="16">
                  <c:v>44687</c:v>
                </c:pt>
              </c:numCache>
            </c:numRef>
          </c:cat>
          <c:val>
            <c:numRef>
              <c:f>'K82+237'!$L$6:$L$29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0.29999999992469401</c:v>
                </c:pt>
                <c:pt idx="3">
                  <c:v>-0.199999999949796</c:v>
                </c:pt>
                <c:pt idx="4">
                  <c:v>-0.20000000006348301</c:v>
                </c:pt>
                <c:pt idx="5">
                  <c:v>-0.29999999992469401</c:v>
                </c:pt>
                <c:pt idx="6">
                  <c:v>-0.10000000008858501</c:v>
                </c:pt>
                <c:pt idx="7">
                  <c:v>-0.199999999949796</c:v>
                </c:pt>
                <c:pt idx="8">
                  <c:v>0</c:v>
                </c:pt>
                <c:pt idx="9">
                  <c:v>-0.40000000001327901</c:v>
                </c:pt>
                <c:pt idx="10">
                  <c:v>-0.199999999949796</c:v>
                </c:pt>
                <c:pt idx="11">
                  <c:v>-0.10000000008858501</c:v>
                </c:pt>
                <c:pt idx="12">
                  <c:v>-0.29999999992469401</c:v>
                </c:pt>
                <c:pt idx="13">
                  <c:v>-0.20000000006348301</c:v>
                </c:pt>
                <c:pt idx="14">
                  <c:v>0.40000000001327901</c:v>
                </c:pt>
                <c:pt idx="15">
                  <c:v>-0.40000000001327901</c:v>
                </c:pt>
                <c:pt idx="16">
                  <c:v>0.100000000031741</c:v>
                </c:pt>
              </c:numCache>
            </c:numRef>
          </c:val>
        </c:ser>
        <c:ser>
          <c:idx val="2"/>
          <c:order val="2"/>
          <c:tx>
            <c:strRef>
              <c:f>'K82+237'!$M$4:$Q$4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'K82+237'!$A$6:$A$29</c:f>
              <c:numCache>
                <c:formatCode>m"月"d"日";@</c:formatCode>
                <c:ptCount val="24"/>
                <c:pt idx="0">
                  <c:v>44669</c:v>
                </c:pt>
                <c:pt idx="1">
                  <c:v>44670</c:v>
                </c:pt>
                <c:pt idx="2">
                  <c:v>44671</c:v>
                </c:pt>
                <c:pt idx="3">
                  <c:v>44672</c:v>
                </c:pt>
                <c:pt idx="4">
                  <c:v>44673</c:v>
                </c:pt>
                <c:pt idx="5">
                  <c:v>44674</c:v>
                </c:pt>
                <c:pt idx="6">
                  <c:v>44675</c:v>
                </c:pt>
                <c:pt idx="7">
                  <c:v>44676</c:v>
                </c:pt>
                <c:pt idx="8">
                  <c:v>44677</c:v>
                </c:pt>
                <c:pt idx="9">
                  <c:v>44678</c:v>
                </c:pt>
                <c:pt idx="10">
                  <c:v>44679</c:v>
                </c:pt>
                <c:pt idx="11">
                  <c:v>44680</c:v>
                </c:pt>
                <c:pt idx="12">
                  <c:v>44681</c:v>
                </c:pt>
                <c:pt idx="13">
                  <c:v>44682</c:v>
                </c:pt>
                <c:pt idx="14">
                  <c:v>44683</c:v>
                </c:pt>
                <c:pt idx="15">
                  <c:v>44685</c:v>
                </c:pt>
                <c:pt idx="16">
                  <c:v>44687</c:v>
                </c:pt>
              </c:numCache>
            </c:numRef>
          </c:cat>
          <c:val>
            <c:numRef>
              <c:f>'K82+237'!$Q$6:$Q$29</c:f>
              <c:numCache>
                <c:formatCode>0.00_ </c:formatCode>
                <c:ptCount val="24"/>
                <c:pt idx="0">
                  <c:v>0</c:v>
                </c:pt>
                <c:pt idx="1">
                  <c:v>0.20000000006348301</c:v>
                </c:pt>
                <c:pt idx="2">
                  <c:v>0.30000000003838101</c:v>
                </c:pt>
                <c:pt idx="3">
                  <c:v>-0.20000000006348301</c:v>
                </c:pt>
                <c:pt idx="4">
                  <c:v>-0.199999999949796</c:v>
                </c:pt>
                <c:pt idx="5">
                  <c:v>-0.10000000008858501</c:v>
                </c:pt>
                <c:pt idx="6">
                  <c:v>-0.29999999992469401</c:v>
                </c:pt>
                <c:pt idx="7">
                  <c:v>-0.20000000006348301</c:v>
                </c:pt>
                <c:pt idx="8">
                  <c:v>0</c:v>
                </c:pt>
                <c:pt idx="9">
                  <c:v>-0.40000000001327901</c:v>
                </c:pt>
                <c:pt idx="10">
                  <c:v>-0.199999999949796</c:v>
                </c:pt>
                <c:pt idx="11">
                  <c:v>9.9999999974897905E-2</c:v>
                </c:pt>
                <c:pt idx="12">
                  <c:v>-0.49999999998817701</c:v>
                </c:pt>
                <c:pt idx="13">
                  <c:v>-0.199999999949796</c:v>
                </c:pt>
                <c:pt idx="14">
                  <c:v>-0.10000000008858501</c:v>
                </c:pt>
                <c:pt idx="15">
                  <c:v>-0.149999999962347</c:v>
                </c:pt>
                <c:pt idx="16">
                  <c:v>-0.24999999999408801</c:v>
                </c:pt>
              </c:numCache>
            </c:numRef>
          </c:val>
        </c:ser>
        <c:dLbls/>
        <c:marker val="1"/>
        <c:axId val="325441408"/>
        <c:axId val="325554560"/>
      </c:lineChart>
      <c:dateAx>
        <c:axId val="32544140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5554560"/>
        <c:crossesAt val="-50"/>
        <c:auto val="1"/>
        <c:lblOffset val="100"/>
        <c:baseTimeUnit val="days"/>
      </c:dateAx>
      <c:valAx>
        <c:axId val="325554560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5441408"/>
        <c:crosses val="autoZero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K82+237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612085062513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'K82+237'!$U$4:$W$4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'K82+237'!$A$6:$A$29</c:f>
              <c:numCache>
                <c:formatCode>m"月"d"日";@</c:formatCode>
                <c:ptCount val="24"/>
                <c:pt idx="0">
                  <c:v>44669</c:v>
                </c:pt>
                <c:pt idx="1">
                  <c:v>44670</c:v>
                </c:pt>
                <c:pt idx="2">
                  <c:v>44671</c:v>
                </c:pt>
                <c:pt idx="3">
                  <c:v>44672</c:v>
                </c:pt>
                <c:pt idx="4">
                  <c:v>44673</c:v>
                </c:pt>
                <c:pt idx="5">
                  <c:v>44674</c:v>
                </c:pt>
                <c:pt idx="6">
                  <c:v>44675</c:v>
                </c:pt>
                <c:pt idx="7">
                  <c:v>44676</c:v>
                </c:pt>
                <c:pt idx="8">
                  <c:v>44677</c:v>
                </c:pt>
                <c:pt idx="9">
                  <c:v>44678</c:v>
                </c:pt>
                <c:pt idx="10">
                  <c:v>44679</c:v>
                </c:pt>
                <c:pt idx="11">
                  <c:v>44680</c:v>
                </c:pt>
                <c:pt idx="12">
                  <c:v>44681</c:v>
                </c:pt>
                <c:pt idx="13">
                  <c:v>44682</c:v>
                </c:pt>
                <c:pt idx="14">
                  <c:v>44683</c:v>
                </c:pt>
                <c:pt idx="15">
                  <c:v>44685</c:v>
                </c:pt>
                <c:pt idx="16">
                  <c:v>44687</c:v>
                </c:pt>
              </c:numCache>
            </c:numRef>
          </c:cat>
          <c:val>
            <c:numRef>
              <c:f>'K82+237'!$W$6:$W$29</c:f>
              <c:numCache>
                <c:formatCode>0.00_ </c:formatCode>
                <c:ptCount val="24"/>
                <c:pt idx="0">
                  <c:v>0</c:v>
                </c:pt>
                <c:pt idx="1">
                  <c:v>-0.70000000000014495</c:v>
                </c:pt>
                <c:pt idx="2">
                  <c:v>-0.20000000000130999</c:v>
                </c:pt>
                <c:pt idx="3">
                  <c:v>-0.19999999999953399</c:v>
                </c:pt>
                <c:pt idx="4">
                  <c:v>-9.99999999997669E-2</c:v>
                </c:pt>
                <c:pt idx="5">
                  <c:v>-0.29999999999930099</c:v>
                </c:pt>
                <c:pt idx="6">
                  <c:v>-0.200000000010192</c:v>
                </c:pt>
                <c:pt idx="7">
                  <c:v>-9.9999999990885199E-2</c:v>
                </c:pt>
                <c:pt idx="8">
                  <c:v>-0.30000000000995902</c:v>
                </c:pt>
                <c:pt idx="9">
                  <c:v>-0.19999999999953399</c:v>
                </c:pt>
                <c:pt idx="10">
                  <c:v>0.200000000010192</c:v>
                </c:pt>
                <c:pt idx="11">
                  <c:v>-0.60000000000926001</c:v>
                </c:pt>
                <c:pt idx="12">
                  <c:v>-0.20000000000130999</c:v>
                </c:pt>
                <c:pt idx="13">
                  <c:v>-0.200000000010192</c:v>
                </c:pt>
                <c:pt idx="14">
                  <c:v>-9.9999999980227003E-2</c:v>
                </c:pt>
                <c:pt idx="15">
                  <c:v>5.0000000000771601E-2</c:v>
                </c:pt>
                <c:pt idx="16">
                  <c:v>0.14999999999965</c:v>
                </c:pt>
                <c:pt idx="18">
                  <c:v>-2.2000000000002</c:v>
                </c:pt>
              </c:numCache>
            </c:numRef>
          </c:val>
        </c:ser>
        <c:ser>
          <c:idx val="1"/>
          <c:order val="1"/>
          <c:tx>
            <c:strRef>
              <c:f>'K82+237'!$Y$4:$AA$4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'K82+237'!$A$6:$A$29</c:f>
              <c:numCache>
                <c:formatCode>m"月"d"日";@</c:formatCode>
                <c:ptCount val="24"/>
                <c:pt idx="0">
                  <c:v>44669</c:v>
                </c:pt>
                <c:pt idx="1">
                  <c:v>44670</c:v>
                </c:pt>
                <c:pt idx="2">
                  <c:v>44671</c:v>
                </c:pt>
                <c:pt idx="3">
                  <c:v>44672</c:v>
                </c:pt>
                <c:pt idx="4">
                  <c:v>44673</c:v>
                </c:pt>
                <c:pt idx="5">
                  <c:v>44674</c:v>
                </c:pt>
                <c:pt idx="6">
                  <c:v>44675</c:v>
                </c:pt>
                <c:pt idx="7">
                  <c:v>44676</c:v>
                </c:pt>
                <c:pt idx="8">
                  <c:v>44677</c:v>
                </c:pt>
                <c:pt idx="9">
                  <c:v>44678</c:v>
                </c:pt>
                <c:pt idx="10">
                  <c:v>44679</c:v>
                </c:pt>
                <c:pt idx="11">
                  <c:v>44680</c:v>
                </c:pt>
                <c:pt idx="12">
                  <c:v>44681</c:v>
                </c:pt>
                <c:pt idx="13">
                  <c:v>44682</c:v>
                </c:pt>
                <c:pt idx="14">
                  <c:v>44683</c:v>
                </c:pt>
                <c:pt idx="15">
                  <c:v>44685</c:v>
                </c:pt>
                <c:pt idx="16">
                  <c:v>44687</c:v>
                </c:pt>
              </c:numCache>
            </c:numRef>
          </c:cat>
          <c:val>
            <c:numRef>
              <c:f>'K82+237'!$AA$6:$AA$29</c:f>
              <c:numCache>
                <c:formatCode>0.00_ </c:formatCode>
                <c:ptCount val="24"/>
                <c:pt idx="0">
                  <c:v>0</c:v>
                </c:pt>
                <c:pt idx="1">
                  <c:v>-9.99999999997669E-2</c:v>
                </c:pt>
                <c:pt idx="2">
                  <c:v>-0.39999999999906799</c:v>
                </c:pt>
                <c:pt idx="3">
                  <c:v>0.49999999999883499</c:v>
                </c:pt>
                <c:pt idx="4">
                  <c:v>-0.19999999999953399</c:v>
                </c:pt>
                <c:pt idx="5">
                  <c:v>-0.29999999999930099</c:v>
                </c:pt>
                <c:pt idx="6">
                  <c:v>-9.99999999997669E-2</c:v>
                </c:pt>
                <c:pt idx="7">
                  <c:v>-9.99999999997669E-2</c:v>
                </c:pt>
                <c:pt idx="8">
                  <c:v>-0.30000000000107702</c:v>
                </c:pt>
                <c:pt idx="9">
                  <c:v>-0.19999999999953399</c:v>
                </c:pt>
                <c:pt idx="10">
                  <c:v>-0.19999999999953399</c:v>
                </c:pt>
                <c:pt idx="11">
                  <c:v>-0.30000000000107702</c:v>
                </c:pt>
                <c:pt idx="12">
                  <c:v>-9.99999999997669E-2</c:v>
                </c:pt>
                <c:pt idx="13">
                  <c:v>-0.19999999999953399</c:v>
                </c:pt>
                <c:pt idx="14">
                  <c:v>0</c:v>
                </c:pt>
                <c:pt idx="15">
                  <c:v>0.24999999999941699</c:v>
                </c:pt>
                <c:pt idx="16">
                  <c:v>-4.9999999999883499E-2</c:v>
                </c:pt>
                <c:pt idx="18">
                  <c:v>-0.12941176470589399</c:v>
                </c:pt>
              </c:numCache>
            </c:numRef>
          </c:val>
        </c:ser>
        <c:ser>
          <c:idx val="2"/>
          <c:order val="2"/>
          <c:tx>
            <c:strRef>
              <c:f>'K82+237'!$AC$4:$AE$4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'K82+237'!$A$6:$A$29</c:f>
              <c:numCache>
                <c:formatCode>m"月"d"日";@</c:formatCode>
                <c:ptCount val="24"/>
                <c:pt idx="0">
                  <c:v>44669</c:v>
                </c:pt>
                <c:pt idx="1">
                  <c:v>44670</c:v>
                </c:pt>
                <c:pt idx="2">
                  <c:v>44671</c:v>
                </c:pt>
                <c:pt idx="3">
                  <c:v>44672</c:v>
                </c:pt>
                <c:pt idx="4">
                  <c:v>44673</c:v>
                </c:pt>
                <c:pt idx="5">
                  <c:v>44674</c:v>
                </c:pt>
                <c:pt idx="6">
                  <c:v>44675</c:v>
                </c:pt>
                <c:pt idx="7">
                  <c:v>44676</c:v>
                </c:pt>
                <c:pt idx="8">
                  <c:v>44677</c:v>
                </c:pt>
                <c:pt idx="9">
                  <c:v>44678</c:v>
                </c:pt>
                <c:pt idx="10">
                  <c:v>44679</c:v>
                </c:pt>
                <c:pt idx="11">
                  <c:v>44680</c:v>
                </c:pt>
                <c:pt idx="12">
                  <c:v>44681</c:v>
                </c:pt>
                <c:pt idx="13">
                  <c:v>44682</c:v>
                </c:pt>
                <c:pt idx="14">
                  <c:v>44683</c:v>
                </c:pt>
                <c:pt idx="15">
                  <c:v>44685</c:v>
                </c:pt>
                <c:pt idx="16">
                  <c:v>44687</c:v>
                </c:pt>
              </c:numCache>
            </c:numRef>
          </c:cat>
          <c:val>
            <c:numRef>
              <c:f>'K82+237'!$AE$6:$AE$29</c:f>
              <c:numCache>
                <c:formatCode>0.00_ </c:formatCode>
                <c:ptCount val="24"/>
                <c:pt idx="0">
                  <c:v>0</c:v>
                </c:pt>
                <c:pt idx="1">
                  <c:v>-9.99999999997669E-2</c:v>
                </c:pt>
                <c:pt idx="2">
                  <c:v>-0.40000000000084401</c:v>
                </c:pt>
                <c:pt idx="3">
                  <c:v>-0.19999999999953399</c:v>
                </c:pt>
                <c:pt idx="4">
                  <c:v>-0.19999999999953399</c:v>
                </c:pt>
                <c:pt idx="5">
                  <c:v>-0.10000000000154299</c:v>
                </c:pt>
                <c:pt idx="6">
                  <c:v>-0.29999999999930099</c:v>
                </c:pt>
                <c:pt idx="7">
                  <c:v>-0.19999999999953399</c:v>
                </c:pt>
                <c:pt idx="8">
                  <c:v>9.99999999997669E-2</c:v>
                </c:pt>
                <c:pt idx="9">
                  <c:v>-0.50000000000061096</c:v>
                </c:pt>
                <c:pt idx="10">
                  <c:v>-0.49999999999883499</c:v>
                </c:pt>
                <c:pt idx="11">
                  <c:v>9.99999999997669E-2</c:v>
                </c:pt>
                <c:pt idx="12">
                  <c:v>-0.20000000000130999</c:v>
                </c:pt>
                <c:pt idx="13">
                  <c:v>-0.29999999999930099</c:v>
                </c:pt>
                <c:pt idx="14">
                  <c:v>-9.9999999989108801E-2</c:v>
                </c:pt>
                <c:pt idx="15">
                  <c:v>-0.100000000000655</c:v>
                </c:pt>
                <c:pt idx="16">
                  <c:v>0.19999999999509299</c:v>
                </c:pt>
              </c:numCache>
            </c:numRef>
          </c:val>
        </c:ser>
        <c:dLbls/>
        <c:marker val="1"/>
        <c:axId val="325581440"/>
        <c:axId val="325600384"/>
      </c:lineChart>
      <c:dateAx>
        <c:axId val="32558144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5600384"/>
        <c:crossesAt val="-50"/>
        <c:auto val="1"/>
        <c:lblOffset val="100"/>
        <c:baseTimeUnit val="days"/>
      </c:dateAx>
      <c:valAx>
        <c:axId val="325600384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5581440"/>
        <c:crosses val="autoZero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K82+204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1.055722814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'K82+204'!$C$4:$G$4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'K82+204'!$A$6:$A$29</c:f>
              <c:numCache>
                <c:formatCode>m"月"d"日";@</c:formatCode>
                <c:ptCount val="24"/>
                <c:pt idx="0">
                  <c:v>44674</c:v>
                </c:pt>
                <c:pt idx="1">
                  <c:v>44675</c:v>
                </c:pt>
                <c:pt idx="2">
                  <c:v>44676</c:v>
                </c:pt>
                <c:pt idx="3">
                  <c:v>44677</c:v>
                </c:pt>
                <c:pt idx="4">
                  <c:v>44678</c:v>
                </c:pt>
                <c:pt idx="5">
                  <c:v>44679</c:v>
                </c:pt>
                <c:pt idx="6">
                  <c:v>44680</c:v>
                </c:pt>
                <c:pt idx="7">
                  <c:v>44681</c:v>
                </c:pt>
                <c:pt idx="8">
                  <c:v>44682</c:v>
                </c:pt>
                <c:pt idx="9">
                  <c:v>44683</c:v>
                </c:pt>
                <c:pt idx="10">
                  <c:v>44684</c:v>
                </c:pt>
                <c:pt idx="11">
                  <c:v>44685</c:v>
                </c:pt>
                <c:pt idx="12">
                  <c:v>44686</c:v>
                </c:pt>
                <c:pt idx="13">
                  <c:v>44687</c:v>
                </c:pt>
                <c:pt idx="14">
                  <c:v>44688</c:v>
                </c:pt>
                <c:pt idx="15">
                  <c:v>44690</c:v>
                </c:pt>
                <c:pt idx="16">
                  <c:v>44692</c:v>
                </c:pt>
                <c:pt idx="17">
                  <c:v>44694</c:v>
                </c:pt>
                <c:pt idx="18">
                  <c:v>44696</c:v>
                </c:pt>
              </c:numCache>
            </c:numRef>
          </c:cat>
          <c:val>
            <c:numRef>
              <c:f>'K82+204'!$F$6:$F$29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-0.29999999992469401</c:v>
                </c:pt>
                <c:pt idx="3">
                  <c:v>-0.59999999996307496</c:v>
                </c:pt>
                <c:pt idx="4">
                  <c:v>-0.79999999991286996</c:v>
                </c:pt>
                <c:pt idx="5">
                  <c:v>-1.09999999995125</c:v>
                </c:pt>
                <c:pt idx="6">
                  <c:v>-1.1999999999261499</c:v>
                </c:pt>
                <c:pt idx="7">
                  <c:v>-1.39999999998963</c:v>
                </c:pt>
                <c:pt idx="8">
                  <c:v>-1.2999999999010501</c:v>
                </c:pt>
                <c:pt idx="9">
                  <c:v>-1.8000000000029099</c:v>
                </c:pt>
                <c:pt idx="10">
                  <c:v>-1.9999999999527101</c:v>
                </c:pt>
                <c:pt idx="11">
                  <c:v>-1.8000000000029099</c:v>
                </c:pt>
                <c:pt idx="12">
                  <c:v>-2.39999999996598</c:v>
                </c:pt>
                <c:pt idx="13">
                  <c:v>-2.5999999999157799</c:v>
                </c:pt>
                <c:pt idx="14">
                  <c:v>-2.70000000000437</c:v>
                </c:pt>
                <c:pt idx="15">
                  <c:v>-2.9999999999290599</c:v>
                </c:pt>
                <c:pt idx="16">
                  <c:v>-3.1999999999925399</c:v>
                </c:pt>
                <c:pt idx="17">
                  <c:v>-3.2999999999674401</c:v>
                </c:pt>
                <c:pt idx="18">
                  <c:v>-3.6000000000058199</c:v>
                </c:pt>
                <c:pt idx="19">
                  <c:v>-3.1999999999925399</c:v>
                </c:pt>
              </c:numCache>
            </c:numRef>
          </c:val>
        </c:ser>
        <c:ser>
          <c:idx val="1"/>
          <c:order val="1"/>
          <c:tx>
            <c:strRef>
              <c:f>'K82+204'!$H$4:$L$4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'K82+204'!$A$6:$A$29</c:f>
              <c:numCache>
                <c:formatCode>m"月"d"日";@</c:formatCode>
                <c:ptCount val="24"/>
                <c:pt idx="0">
                  <c:v>44674</c:v>
                </c:pt>
                <c:pt idx="1">
                  <c:v>44675</c:v>
                </c:pt>
                <c:pt idx="2">
                  <c:v>44676</c:v>
                </c:pt>
                <c:pt idx="3">
                  <c:v>44677</c:v>
                </c:pt>
                <c:pt idx="4">
                  <c:v>44678</c:v>
                </c:pt>
                <c:pt idx="5">
                  <c:v>44679</c:v>
                </c:pt>
                <c:pt idx="6">
                  <c:v>44680</c:v>
                </c:pt>
                <c:pt idx="7">
                  <c:v>44681</c:v>
                </c:pt>
                <c:pt idx="8">
                  <c:v>44682</c:v>
                </c:pt>
                <c:pt idx="9">
                  <c:v>44683</c:v>
                </c:pt>
                <c:pt idx="10">
                  <c:v>44684</c:v>
                </c:pt>
                <c:pt idx="11">
                  <c:v>44685</c:v>
                </c:pt>
                <c:pt idx="12">
                  <c:v>44686</c:v>
                </c:pt>
                <c:pt idx="13">
                  <c:v>44687</c:v>
                </c:pt>
                <c:pt idx="14">
                  <c:v>44688</c:v>
                </c:pt>
                <c:pt idx="15">
                  <c:v>44690</c:v>
                </c:pt>
                <c:pt idx="16">
                  <c:v>44692</c:v>
                </c:pt>
                <c:pt idx="17">
                  <c:v>44694</c:v>
                </c:pt>
                <c:pt idx="18">
                  <c:v>44696</c:v>
                </c:pt>
              </c:numCache>
            </c:numRef>
          </c:cat>
          <c:val>
            <c:numRef>
              <c:f>'K82+204'!$K$6:$K$29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-0.40000000001327901</c:v>
                </c:pt>
                <c:pt idx="3">
                  <c:v>-0.199999999949796</c:v>
                </c:pt>
                <c:pt idx="4">
                  <c:v>-0.80000000002655702</c:v>
                </c:pt>
                <c:pt idx="5">
                  <c:v>-0.99999999997635303</c:v>
                </c:pt>
                <c:pt idx="6">
                  <c:v>-1.09999999995125</c:v>
                </c:pt>
                <c:pt idx="7">
                  <c:v>-1.39999999998963</c:v>
                </c:pt>
                <c:pt idx="8">
                  <c:v>-1.5999999999394301</c:v>
                </c:pt>
                <c:pt idx="9">
                  <c:v>-1.30000000001473</c:v>
                </c:pt>
                <c:pt idx="10">
                  <c:v>-1.9999999999527101</c:v>
                </c:pt>
                <c:pt idx="11">
                  <c:v>-2.2000000000161899</c:v>
                </c:pt>
                <c:pt idx="12">
                  <c:v>-2.39999999996598</c:v>
                </c:pt>
                <c:pt idx="13">
                  <c:v>-2.6000000000294698</c:v>
                </c:pt>
                <c:pt idx="14">
                  <c:v>-2.4999999999408802</c:v>
                </c:pt>
                <c:pt idx="15">
                  <c:v>-2.8999999999541601</c:v>
                </c:pt>
                <c:pt idx="16">
                  <c:v>-3.1999999999925399</c:v>
                </c:pt>
                <c:pt idx="17">
                  <c:v>-3.2999999999674401</c:v>
                </c:pt>
                <c:pt idx="18">
                  <c:v>-3.1999999999925399</c:v>
                </c:pt>
                <c:pt idx="19">
                  <c:v>-0.16842105263118601</c:v>
                </c:pt>
              </c:numCache>
            </c:numRef>
          </c:val>
        </c:ser>
        <c:ser>
          <c:idx val="2"/>
          <c:order val="2"/>
          <c:tx>
            <c:strRef>
              <c:f>'K82+204'!$M$4:$Q$4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'K82+204'!$A$6:$A$32</c:f>
              <c:numCache>
                <c:formatCode>m"月"d"日";@</c:formatCode>
                <c:ptCount val="27"/>
                <c:pt idx="0">
                  <c:v>44674</c:v>
                </c:pt>
                <c:pt idx="1">
                  <c:v>44675</c:v>
                </c:pt>
                <c:pt idx="2">
                  <c:v>44676</c:v>
                </c:pt>
                <c:pt idx="3">
                  <c:v>44677</c:v>
                </c:pt>
                <c:pt idx="4">
                  <c:v>44678</c:v>
                </c:pt>
                <c:pt idx="5">
                  <c:v>44679</c:v>
                </c:pt>
                <c:pt idx="6">
                  <c:v>44680</c:v>
                </c:pt>
                <c:pt idx="7">
                  <c:v>44681</c:v>
                </c:pt>
                <c:pt idx="8">
                  <c:v>44682</c:v>
                </c:pt>
                <c:pt idx="9">
                  <c:v>44683</c:v>
                </c:pt>
                <c:pt idx="10">
                  <c:v>44684</c:v>
                </c:pt>
                <c:pt idx="11">
                  <c:v>44685</c:v>
                </c:pt>
                <c:pt idx="12">
                  <c:v>44686</c:v>
                </c:pt>
                <c:pt idx="13">
                  <c:v>44687</c:v>
                </c:pt>
                <c:pt idx="14">
                  <c:v>44688</c:v>
                </c:pt>
                <c:pt idx="15">
                  <c:v>44690</c:v>
                </c:pt>
                <c:pt idx="16">
                  <c:v>44692</c:v>
                </c:pt>
                <c:pt idx="17">
                  <c:v>44694</c:v>
                </c:pt>
                <c:pt idx="18">
                  <c:v>44696</c:v>
                </c:pt>
              </c:numCache>
            </c:numRef>
          </c:cat>
          <c:val>
            <c:numRef>
              <c:f>'K82+204'!$P$6:$P$32</c:f>
              <c:numCache>
                <c:formatCode>0.00_ </c:formatCode>
                <c:ptCount val="27"/>
                <c:pt idx="0">
                  <c:v>0</c:v>
                </c:pt>
                <c:pt idx="1">
                  <c:v>-0.30000000003838101</c:v>
                </c:pt>
                <c:pt idx="2">
                  <c:v>-0.49999999998817701</c:v>
                </c:pt>
                <c:pt idx="3">
                  <c:v>-0.70000000005165897</c:v>
                </c:pt>
                <c:pt idx="4">
                  <c:v>-0.70000000005165897</c:v>
                </c:pt>
                <c:pt idx="5">
                  <c:v>-1.1000000000649399</c:v>
                </c:pt>
                <c:pt idx="6">
                  <c:v>-1.30000000001473</c:v>
                </c:pt>
                <c:pt idx="7">
                  <c:v>-1.2000000000398401</c:v>
                </c:pt>
                <c:pt idx="8">
                  <c:v>-1.70000000002801</c:v>
                </c:pt>
                <c:pt idx="9">
                  <c:v>-1.8999999999778101</c:v>
                </c:pt>
                <c:pt idx="10">
                  <c:v>-1.5000000000782201</c:v>
                </c:pt>
                <c:pt idx="11">
                  <c:v>-2.2999999999910901</c:v>
                </c:pt>
                <c:pt idx="12">
                  <c:v>-2.5000000000545701</c:v>
                </c:pt>
                <c:pt idx="13">
                  <c:v>-2.1000000000412902</c:v>
                </c:pt>
                <c:pt idx="14">
                  <c:v>-2.9000000000678501</c:v>
                </c:pt>
                <c:pt idx="15">
                  <c:v>-3.1000000000176402</c:v>
                </c:pt>
                <c:pt idx="16">
                  <c:v>-3.0000000000427498</c:v>
                </c:pt>
                <c:pt idx="17">
                  <c:v>-3.1999999999925399</c:v>
                </c:pt>
                <c:pt idx="18">
                  <c:v>-3.1000000000176402</c:v>
                </c:pt>
              </c:numCache>
            </c:numRef>
          </c:val>
        </c:ser>
        <c:dLbls/>
        <c:marker val="1"/>
        <c:axId val="325770624"/>
        <c:axId val="325773184"/>
      </c:lineChart>
      <c:lineChart>
        <c:grouping val="standard"/>
        <c:ser>
          <c:idx val="3"/>
          <c:order val="3"/>
          <c:tx>
            <c:strRef>
              <c:f>'K82+204'!$AG$3:$AG$5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'K82+204'!$A$6:$A$29</c:f>
              <c:numCache>
                <c:formatCode>m"月"d"日";@</c:formatCode>
                <c:ptCount val="24"/>
                <c:pt idx="0">
                  <c:v>44674</c:v>
                </c:pt>
                <c:pt idx="1">
                  <c:v>44675</c:v>
                </c:pt>
                <c:pt idx="2">
                  <c:v>44676</c:v>
                </c:pt>
                <c:pt idx="3">
                  <c:v>44677</c:v>
                </c:pt>
                <c:pt idx="4">
                  <c:v>44678</c:v>
                </c:pt>
                <c:pt idx="5">
                  <c:v>44679</c:v>
                </c:pt>
                <c:pt idx="6">
                  <c:v>44680</c:v>
                </c:pt>
                <c:pt idx="7">
                  <c:v>44681</c:v>
                </c:pt>
                <c:pt idx="8">
                  <c:v>44682</c:v>
                </c:pt>
                <c:pt idx="9">
                  <c:v>44683</c:v>
                </c:pt>
                <c:pt idx="10">
                  <c:v>44684</c:v>
                </c:pt>
                <c:pt idx="11">
                  <c:v>44685</c:v>
                </c:pt>
                <c:pt idx="12">
                  <c:v>44686</c:v>
                </c:pt>
                <c:pt idx="13">
                  <c:v>44687</c:v>
                </c:pt>
                <c:pt idx="14">
                  <c:v>44688</c:v>
                </c:pt>
                <c:pt idx="15">
                  <c:v>44690</c:v>
                </c:pt>
                <c:pt idx="16">
                  <c:v>44692</c:v>
                </c:pt>
                <c:pt idx="17">
                  <c:v>44694</c:v>
                </c:pt>
                <c:pt idx="18">
                  <c:v>44696</c:v>
                </c:pt>
              </c:numCache>
            </c:numRef>
          </c:cat>
          <c:val>
            <c:numRef>
              <c:f>'K82+204'!$AG$6:$AG$31</c:f>
              <c:numCache>
                <c:formatCode>0.0_ </c:formatCode>
                <c:ptCount val="26"/>
                <c:pt idx="0">
                  <c:v>8</c:v>
                </c:pt>
                <c:pt idx="1">
                  <c:v>14</c:v>
                </c:pt>
                <c:pt idx="2">
                  <c:v>20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44</c:v>
                </c:pt>
                <c:pt idx="7">
                  <c:v>50</c:v>
                </c:pt>
                <c:pt idx="8">
                  <c:v>56</c:v>
                </c:pt>
                <c:pt idx="9">
                  <c:v>62</c:v>
                </c:pt>
                <c:pt idx="10">
                  <c:v>68</c:v>
                </c:pt>
                <c:pt idx="11">
                  <c:v>74</c:v>
                </c:pt>
                <c:pt idx="12">
                  <c:v>80</c:v>
                </c:pt>
                <c:pt idx="13">
                  <c:v>86</c:v>
                </c:pt>
                <c:pt idx="14">
                  <c:v>92</c:v>
                </c:pt>
                <c:pt idx="15">
                  <c:v>98</c:v>
                </c:pt>
                <c:pt idx="16">
                  <c:v>104</c:v>
                </c:pt>
                <c:pt idx="17">
                  <c:v>110</c:v>
                </c:pt>
                <c:pt idx="18">
                  <c:v>116</c:v>
                </c:pt>
              </c:numCache>
            </c:numRef>
          </c:val>
        </c:ser>
        <c:dLbls/>
        <c:marker val="1"/>
        <c:axId val="325324800"/>
        <c:axId val="325326336"/>
      </c:lineChart>
      <c:dateAx>
        <c:axId val="32577062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5773184"/>
        <c:crossesAt val="-50"/>
        <c:auto val="1"/>
        <c:lblOffset val="100"/>
        <c:baseTimeUnit val="days"/>
      </c:dateAx>
      <c:valAx>
        <c:axId val="325773184"/>
        <c:scaling>
          <c:orientation val="minMax"/>
          <c:max val="1"/>
          <c:min val="-4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5770624"/>
        <c:crosses val="autoZero"/>
        <c:crossBetween val="midCat"/>
        <c:majorUnit val="1"/>
      </c:valAx>
      <c:dateAx>
        <c:axId val="325324800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5326336"/>
        <c:crosses val="autoZero"/>
        <c:auto val="1"/>
        <c:lblOffset val="100"/>
        <c:baseTimeUnit val="days"/>
      </c:dateAx>
      <c:valAx>
        <c:axId val="325326336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5324800"/>
        <c:crosses val="max"/>
        <c:crossBetween val="midCat"/>
        <c:majorUnit val="28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0811552455664506E-2"/>
          <c:y val="8.6874388863156821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K82+204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'K82+204'!$U$4:$W$4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'K82+204'!$A$6:$A$29</c:f>
              <c:numCache>
                <c:formatCode>m"月"d"日";@</c:formatCode>
                <c:ptCount val="24"/>
                <c:pt idx="0">
                  <c:v>44674</c:v>
                </c:pt>
                <c:pt idx="1">
                  <c:v>44675</c:v>
                </c:pt>
                <c:pt idx="2">
                  <c:v>44676</c:v>
                </c:pt>
                <c:pt idx="3">
                  <c:v>44677</c:v>
                </c:pt>
                <c:pt idx="4">
                  <c:v>44678</c:v>
                </c:pt>
                <c:pt idx="5">
                  <c:v>44679</c:v>
                </c:pt>
                <c:pt idx="6">
                  <c:v>44680</c:v>
                </c:pt>
                <c:pt idx="7">
                  <c:v>44681</c:v>
                </c:pt>
                <c:pt idx="8">
                  <c:v>44682</c:v>
                </c:pt>
                <c:pt idx="9">
                  <c:v>44683</c:v>
                </c:pt>
                <c:pt idx="10">
                  <c:v>44684</c:v>
                </c:pt>
                <c:pt idx="11">
                  <c:v>44685</c:v>
                </c:pt>
                <c:pt idx="12">
                  <c:v>44686</c:v>
                </c:pt>
                <c:pt idx="13">
                  <c:v>44687</c:v>
                </c:pt>
                <c:pt idx="14">
                  <c:v>44688</c:v>
                </c:pt>
                <c:pt idx="15">
                  <c:v>44690</c:v>
                </c:pt>
                <c:pt idx="16">
                  <c:v>44692</c:v>
                </c:pt>
                <c:pt idx="17">
                  <c:v>44694</c:v>
                </c:pt>
                <c:pt idx="18">
                  <c:v>44696</c:v>
                </c:pt>
              </c:numCache>
            </c:numRef>
          </c:cat>
          <c:val>
            <c:numRef>
              <c:f>'K82+204'!$V$6:$V$31</c:f>
              <c:numCache>
                <c:formatCode>0.00_ </c:formatCode>
                <c:ptCount val="26"/>
                <c:pt idx="0">
                  <c:v>0</c:v>
                </c:pt>
                <c:pt idx="1">
                  <c:v>-0.19999999999953399</c:v>
                </c:pt>
                <c:pt idx="2">
                  <c:v>-9.99999999997669E-2</c:v>
                </c:pt>
                <c:pt idx="3">
                  <c:v>-0.60000000000037801</c:v>
                </c:pt>
                <c:pt idx="4">
                  <c:v>-0.799999999999912</c:v>
                </c:pt>
                <c:pt idx="5">
                  <c:v>-0.70000000000014495</c:v>
                </c:pt>
                <c:pt idx="6">
                  <c:v>-1.1999999999989801</c:v>
                </c:pt>
                <c:pt idx="7">
                  <c:v>-1.4000000000002899</c:v>
                </c:pt>
                <c:pt idx="8">
                  <c:v>-1.4000000000002899</c:v>
                </c:pt>
                <c:pt idx="9">
                  <c:v>-1.7999999999993599</c:v>
                </c:pt>
                <c:pt idx="10">
                  <c:v>-1.99999999999889</c:v>
                </c:pt>
                <c:pt idx="11">
                  <c:v>-2.10000000000043</c:v>
                </c:pt>
                <c:pt idx="12">
                  <c:v>-2.3999999999890802</c:v>
                </c:pt>
                <c:pt idx="13">
                  <c:v>-2.59999999999039</c:v>
                </c:pt>
                <c:pt idx="14">
                  <c:v>-2.9000000000003499</c:v>
                </c:pt>
                <c:pt idx="15">
                  <c:v>-2.99999999998946</c:v>
                </c:pt>
                <c:pt idx="16">
                  <c:v>-3.0000000000001101</c:v>
                </c:pt>
                <c:pt idx="17">
                  <c:v>-3.1999999999996498</c:v>
                </c:pt>
                <c:pt idx="18">
                  <c:v>-3.0999999999998802</c:v>
                </c:pt>
              </c:numCache>
            </c:numRef>
          </c:val>
        </c:ser>
        <c:ser>
          <c:idx val="1"/>
          <c:order val="1"/>
          <c:tx>
            <c:strRef>
              <c:f>'K82+204'!$Y$4:$AA$4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'K82+204'!$A$6:$A$29</c:f>
              <c:numCache>
                <c:formatCode>m"月"d"日";@</c:formatCode>
                <c:ptCount val="24"/>
                <c:pt idx="0">
                  <c:v>44674</c:v>
                </c:pt>
                <c:pt idx="1">
                  <c:v>44675</c:v>
                </c:pt>
                <c:pt idx="2">
                  <c:v>44676</c:v>
                </c:pt>
                <c:pt idx="3">
                  <c:v>44677</c:v>
                </c:pt>
                <c:pt idx="4">
                  <c:v>44678</c:v>
                </c:pt>
                <c:pt idx="5">
                  <c:v>44679</c:v>
                </c:pt>
                <c:pt idx="6">
                  <c:v>44680</c:v>
                </c:pt>
                <c:pt idx="7">
                  <c:v>44681</c:v>
                </c:pt>
                <c:pt idx="8">
                  <c:v>44682</c:v>
                </c:pt>
                <c:pt idx="9">
                  <c:v>44683</c:v>
                </c:pt>
                <c:pt idx="10">
                  <c:v>44684</c:v>
                </c:pt>
                <c:pt idx="11">
                  <c:v>44685</c:v>
                </c:pt>
                <c:pt idx="12">
                  <c:v>44686</c:v>
                </c:pt>
                <c:pt idx="13">
                  <c:v>44687</c:v>
                </c:pt>
                <c:pt idx="14">
                  <c:v>44688</c:v>
                </c:pt>
                <c:pt idx="15">
                  <c:v>44690</c:v>
                </c:pt>
                <c:pt idx="16">
                  <c:v>44692</c:v>
                </c:pt>
                <c:pt idx="17">
                  <c:v>44694</c:v>
                </c:pt>
                <c:pt idx="18">
                  <c:v>44696</c:v>
                </c:pt>
              </c:numCache>
            </c:numRef>
          </c:cat>
          <c:val>
            <c:numRef>
              <c:f>'K82+204'!$Z$6:$Z$30</c:f>
              <c:numCache>
                <c:formatCode>0.00_ </c:formatCode>
                <c:ptCount val="25"/>
                <c:pt idx="0">
                  <c:v>0</c:v>
                </c:pt>
                <c:pt idx="1">
                  <c:v>-0.19999999999953399</c:v>
                </c:pt>
                <c:pt idx="2">
                  <c:v>9.99999999997669E-2</c:v>
                </c:pt>
                <c:pt idx="3">
                  <c:v>-0.59999999999860198</c:v>
                </c:pt>
                <c:pt idx="4">
                  <c:v>-0.799999999999912</c:v>
                </c:pt>
                <c:pt idx="5">
                  <c:v>-0.59999999999860198</c:v>
                </c:pt>
                <c:pt idx="6">
                  <c:v>-1.1999999999989801</c:v>
                </c:pt>
                <c:pt idx="7">
                  <c:v>-1.4000000000002899</c:v>
                </c:pt>
                <c:pt idx="8">
                  <c:v>-1.2999999999987499</c:v>
                </c:pt>
                <c:pt idx="9">
                  <c:v>-1.7999999999993599</c:v>
                </c:pt>
                <c:pt idx="10">
                  <c:v>-1.6999999999995901</c:v>
                </c:pt>
                <c:pt idx="11">
                  <c:v>-2.2000000000002</c:v>
                </c:pt>
                <c:pt idx="12">
                  <c:v>-2.0999999999986598</c:v>
                </c:pt>
                <c:pt idx="13">
                  <c:v>-2.59999999999927</c:v>
                </c:pt>
                <c:pt idx="14">
                  <c:v>-2.7999999999987999</c:v>
                </c:pt>
                <c:pt idx="15">
                  <c:v>-2.3999999999997401</c:v>
                </c:pt>
                <c:pt idx="16">
                  <c:v>-2.2999999999999701</c:v>
                </c:pt>
                <c:pt idx="17">
                  <c:v>-2.2000000000002</c:v>
                </c:pt>
                <c:pt idx="18">
                  <c:v>-2.3999999999997401</c:v>
                </c:pt>
              </c:numCache>
            </c:numRef>
          </c:val>
        </c:ser>
        <c:ser>
          <c:idx val="2"/>
          <c:order val="2"/>
          <c:tx>
            <c:strRef>
              <c:f>'K82+204'!$AC$4:$AE$4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'K82+204'!$A$6:$A$29</c:f>
              <c:numCache>
                <c:formatCode>m"月"d"日";@</c:formatCode>
                <c:ptCount val="24"/>
                <c:pt idx="0">
                  <c:v>44674</c:v>
                </c:pt>
                <c:pt idx="1">
                  <c:v>44675</c:v>
                </c:pt>
                <c:pt idx="2">
                  <c:v>44676</c:v>
                </c:pt>
                <c:pt idx="3">
                  <c:v>44677</c:v>
                </c:pt>
                <c:pt idx="4">
                  <c:v>44678</c:v>
                </c:pt>
                <c:pt idx="5">
                  <c:v>44679</c:v>
                </c:pt>
                <c:pt idx="6">
                  <c:v>44680</c:v>
                </c:pt>
                <c:pt idx="7">
                  <c:v>44681</c:v>
                </c:pt>
                <c:pt idx="8">
                  <c:v>44682</c:v>
                </c:pt>
                <c:pt idx="9">
                  <c:v>44683</c:v>
                </c:pt>
                <c:pt idx="10">
                  <c:v>44684</c:v>
                </c:pt>
                <c:pt idx="11">
                  <c:v>44685</c:v>
                </c:pt>
                <c:pt idx="12">
                  <c:v>44686</c:v>
                </c:pt>
                <c:pt idx="13">
                  <c:v>44687</c:v>
                </c:pt>
                <c:pt idx="14">
                  <c:v>44688</c:v>
                </c:pt>
                <c:pt idx="15">
                  <c:v>44690</c:v>
                </c:pt>
                <c:pt idx="16">
                  <c:v>44692</c:v>
                </c:pt>
                <c:pt idx="17">
                  <c:v>44694</c:v>
                </c:pt>
                <c:pt idx="18">
                  <c:v>44696</c:v>
                </c:pt>
              </c:numCache>
            </c:numRef>
          </c:cat>
          <c:val>
            <c:numRef>
              <c:f>'K82+204'!$AD$6:$AD$29</c:f>
              <c:numCache>
                <c:formatCode>0.00_ </c:formatCode>
                <c:ptCount val="24"/>
                <c:pt idx="0">
                  <c:v>0</c:v>
                </c:pt>
                <c:pt idx="1">
                  <c:v>-9.99999999997669E-2</c:v>
                </c:pt>
                <c:pt idx="2">
                  <c:v>-0.60000000000037801</c:v>
                </c:pt>
                <c:pt idx="3">
                  <c:v>-0.30000000000107702</c:v>
                </c:pt>
                <c:pt idx="4">
                  <c:v>-1.10000000000099</c:v>
                </c:pt>
                <c:pt idx="5">
                  <c:v>-0.50000000000061096</c:v>
                </c:pt>
                <c:pt idx="6">
                  <c:v>-0.60000000000037801</c:v>
                </c:pt>
                <c:pt idx="7">
                  <c:v>-1.10000000000099</c:v>
                </c:pt>
                <c:pt idx="8">
                  <c:v>-0.799999999999912</c:v>
                </c:pt>
                <c:pt idx="9">
                  <c:v>-0.89999999999967895</c:v>
                </c:pt>
                <c:pt idx="10">
                  <c:v>-1.10000000000099</c:v>
                </c:pt>
                <c:pt idx="11">
                  <c:v>-1.10000000000099</c:v>
                </c:pt>
                <c:pt idx="12">
                  <c:v>-1.20000000000076</c:v>
                </c:pt>
                <c:pt idx="13">
                  <c:v>-1.59999999999982</c:v>
                </c:pt>
                <c:pt idx="14">
                  <c:v>-1.4000000000002899</c:v>
                </c:pt>
                <c:pt idx="15">
                  <c:v>-1.9000000000009001</c:v>
                </c:pt>
                <c:pt idx="16">
                  <c:v>-2.7000000000008102</c:v>
                </c:pt>
                <c:pt idx="17">
                  <c:v>-2.6000000000010499</c:v>
                </c:pt>
                <c:pt idx="18">
                  <c:v>-2.8000000000005798</c:v>
                </c:pt>
              </c:numCache>
            </c:numRef>
          </c:val>
        </c:ser>
        <c:dLbls/>
        <c:marker val="1"/>
        <c:axId val="325781760"/>
        <c:axId val="325800704"/>
      </c:lineChart>
      <c:lineChart>
        <c:grouping val="standard"/>
        <c:ser>
          <c:idx val="3"/>
          <c:order val="3"/>
          <c:tx>
            <c:strRef>
              <c:f>'K82+204'!$AG$3:$AG$5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'K82+204'!$A$6:$A$29</c:f>
              <c:numCache>
                <c:formatCode>m"月"d"日";@</c:formatCode>
                <c:ptCount val="24"/>
                <c:pt idx="0">
                  <c:v>44674</c:v>
                </c:pt>
                <c:pt idx="1">
                  <c:v>44675</c:v>
                </c:pt>
                <c:pt idx="2">
                  <c:v>44676</c:v>
                </c:pt>
                <c:pt idx="3">
                  <c:v>44677</c:v>
                </c:pt>
                <c:pt idx="4">
                  <c:v>44678</c:v>
                </c:pt>
                <c:pt idx="5">
                  <c:v>44679</c:v>
                </c:pt>
                <c:pt idx="6">
                  <c:v>44680</c:v>
                </c:pt>
                <c:pt idx="7">
                  <c:v>44681</c:v>
                </c:pt>
                <c:pt idx="8">
                  <c:v>44682</c:v>
                </c:pt>
                <c:pt idx="9">
                  <c:v>44683</c:v>
                </c:pt>
                <c:pt idx="10">
                  <c:v>44684</c:v>
                </c:pt>
                <c:pt idx="11">
                  <c:v>44685</c:v>
                </c:pt>
                <c:pt idx="12">
                  <c:v>44686</c:v>
                </c:pt>
                <c:pt idx="13">
                  <c:v>44687</c:v>
                </c:pt>
                <c:pt idx="14">
                  <c:v>44688</c:v>
                </c:pt>
                <c:pt idx="15">
                  <c:v>44690</c:v>
                </c:pt>
                <c:pt idx="16">
                  <c:v>44692</c:v>
                </c:pt>
                <c:pt idx="17">
                  <c:v>44694</c:v>
                </c:pt>
                <c:pt idx="18">
                  <c:v>44696</c:v>
                </c:pt>
              </c:numCache>
            </c:numRef>
          </c:cat>
          <c:val>
            <c:numRef>
              <c:f>'K82+204'!$AG$6:$AG$29</c:f>
              <c:numCache>
                <c:formatCode>0.0_ </c:formatCode>
                <c:ptCount val="24"/>
                <c:pt idx="0">
                  <c:v>8</c:v>
                </c:pt>
                <c:pt idx="1">
                  <c:v>14</c:v>
                </c:pt>
                <c:pt idx="2">
                  <c:v>20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44</c:v>
                </c:pt>
                <c:pt idx="7">
                  <c:v>50</c:v>
                </c:pt>
                <c:pt idx="8">
                  <c:v>56</c:v>
                </c:pt>
                <c:pt idx="9">
                  <c:v>62</c:v>
                </c:pt>
                <c:pt idx="10">
                  <c:v>68</c:v>
                </c:pt>
                <c:pt idx="11">
                  <c:v>74</c:v>
                </c:pt>
                <c:pt idx="12">
                  <c:v>80</c:v>
                </c:pt>
                <c:pt idx="13">
                  <c:v>86</c:v>
                </c:pt>
                <c:pt idx="14">
                  <c:v>92</c:v>
                </c:pt>
                <c:pt idx="15">
                  <c:v>98</c:v>
                </c:pt>
                <c:pt idx="16">
                  <c:v>104</c:v>
                </c:pt>
                <c:pt idx="17">
                  <c:v>110</c:v>
                </c:pt>
                <c:pt idx="18">
                  <c:v>116</c:v>
                </c:pt>
              </c:numCache>
            </c:numRef>
          </c:val>
        </c:ser>
        <c:dLbls/>
        <c:marker val="1"/>
        <c:axId val="325802624"/>
        <c:axId val="325812608"/>
      </c:lineChart>
      <c:dateAx>
        <c:axId val="32578176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5800704"/>
        <c:crossesAt val="-50"/>
        <c:auto val="1"/>
        <c:lblOffset val="100"/>
        <c:baseTimeUnit val="days"/>
      </c:dateAx>
      <c:valAx>
        <c:axId val="325800704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5781760"/>
        <c:crosses val="autoZero"/>
        <c:crossBetween val="midCat"/>
      </c:valAx>
      <c:dateAx>
        <c:axId val="325802624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5812608"/>
        <c:crosses val="autoZero"/>
        <c:auto val="1"/>
        <c:lblOffset val="100"/>
        <c:baseTimeUnit val="days"/>
      </c:dateAx>
      <c:valAx>
        <c:axId val="325812608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5802624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K82+204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816700031140205"/>
          <c:y val="6.564424544971091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'K82+204'!$C$4:$G$4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'K82+204'!$A$6:$A$29</c:f>
              <c:numCache>
                <c:formatCode>m"月"d"日";@</c:formatCode>
                <c:ptCount val="24"/>
                <c:pt idx="0">
                  <c:v>44674</c:v>
                </c:pt>
                <c:pt idx="1">
                  <c:v>44675</c:v>
                </c:pt>
                <c:pt idx="2">
                  <c:v>44676</c:v>
                </c:pt>
                <c:pt idx="3">
                  <c:v>44677</c:v>
                </c:pt>
                <c:pt idx="4">
                  <c:v>44678</c:v>
                </c:pt>
                <c:pt idx="5">
                  <c:v>44679</c:v>
                </c:pt>
                <c:pt idx="6">
                  <c:v>44680</c:v>
                </c:pt>
                <c:pt idx="7">
                  <c:v>44681</c:v>
                </c:pt>
                <c:pt idx="8">
                  <c:v>44682</c:v>
                </c:pt>
                <c:pt idx="9">
                  <c:v>44683</c:v>
                </c:pt>
                <c:pt idx="10">
                  <c:v>44684</c:v>
                </c:pt>
                <c:pt idx="11">
                  <c:v>44685</c:v>
                </c:pt>
                <c:pt idx="12">
                  <c:v>44686</c:v>
                </c:pt>
                <c:pt idx="13">
                  <c:v>44687</c:v>
                </c:pt>
                <c:pt idx="14">
                  <c:v>44688</c:v>
                </c:pt>
                <c:pt idx="15">
                  <c:v>44690</c:v>
                </c:pt>
                <c:pt idx="16">
                  <c:v>44692</c:v>
                </c:pt>
                <c:pt idx="17">
                  <c:v>44694</c:v>
                </c:pt>
                <c:pt idx="18">
                  <c:v>44696</c:v>
                </c:pt>
              </c:numCache>
            </c:numRef>
          </c:cat>
          <c:val>
            <c:numRef>
              <c:f>'K82+204'!$G$6:$G$29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-9.9999999974897905E-2</c:v>
                </c:pt>
                <c:pt idx="3">
                  <c:v>-0.30000000003838101</c:v>
                </c:pt>
                <c:pt idx="4">
                  <c:v>-0.199999999949796</c:v>
                </c:pt>
                <c:pt idx="5">
                  <c:v>-0.30000000003838101</c:v>
                </c:pt>
                <c:pt idx="6">
                  <c:v>-9.9999999974897905E-2</c:v>
                </c:pt>
                <c:pt idx="7">
                  <c:v>-0.20000000006348301</c:v>
                </c:pt>
                <c:pt idx="8">
                  <c:v>0.10000000008858501</c:v>
                </c:pt>
                <c:pt idx="9">
                  <c:v>-0.50000000010186296</c:v>
                </c:pt>
                <c:pt idx="10">
                  <c:v>-0.199999999949796</c:v>
                </c:pt>
                <c:pt idx="11">
                  <c:v>0.199999999949796</c:v>
                </c:pt>
                <c:pt idx="12">
                  <c:v>-0.59999999996307496</c:v>
                </c:pt>
                <c:pt idx="13">
                  <c:v>-0.199999999949796</c:v>
                </c:pt>
                <c:pt idx="14">
                  <c:v>-0.10000000008858501</c:v>
                </c:pt>
                <c:pt idx="15">
                  <c:v>-0.149999999962347</c:v>
                </c:pt>
                <c:pt idx="16">
                  <c:v>-0.100000000031741</c:v>
                </c:pt>
                <c:pt idx="17">
                  <c:v>-4.9999999987449001E-2</c:v>
                </c:pt>
                <c:pt idx="18">
                  <c:v>-0.15000000001919001</c:v>
                </c:pt>
                <c:pt idx="19">
                  <c:v>-3.0000000000427498</c:v>
                </c:pt>
              </c:numCache>
            </c:numRef>
          </c:val>
        </c:ser>
        <c:ser>
          <c:idx val="1"/>
          <c:order val="1"/>
          <c:tx>
            <c:strRef>
              <c:f>'K82+204'!$H$4:$L$4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'K82+204'!$A$6:$A$29</c:f>
              <c:numCache>
                <c:formatCode>m"月"d"日";@</c:formatCode>
                <c:ptCount val="24"/>
                <c:pt idx="0">
                  <c:v>44674</c:v>
                </c:pt>
                <c:pt idx="1">
                  <c:v>44675</c:v>
                </c:pt>
                <c:pt idx="2">
                  <c:v>44676</c:v>
                </c:pt>
                <c:pt idx="3">
                  <c:v>44677</c:v>
                </c:pt>
                <c:pt idx="4">
                  <c:v>44678</c:v>
                </c:pt>
                <c:pt idx="5">
                  <c:v>44679</c:v>
                </c:pt>
                <c:pt idx="6">
                  <c:v>44680</c:v>
                </c:pt>
                <c:pt idx="7">
                  <c:v>44681</c:v>
                </c:pt>
                <c:pt idx="8">
                  <c:v>44682</c:v>
                </c:pt>
                <c:pt idx="9">
                  <c:v>44683</c:v>
                </c:pt>
                <c:pt idx="10">
                  <c:v>44684</c:v>
                </c:pt>
                <c:pt idx="11">
                  <c:v>44685</c:v>
                </c:pt>
                <c:pt idx="12">
                  <c:v>44686</c:v>
                </c:pt>
                <c:pt idx="13">
                  <c:v>44687</c:v>
                </c:pt>
                <c:pt idx="14">
                  <c:v>44688</c:v>
                </c:pt>
                <c:pt idx="15">
                  <c:v>44690</c:v>
                </c:pt>
                <c:pt idx="16">
                  <c:v>44692</c:v>
                </c:pt>
                <c:pt idx="17">
                  <c:v>44694</c:v>
                </c:pt>
                <c:pt idx="18">
                  <c:v>44696</c:v>
                </c:pt>
              </c:numCache>
            </c:numRef>
          </c:cat>
          <c:val>
            <c:numRef>
              <c:f>'K82+204'!$L$6:$L$29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-0.20000000006348301</c:v>
                </c:pt>
                <c:pt idx="3">
                  <c:v>0.20000000006348301</c:v>
                </c:pt>
                <c:pt idx="4">
                  <c:v>-0.60000000007676102</c:v>
                </c:pt>
                <c:pt idx="5">
                  <c:v>-0.199999999949796</c:v>
                </c:pt>
                <c:pt idx="6">
                  <c:v>-9.9999999974897905E-2</c:v>
                </c:pt>
                <c:pt idx="7">
                  <c:v>-0.30000000003838101</c:v>
                </c:pt>
                <c:pt idx="8">
                  <c:v>-0.199999999949796</c:v>
                </c:pt>
                <c:pt idx="9">
                  <c:v>0.29999999992469401</c:v>
                </c:pt>
                <c:pt idx="10">
                  <c:v>-0.69999999993797202</c:v>
                </c:pt>
                <c:pt idx="11">
                  <c:v>-0.20000000006348301</c:v>
                </c:pt>
                <c:pt idx="12">
                  <c:v>-0.199999999949796</c:v>
                </c:pt>
                <c:pt idx="13">
                  <c:v>-0.20000000006348301</c:v>
                </c:pt>
                <c:pt idx="14">
                  <c:v>0.10000000008858501</c:v>
                </c:pt>
                <c:pt idx="15">
                  <c:v>-0.20000000000663901</c:v>
                </c:pt>
                <c:pt idx="16">
                  <c:v>-0.15000000001919001</c:v>
                </c:pt>
                <c:pt idx="17">
                  <c:v>-4.9999999987449001E-2</c:v>
                </c:pt>
                <c:pt idx="18">
                  <c:v>4.9999999987449001E-2</c:v>
                </c:pt>
              </c:numCache>
            </c:numRef>
          </c:val>
        </c:ser>
        <c:ser>
          <c:idx val="2"/>
          <c:order val="2"/>
          <c:tx>
            <c:strRef>
              <c:f>'K82+204'!$M$4:$Q$4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'K82+204'!$A$6:$A$29</c:f>
              <c:numCache>
                <c:formatCode>m"月"d"日";@</c:formatCode>
                <c:ptCount val="24"/>
                <c:pt idx="0">
                  <c:v>44674</c:v>
                </c:pt>
                <c:pt idx="1">
                  <c:v>44675</c:v>
                </c:pt>
                <c:pt idx="2">
                  <c:v>44676</c:v>
                </c:pt>
                <c:pt idx="3">
                  <c:v>44677</c:v>
                </c:pt>
                <c:pt idx="4">
                  <c:v>44678</c:v>
                </c:pt>
                <c:pt idx="5">
                  <c:v>44679</c:v>
                </c:pt>
                <c:pt idx="6">
                  <c:v>44680</c:v>
                </c:pt>
                <c:pt idx="7">
                  <c:v>44681</c:v>
                </c:pt>
                <c:pt idx="8">
                  <c:v>44682</c:v>
                </c:pt>
                <c:pt idx="9">
                  <c:v>44683</c:v>
                </c:pt>
                <c:pt idx="10">
                  <c:v>44684</c:v>
                </c:pt>
                <c:pt idx="11">
                  <c:v>44685</c:v>
                </c:pt>
                <c:pt idx="12">
                  <c:v>44686</c:v>
                </c:pt>
                <c:pt idx="13">
                  <c:v>44687</c:v>
                </c:pt>
                <c:pt idx="14">
                  <c:v>44688</c:v>
                </c:pt>
                <c:pt idx="15">
                  <c:v>44690</c:v>
                </c:pt>
                <c:pt idx="16">
                  <c:v>44692</c:v>
                </c:pt>
                <c:pt idx="17">
                  <c:v>44694</c:v>
                </c:pt>
                <c:pt idx="18">
                  <c:v>44696</c:v>
                </c:pt>
              </c:numCache>
            </c:numRef>
          </c:cat>
          <c:val>
            <c:numRef>
              <c:f>'K82+204'!$Q$6:$Q$29</c:f>
              <c:numCache>
                <c:formatCode>0.00_ </c:formatCode>
                <c:ptCount val="24"/>
                <c:pt idx="0">
                  <c:v>0</c:v>
                </c:pt>
                <c:pt idx="1">
                  <c:v>-0.30000000003838101</c:v>
                </c:pt>
                <c:pt idx="2">
                  <c:v>-0.199999999949796</c:v>
                </c:pt>
                <c:pt idx="3">
                  <c:v>-0.20000000006348301</c:v>
                </c:pt>
                <c:pt idx="4">
                  <c:v>0</c:v>
                </c:pt>
                <c:pt idx="5">
                  <c:v>-0.40000000001327901</c:v>
                </c:pt>
                <c:pt idx="6">
                  <c:v>-0.199999999949796</c:v>
                </c:pt>
                <c:pt idx="7">
                  <c:v>9.9999999974897905E-2</c:v>
                </c:pt>
                <c:pt idx="8">
                  <c:v>-0.49999999998817701</c:v>
                </c:pt>
                <c:pt idx="9">
                  <c:v>-0.199999999949796</c:v>
                </c:pt>
                <c:pt idx="10">
                  <c:v>0.39999999989959201</c:v>
                </c:pt>
                <c:pt idx="11">
                  <c:v>-0.79999999991286996</c:v>
                </c:pt>
                <c:pt idx="12">
                  <c:v>-0.20000000006348301</c:v>
                </c:pt>
                <c:pt idx="13">
                  <c:v>0.40000000001327901</c:v>
                </c:pt>
                <c:pt idx="14">
                  <c:v>-0.80000000002655702</c:v>
                </c:pt>
                <c:pt idx="15">
                  <c:v>-9.9999999974897905E-2</c:v>
                </c:pt>
                <c:pt idx="16">
                  <c:v>4.9999999987449001E-2</c:v>
                </c:pt>
                <c:pt idx="17">
                  <c:v>-9.9999999974897905E-2</c:v>
                </c:pt>
                <c:pt idx="18">
                  <c:v>4.9999999987449001E-2</c:v>
                </c:pt>
              </c:numCache>
            </c:numRef>
          </c:val>
        </c:ser>
        <c:dLbls/>
        <c:marker val="1"/>
        <c:axId val="325384448"/>
        <c:axId val="325927680"/>
      </c:lineChart>
      <c:dateAx>
        <c:axId val="325384448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5927680"/>
        <c:crossesAt val="-50"/>
        <c:auto val="1"/>
        <c:lblOffset val="100"/>
        <c:baseTimeUnit val="days"/>
      </c:dateAx>
      <c:valAx>
        <c:axId val="325927680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5384448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K82+204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断面周边位移速率变化趋势图</a:t>
            </a:r>
          </a:p>
        </c:rich>
      </c:tx>
      <c:layout>
        <c:manualLayout>
          <c:xMode val="edge"/>
          <c:yMode val="edge"/>
          <c:x val="0.216120850625135"/>
          <c:y val="3.3416494316302295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2345046364079999"/>
          <c:y val="0.18317422434367497"/>
          <c:w val="0.76997315763787622"/>
          <c:h val="0.68420843277645205"/>
        </c:manualLayout>
      </c:layout>
      <c:lineChart>
        <c:grouping val="standard"/>
        <c:ser>
          <c:idx val="0"/>
          <c:order val="0"/>
          <c:tx>
            <c:strRef>
              <c:f>'K82+204'!$U$4:$W$4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'K82+204'!$A$6:$A$29</c:f>
              <c:numCache>
                <c:formatCode>m"月"d"日";@</c:formatCode>
                <c:ptCount val="24"/>
                <c:pt idx="0">
                  <c:v>44674</c:v>
                </c:pt>
                <c:pt idx="1">
                  <c:v>44675</c:v>
                </c:pt>
                <c:pt idx="2">
                  <c:v>44676</c:v>
                </c:pt>
                <c:pt idx="3">
                  <c:v>44677</c:v>
                </c:pt>
                <c:pt idx="4">
                  <c:v>44678</c:v>
                </c:pt>
                <c:pt idx="5">
                  <c:v>44679</c:v>
                </c:pt>
                <c:pt idx="6">
                  <c:v>44680</c:v>
                </c:pt>
                <c:pt idx="7">
                  <c:v>44681</c:v>
                </c:pt>
                <c:pt idx="8">
                  <c:v>44682</c:v>
                </c:pt>
                <c:pt idx="9">
                  <c:v>44683</c:v>
                </c:pt>
                <c:pt idx="10">
                  <c:v>44684</c:v>
                </c:pt>
                <c:pt idx="11">
                  <c:v>44685</c:v>
                </c:pt>
                <c:pt idx="12">
                  <c:v>44686</c:v>
                </c:pt>
                <c:pt idx="13">
                  <c:v>44687</c:v>
                </c:pt>
                <c:pt idx="14">
                  <c:v>44688</c:v>
                </c:pt>
                <c:pt idx="15">
                  <c:v>44690</c:v>
                </c:pt>
                <c:pt idx="16">
                  <c:v>44692</c:v>
                </c:pt>
                <c:pt idx="17">
                  <c:v>44694</c:v>
                </c:pt>
                <c:pt idx="18">
                  <c:v>44696</c:v>
                </c:pt>
              </c:numCache>
            </c:numRef>
          </c:cat>
          <c:val>
            <c:numRef>
              <c:f>'K82+204'!$W$6:$W$29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9.99999999997669E-2</c:v>
                </c:pt>
                <c:pt idx="3">
                  <c:v>-0.50000000000061096</c:v>
                </c:pt>
                <c:pt idx="4">
                  <c:v>-0.19999999999953399</c:v>
                </c:pt>
                <c:pt idx="5">
                  <c:v>9.99999999997669E-2</c:v>
                </c:pt>
                <c:pt idx="6">
                  <c:v>-0.49999999999883499</c:v>
                </c:pt>
                <c:pt idx="7">
                  <c:v>-0.20000000000130999</c:v>
                </c:pt>
                <c:pt idx="8">
                  <c:v>0</c:v>
                </c:pt>
                <c:pt idx="9">
                  <c:v>-0.39999999999906799</c:v>
                </c:pt>
                <c:pt idx="10">
                  <c:v>-0.19999999999953399</c:v>
                </c:pt>
                <c:pt idx="11">
                  <c:v>-0.10000000000154299</c:v>
                </c:pt>
                <c:pt idx="12">
                  <c:v>-0.29999999998864302</c:v>
                </c:pt>
                <c:pt idx="13">
                  <c:v>-0.20000000000130999</c:v>
                </c:pt>
                <c:pt idx="14">
                  <c:v>-0.30000000000995902</c:v>
                </c:pt>
                <c:pt idx="15">
                  <c:v>-4.99999999945544E-2</c:v>
                </c:pt>
                <c:pt idx="16">
                  <c:v>-5.3290705182007498E-12</c:v>
                </c:pt>
                <c:pt idx="17">
                  <c:v>-9.99999999997669E-2</c:v>
                </c:pt>
                <c:pt idx="18">
                  <c:v>4.9999999999883499E-2</c:v>
                </c:pt>
              </c:numCache>
            </c:numRef>
          </c:val>
        </c:ser>
        <c:ser>
          <c:idx val="1"/>
          <c:order val="1"/>
          <c:tx>
            <c:strRef>
              <c:f>'K82+204'!$Y$4:$AA$4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'K82+204'!$A$6:$A$29</c:f>
              <c:numCache>
                <c:formatCode>m"月"d"日";@</c:formatCode>
                <c:ptCount val="24"/>
                <c:pt idx="0">
                  <c:v>44674</c:v>
                </c:pt>
                <c:pt idx="1">
                  <c:v>44675</c:v>
                </c:pt>
                <c:pt idx="2">
                  <c:v>44676</c:v>
                </c:pt>
                <c:pt idx="3">
                  <c:v>44677</c:v>
                </c:pt>
                <c:pt idx="4">
                  <c:v>44678</c:v>
                </c:pt>
                <c:pt idx="5">
                  <c:v>44679</c:v>
                </c:pt>
                <c:pt idx="6">
                  <c:v>44680</c:v>
                </c:pt>
                <c:pt idx="7">
                  <c:v>44681</c:v>
                </c:pt>
                <c:pt idx="8">
                  <c:v>44682</c:v>
                </c:pt>
                <c:pt idx="9">
                  <c:v>44683</c:v>
                </c:pt>
                <c:pt idx="10">
                  <c:v>44684</c:v>
                </c:pt>
                <c:pt idx="11">
                  <c:v>44685</c:v>
                </c:pt>
                <c:pt idx="12">
                  <c:v>44686</c:v>
                </c:pt>
                <c:pt idx="13">
                  <c:v>44687</c:v>
                </c:pt>
                <c:pt idx="14">
                  <c:v>44688</c:v>
                </c:pt>
                <c:pt idx="15">
                  <c:v>44690</c:v>
                </c:pt>
                <c:pt idx="16">
                  <c:v>44692</c:v>
                </c:pt>
                <c:pt idx="17">
                  <c:v>44694</c:v>
                </c:pt>
                <c:pt idx="18">
                  <c:v>44696</c:v>
                </c:pt>
              </c:numCache>
            </c:numRef>
          </c:cat>
          <c:val>
            <c:numRef>
              <c:f>'K82+204'!$AA$6:$AA$29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0.29999999999930099</c:v>
                </c:pt>
                <c:pt idx="3">
                  <c:v>-0.69999999999836904</c:v>
                </c:pt>
                <c:pt idx="4">
                  <c:v>-0.20000000000130999</c:v>
                </c:pt>
                <c:pt idx="5">
                  <c:v>0.20000000000130999</c:v>
                </c:pt>
                <c:pt idx="6">
                  <c:v>-0.60000000000037801</c:v>
                </c:pt>
                <c:pt idx="7">
                  <c:v>-0.20000000000130999</c:v>
                </c:pt>
                <c:pt idx="8">
                  <c:v>0.10000000000154299</c:v>
                </c:pt>
                <c:pt idx="9">
                  <c:v>-0.50000000000061096</c:v>
                </c:pt>
                <c:pt idx="10">
                  <c:v>9.99999999997669E-2</c:v>
                </c:pt>
                <c:pt idx="11">
                  <c:v>-0.50000000000061096</c:v>
                </c:pt>
                <c:pt idx="12">
                  <c:v>0.10000000000154299</c:v>
                </c:pt>
                <c:pt idx="13">
                  <c:v>-0.50000000000061096</c:v>
                </c:pt>
                <c:pt idx="14">
                  <c:v>-0.19999999999953399</c:v>
                </c:pt>
                <c:pt idx="15">
                  <c:v>0.19999999999953399</c:v>
                </c:pt>
                <c:pt idx="16">
                  <c:v>4.9999999999883499E-2</c:v>
                </c:pt>
                <c:pt idx="17">
                  <c:v>4.9999999999883499E-2</c:v>
                </c:pt>
                <c:pt idx="18">
                  <c:v>-9.99999999997669E-2</c:v>
                </c:pt>
              </c:numCache>
            </c:numRef>
          </c:val>
        </c:ser>
        <c:ser>
          <c:idx val="2"/>
          <c:order val="2"/>
          <c:tx>
            <c:strRef>
              <c:f>'K82+204'!$AC$4:$AE$4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'K82+204'!$A$6:$A$29</c:f>
              <c:numCache>
                <c:formatCode>m"月"d"日";@</c:formatCode>
                <c:ptCount val="24"/>
                <c:pt idx="0">
                  <c:v>44674</c:v>
                </c:pt>
                <c:pt idx="1">
                  <c:v>44675</c:v>
                </c:pt>
                <c:pt idx="2">
                  <c:v>44676</c:v>
                </c:pt>
                <c:pt idx="3">
                  <c:v>44677</c:v>
                </c:pt>
                <c:pt idx="4">
                  <c:v>44678</c:v>
                </c:pt>
                <c:pt idx="5">
                  <c:v>44679</c:v>
                </c:pt>
                <c:pt idx="6">
                  <c:v>44680</c:v>
                </c:pt>
                <c:pt idx="7">
                  <c:v>44681</c:v>
                </c:pt>
                <c:pt idx="8">
                  <c:v>44682</c:v>
                </c:pt>
                <c:pt idx="9">
                  <c:v>44683</c:v>
                </c:pt>
                <c:pt idx="10">
                  <c:v>44684</c:v>
                </c:pt>
                <c:pt idx="11">
                  <c:v>44685</c:v>
                </c:pt>
                <c:pt idx="12">
                  <c:v>44686</c:v>
                </c:pt>
                <c:pt idx="13">
                  <c:v>44687</c:v>
                </c:pt>
                <c:pt idx="14">
                  <c:v>44688</c:v>
                </c:pt>
                <c:pt idx="15">
                  <c:v>44690</c:v>
                </c:pt>
                <c:pt idx="16">
                  <c:v>44692</c:v>
                </c:pt>
                <c:pt idx="17">
                  <c:v>44694</c:v>
                </c:pt>
                <c:pt idx="18">
                  <c:v>44696</c:v>
                </c:pt>
              </c:numCache>
            </c:numRef>
          </c:cat>
          <c:val>
            <c:numRef>
              <c:f>'K82+204'!$AE$6:$AE$29</c:f>
              <c:numCache>
                <c:formatCode>0.00_ </c:formatCode>
                <c:ptCount val="24"/>
                <c:pt idx="0">
                  <c:v>0</c:v>
                </c:pt>
                <c:pt idx="1">
                  <c:v>-9.99999999997669E-2</c:v>
                </c:pt>
                <c:pt idx="2">
                  <c:v>-0.50000000000061096</c:v>
                </c:pt>
                <c:pt idx="3">
                  <c:v>0.29999999999930099</c:v>
                </c:pt>
                <c:pt idx="4">
                  <c:v>-0.799999999999912</c:v>
                </c:pt>
                <c:pt idx="5">
                  <c:v>0.60000000000037801</c:v>
                </c:pt>
                <c:pt idx="6">
                  <c:v>-9.99999999997669E-2</c:v>
                </c:pt>
                <c:pt idx="7">
                  <c:v>-0.50000000000061096</c:v>
                </c:pt>
                <c:pt idx="8">
                  <c:v>0.30000000000107702</c:v>
                </c:pt>
                <c:pt idx="9">
                  <c:v>-9.99999999997669E-2</c:v>
                </c:pt>
                <c:pt idx="10">
                  <c:v>-0.20000000000130999</c:v>
                </c:pt>
                <c:pt idx="11">
                  <c:v>0</c:v>
                </c:pt>
                <c:pt idx="12">
                  <c:v>-9.99999999997669E-2</c:v>
                </c:pt>
                <c:pt idx="13">
                  <c:v>-0.39999999999906799</c:v>
                </c:pt>
                <c:pt idx="14">
                  <c:v>0.19999999999953399</c:v>
                </c:pt>
                <c:pt idx="15">
                  <c:v>-0.25000000000030598</c:v>
                </c:pt>
                <c:pt idx="16">
                  <c:v>-0.399999999999956</c:v>
                </c:pt>
                <c:pt idx="17">
                  <c:v>4.9999999999883499E-2</c:v>
                </c:pt>
                <c:pt idx="18">
                  <c:v>-9.99999999997669E-2</c:v>
                </c:pt>
              </c:numCache>
            </c:numRef>
          </c:val>
        </c:ser>
        <c:dLbls/>
        <c:marker val="1"/>
        <c:axId val="325861376"/>
        <c:axId val="325862912"/>
      </c:lineChart>
      <c:dateAx>
        <c:axId val="325861376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20675889"/>
              <c:y val="0.9231789894187760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5862912"/>
        <c:crossesAt val="-50"/>
        <c:auto val="1"/>
        <c:lblOffset val="100"/>
        <c:baseTimeUnit val="days"/>
      </c:dateAx>
      <c:valAx>
        <c:axId val="325862912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6308089460414E-3"/>
              <c:y val="0.332268938080855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5861376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7.6173065204143811E-2"/>
          <c:y val="0.10482246322983201"/>
          <c:w val="0.83363879332268209"/>
          <c:h val="5.3459119496855313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K82+165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拱顶累计沉降变化趋势图</a:t>
            </a:r>
          </a:p>
        </c:rich>
      </c:tx>
      <c:layout>
        <c:manualLayout>
          <c:xMode val="edge"/>
          <c:yMode val="edge"/>
          <c:x val="0.29910100608253298"/>
          <c:y val="1.05572281406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0495581161203699"/>
          <c:y val="0.17478747667426903"/>
          <c:w val="0.78080322183689499"/>
          <c:h val="0.67381297947335705"/>
        </c:manualLayout>
      </c:layout>
      <c:lineChart>
        <c:grouping val="standard"/>
        <c:ser>
          <c:idx val="0"/>
          <c:order val="0"/>
          <c:tx>
            <c:strRef>
              <c:f>'K82+165'!$C$4:$G$4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3492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'K82+165'!$A$6:$A$29</c:f>
              <c:numCache>
                <c:formatCode>m"月"d"日";@</c:formatCode>
                <c:ptCount val="24"/>
                <c:pt idx="0">
                  <c:v>44684</c:v>
                </c:pt>
                <c:pt idx="1">
                  <c:v>44685</c:v>
                </c:pt>
                <c:pt idx="2">
                  <c:v>44686</c:v>
                </c:pt>
                <c:pt idx="3">
                  <c:v>44687</c:v>
                </c:pt>
                <c:pt idx="4">
                  <c:v>44688</c:v>
                </c:pt>
                <c:pt idx="5">
                  <c:v>44689</c:v>
                </c:pt>
                <c:pt idx="6">
                  <c:v>44690</c:v>
                </c:pt>
                <c:pt idx="7">
                  <c:v>44691</c:v>
                </c:pt>
                <c:pt idx="8">
                  <c:v>44692</c:v>
                </c:pt>
                <c:pt idx="9">
                  <c:v>44693</c:v>
                </c:pt>
                <c:pt idx="10">
                  <c:v>44694</c:v>
                </c:pt>
                <c:pt idx="11">
                  <c:v>44695</c:v>
                </c:pt>
                <c:pt idx="12">
                  <c:v>44696</c:v>
                </c:pt>
                <c:pt idx="13">
                  <c:v>44697</c:v>
                </c:pt>
                <c:pt idx="14">
                  <c:v>44698</c:v>
                </c:pt>
                <c:pt idx="15">
                  <c:v>44699</c:v>
                </c:pt>
                <c:pt idx="16">
                  <c:v>44701</c:v>
                </c:pt>
                <c:pt idx="17">
                  <c:v>44703</c:v>
                </c:pt>
                <c:pt idx="18">
                  <c:v>44705</c:v>
                </c:pt>
              </c:numCache>
            </c:numRef>
          </c:cat>
          <c:val>
            <c:numRef>
              <c:f>'K82+165'!$F$6:$F$29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-0.40000000001327901</c:v>
                </c:pt>
                <c:pt idx="3">
                  <c:v>-0.30000000003838101</c:v>
                </c:pt>
                <c:pt idx="4">
                  <c:v>-0.80000000002655702</c:v>
                </c:pt>
                <c:pt idx="5">
                  <c:v>-0.99999999997635303</c:v>
                </c:pt>
                <c:pt idx="6">
                  <c:v>-0.59999999996307496</c:v>
                </c:pt>
                <c:pt idx="7">
                  <c:v>-1.39999999998963</c:v>
                </c:pt>
                <c:pt idx="8">
                  <c:v>-1.60000000005311</c:v>
                </c:pt>
                <c:pt idx="9">
                  <c:v>-1.39999999998963</c:v>
                </c:pt>
                <c:pt idx="10">
                  <c:v>-2.00000000006639</c:v>
                </c:pt>
                <c:pt idx="11">
                  <c:v>-2.2000000000161899</c:v>
                </c:pt>
                <c:pt idx="12">
                  <c:v>-2.1000000000412902</c:v>
                </c:pt>
                <c:pt idx="13">
                  <c:v>-2.6000000000294698</c:v>
                </c:pt>
                <c:pt idx="14">
                  <c:v>-2.79999999997926</c:v>
                </c:pt>
                <c:pt idx="15">
                  <c:v>-3.40000000005602</c:v>
                </c:pt>
                <c:pt idx="16">
                  <c:v>-3.9000000000442001</c:v>
                </c:pt>
                <c:pt idx="17">
                  <c:v>-4.0000000000191003</c:v>
                </c:pt>
                <c:pt idx="18">
                  <c:v>-3.8000000000692999</c:v>
                </c:pt>
                <c:pt idx="20">
                  <c:v>-9.9999999974897905E-2</c:v>
                </c:pt>
              </c:numCache>
            </c:numRef>
          </c:val>
        </c:ser>
        <c:ser>
          <c:idx val="1"/>
          <c:order val="1"/>
          <c:tx>
            <c:strRef>
              <c:f>'K82+165'!$H$4:$L$4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'K82+165'!$A$6:$A$29</c:f>
              <c:numCache>
                <c:formatCode>m"月"d"日";@</c:formatCode>
                <c:ptCount val="24"/>
                <c:pt idx="0">
                  <c:v>44684</c:v>
                </c:pt>
                <c:pt idx="1">
                  <c:v>44685</c:v>
                </c:pt>
                <c:pt idx="2">
                  <c:v>44686</c:v>
                </c:pt>
                <c:pt idx="3">
                  <c:v>44687</c:v>
                </c:pt>
                <c:pt idx="4">
                  <c:v>44688</c:v>
                </c:pt>
                <c:pt idx="5">
                  <c:v>44689</c:v>
                </c:pt>
                <c:pt idx="6">
                  <c:v>44690</c:v>
                </c:pt>
                <c:pt idx="7">
                  <c:v>44691</c:v>
                </c:pt>
                <c:pt idx="8">
                  <c:v>44692</c:v>
                </c:pt>
                <c:pt idx="9">
                  <c:v>44693</c:v>
                </c:pt>
                <c:pt idx="10">
                  <c:v>44694</c:v>
                </c:pt>
                <c:pt idx="11">
                  <c:v>44695</c:v>
                </c:pt>
                <c:pt idx="12">
                  <c:v>44696</c:v>
                </c:pt>
                <c:pt idx="13">
                  <c:v>44697</c:v>
                </c:pt>
                <c:pt idx="14">
                  <c:v>44698</c:v>
                </c:pt>
                <c:pt idx="15">
                  <c:v>44699</c:v>
                </c:pt>
                <c:pt idx="16">
                  <c:v>44701</c:v>
                </c:pt>
                <c:pt idx="17">
                  <c:v>44703</c:v>
                </c:pt>
                <c:pt idx="18">
                  <c:v>44705</c:v>
                </c:pt>
              </c:numCache>
            </c:numRef>
          </c:cat>
          <c:val>
            <c:numRef>
              <c:f>'K82+165'!$K$6:$K$29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9.9999999974897905E-2</c:v>
                </c:pt>
                <c:pt idx="3">
                  <c:v>-0.59999999996307496</c:v>
                </c:pt>
                <c:pt idx="4">
                  <c:v>-0.80000000002655702</c:v>
                </c:pt>
                <c:pt idx="5">
                  <c:v>-0.90000000000145497</c:v>
                </c:pt>
                <c:pt idx="6">
                  <c:v>-1.1999999999261499</c:v>
                </c:pt>
                <c:pt idx="7">
                  <c:v>-0.99999999997635303</c:v>
                </c:pt>
                <c:pt idx="8">
                  <c:v>-1.5999999999394301</c:v>
                </c:pt>
                <c:pt idx="9">
                  <c:v>-1.8000000000029099</c:v>
                </c:pt>
                <c:pt idx="10">
                  <c:v>-1.8999999999778101</c:v>
                </c:pt>
                <c:pt idx="11">
                  <c:v>-2.2000000000161899</c:v>
                </c:pt>
                <c:pt idx="12">
                  <c:v>-2.39999999996598</c:v>
                </c:pt>
                <c:pt idx="13">
                  <c:v>-2.70000000000437</c:v>
                </c:pt>
                <c:pt idx="14">
                  <c:v>-2.79999999997926</c:v>
                </c:pt>
                <c:pt idx="15">
                  <c:v>-3.0000000000427498</c:v>
                </c:pt>
                <c:pt idx="16">
                  <c:v>-3.5000000000309202</c:v>
                </c:pt>
                <c:pt idx="17">
                  <c:v>-3.69999999998072</c:v>
                </c:pt>
                <c:pt idx="18">
                  <c:v>-3.6000000000058199</c:v>
                </c:pt>
                <c:pt idx="20">
                  <c:v>-2.49999999937245E-2</c:v>
                </c:pt>
              </c:numCache>
            </c:numRef>
          </c:val>
        </c:ser>
        <c:ser>
          <c:idx val="2"/>
          <c:order val="2"/>
          <c:tx>
            <c:strRef>
              <c:f>'K82+165'!$M$4:$Q$4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'K82+165'!$A$6:$A$32</c:f>
              <c:numCache>
                <c:formatCode>m"月"d"日";@</c:formatCode>
                <c:ptCount val="27"/>
                <c:pt idx="0">
                  <c:v>44684</c:v>
                </c:pt>
                <c:pt idx="1">
                  <c:v>44685</c:v>
                </c:pt>
                <c:pt idx="2">
                  <c:v>44686</c:v>
                </c:pt>
                <c:pt idx="3">
                  <c:v>44687</c:v>
                </c:pt>
                <c:pt idx="4">
                  <c:v>44688</c:v>
                </c:pt>
                <c:pt idx="5">
                  <c:v>44689</c:v>
                </c:pt>
                <c:pt idx="6">
                  <c:v>44690</c:v>
                </c:pt>
                <c:pt idx="7">
                  <c:v>44691</c:v>
                </c:pt>
                <c:pt idx="8">
                  <c:v>44692</c:v>
                </c:pt>
                <c:pt idx="9">
                  <c:v>44693</c:v>
                </c:pt>
                <c:pt idx="10">
                  <c:v>44694</c:v>
                </c:pt>
                <c:pt idx="11">
                  <c:v>44695</c:v>
                </c:pt>
                <c:pt idx="12">
                  <c:v>44696</c:v>
                </c:pt>
                <c:pt idx="13">
                  <c:v>44697</c:v>
                </c:pt>
                <c:pt idx="14">
                  <c:v>44698</c:v>
                </c:pt>
                <c:pt idx="15">
                  <c:v>44699</c:v>
                </c:pt>
                <c:pt idx="16">
                  <c:v>44701</c:v>
                </c:pt>
                <c:pt idx="17">
                  <c:v>44703</c:v>
                </c:pt>
                <c:pt idx="18">
                  <c:v>44705</c:v>
                </c:pt>
              </c:numCache>
            </c:numRef>
          </c:cat>
          <c:val>
            <c:numRef>
              <c:f>'K82+165'!$P$6:$P$32</c:f>
              <c:numCache>
                <c:formatCode>0.00_ </c:formatCode>
                <c:ptCount val="27"/>
                <c:pt idx="0">
                  <c:v>0</c:v>
                </c:pt>
                <c:pt idx="1">
                  <c:v>0.40000000001327901</c:v>
                </c:pt>
                <c:pt idx="2">
                  <c:v>-0.40000000001327901</c:v>
                </c:pt>
                <c:pt idx="3">
                  <c:v>-0.59999999996307496</c:v>
                </c:pt>
                <c:pt idx="4">
                  <c:v>-0.80000000002655702</c:v>
                </c:pt>
                <c:pt idx="5">
                  <c:v>-0.90000000000145497</c:v>
                </c:pt>
                <c:pt idx="6">
                  <c:v>-1.2000000000398401</c:v>
                </c:pt>
                <c:pt idx="7">
                  <c:v>-1.39999999998963</c:v>
                </c:pt>
                <c:pt idx="8">
                  <c:v>-1.09999999995125</c:v>
                </c:pt>
                <c:pt idx="9">
                  <c:v>-1.8000000000029099</c:v>
                </c:pt>
                <c:pt idx="10">
                  <c:v>-1.9999999999527101</c:v>
                </c:pt>
                <c:pt idx="11">
                  <c:v>-1.8000000000029099</c:v>
                </c:pt>
                <c:pt idx="12">
                  <c:v>-2.39999999996598</c:v>
                </c:pt>
                <c:pt idx="13">
                  <c:v>-2.6000000000294698</c:v>
                </c:pt>
                <c:pt idx="14">
                  <c:v>-3.1999999999925399</c:v>
                </c:pt>
                <c:pt idx="15">
                  <c:v>-3.0000000000427498</c:v>
                </c:pt>
                <c:pt idx="16">
                  <c:v>-3.2999999999674401</c:v>
                </c:pt>
                <c:pt idx="17">
                  <c:v>-3.3999999999423398</c:v>
                </c:pt>
                <c:pt idx="18">
                  <c:v>-3.3999999999423398</c:v>
                </c:pt>
              </c:numCache>
            </c:numRef>
          </c:val>
        </c:ser>
        <c:dLbls/>
        <c:marker val="1"/>
        <c:axId val="326148480"/>
        <c:axId val="326150784"/>
      </c:lineChart>
      <c:lineChart>
        <c:grouping val="standard"/>
        <c:ser>
          <c:idx val="3"/>
          <c:order val="3"/>
          <c:tx>
            <c:strRef>
              <c:f>'K82+165'!$AG$3:$AG$5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'K82+165'!$A$6:$A$29</c:f>
              <c:numCache>
                <c:formatCode>m"月"d"日";@</c:formatCode>
                <c:ptCount val="24"/>
                <c:pt idx="0">
                  <c:v>44684</c:v>
                </c:pt>
                <c:pt idx="1">
                  <c:v>44685</c:v>
                </c:pt>
                <c:pt idx="2">
                  <c:v>44686</c:v>
                </c:pt>
                <c:pt idx="3">
                  <c:v>44687</c:v>
                </c:pt>
                <c:pt idx="4">
                  <c:v>44688</c:v>
                </c:pt>
                <c:pt idx="5">
                  <c:v>44689</c:v>
                </c:pt>
                <c:pt idx="6">
                  <c:v>44690</c:v>
                </c:pt>
                <c:pt idx="7">
                  <c:v>44691</c:v>
                </c:pt>
                <c:pt idx="8">
                  <c:v>44692</c:v>
                </c:pt>
                <c:pt idx="9">
                  <c:v>44693</c:v>
                </c:pt>
                <c:pt idx="10">
                  <c:v>44694</c:v>
                </c:pt>
                <c:pt idx="11">
                  <c:v>44695</c:v>
                </c:pt>
                <c:pt idx="12">
                  <c:v>44696</c:v>
                </c:pt>
                <c:pt idx="13">
                  <c:v>44697</c:v>
                </c:pt>
                <c:pt idx="14">
                  <c:v>44698</c:v>
                </c:pt>
                <c:pt idx="15">
                  <c:v>44699</c:v>
                </c:pt>
                <c:pt idx="16">
                  <c:v>44701</c:v>
                </c:pt>
                <c:pt idx="17">
                  <c:v>44703</c:v>
                </c:pt>
                <c:pt idx="18">
                  <c:v>44705</c:v>
                </c:pt>
              </c:numCache>
            </c:numRef>
          </c:cat>
          <c:val>
            <c:numRef>
              <c:f>'K82+165'!$AG$6:$AG$29</c:f>
              <c:numCache>
                <c:formatCode>0.0_ </c:formatCode>
                <c:ptCount val="24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</c:numCache>
            </c:numRef>
          </c:val>
        </c:ser>
        <c:dLbls/>
        <c:marker val="1"/>
        <c:axId val="326165248"/>
        <c:axId val="326166784"/>
      </c:lineChart>
      <c:dateAx>
        <c:axId val="326148480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26311260512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6150784"/>
        <c:crossesAt val="-50"/>
        <c:auto val="1"/>
        <c:lblOffset val="100"/>
        <c:baseTimeUnit val="days"/>
        <c:majorUnit val="3"/>
        <c:majorTimeUnit val="days"/>
      </c:dateAx>
      <c:valAx>
        <c:axId val="326150784"/>
        <c:scaling>
          <c:orientation val="minMax"/>
          <c:max val="1"/>
          <c:min val="-5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拱顶累计下沉量（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8765543651527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6148480"/>
        <c:crosses val="autoZero"/>
        <c:crossBetween val="midCat"/>
        <c:majorUnit val="1.2"/>
      </c:valAx>
      <c:dateAx>
        <c:axId val="326165248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6166784"/>
        <c:crosses val="autoZero"/>
        <c:auto val="1"/>
        <c:lblOffset val="100"/>
        <c:baseTimeUnit val="days"/>
      </c:dateAx>
      <c:valAx>
        <c:axId val="326166784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6165248"/>
        <c:crosses val="max"/>
        <c:crossBetween val="midCat"/>
        <c:majorUnit val="28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4.8114797125769118E-2"/>
          <c:y val="8.2789357212701004E-2"/>
          <c:w val="0.8400013768770731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K82+165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断面周边位移累计量变化趋势图</a:t>
            </a:r>
          </a:p>
        </c:rich>
      </c:tx>
      <c:layout>
        <c:manualLayout>
          <c:xMode val="edge"/>
          <c:yMode val="edge"/>
          <c:x val="0.214844779406616"/>
          <c:y val="2.316790086002821E-2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46325308877801"/>
          <c:y val="0.17259083728278002"/>
          <c:w val="0.75149662463380817"/>
          <c:h val="0.68526856240126188"/>
        </c:manualLayout>
      </c:layout>
      <c:lineChart>
        <c:grouping val="standard"/>
        <c:ser>
          <c:idx val="0"/>
          <c:order val="0"/>
          <c:tx>
            <c:strRef>
              <c:f>'K82+165'!$U$4:$W$4</c:f>
              <c:strCache>
                <c:ptCount val="1"/>
                <c:pt idx="0">
                  <c:v>AB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'K82+165'!$A$6:$A$29</c:f>
              <c:numCache>
                <c:formatCode>m"月"d"日";@</c:formatCode>
                <c:ptCount val="24"/>
                <c:pt idx="0">
                  <c:v>44684</c:v>
                </c:pt>
                <c:pt idx="1">
                  <c:v>44685</c:v>
                </c:pt>
                <c:pt idx="2">
                  <c:v>44686</c:v>
                </c:pt>
                <c:pt idx="3">
                  <c:v>44687</c:v>
                </c:pt>
                <c:pt idx="4">
                  <c:v>44688</c:v>
                </c:pt>
                <c:pt idx="5">
                  <c:v>44689</c:v>
                </c:pt>
                <c:pt idx="6">
                  <c:v>44690</c:v>
                </c:pt>
                <c:pt idx="7">
                  <c:v>44691</c:v>
                </c:pt>
                <c:pt idx="8">
                  <c:v>44692</c:v>
                </c:pt>
                <c:pt idx="9">
                  <c:v>44693</c:v>
                </c:pt>
                <c:pt idx="10">
                  <c:v>44694</c:v>
                </c:pt>
                <c:pt idx="11">
                  <c:v>44695</c:v>
                </c:pt>
                <c:pt idx="12">
                  <c:v>44696</c:v>
                </c:pt>
                <c:pt idx="13">
                  <c:v>44697</c:v>
                </c:pt>
                <c:pt idx="14">
                  <c:v>44698</c:v>
                </c:pt>
                <c:pt idx="15">
                  <c:v>44699</c:v>
                </c:pt>
                <c:pt idx="16">
                  <c:v>44701</c:v>
                </c:pt>
                <c:pt idx="17">
                  <c:v>44703</c:v>
                </c:pt>
                <c:pt idx="18">
                  <c:v>44705</c:v>
                </c:pt>
              </c:numCache>
            </c:numRef>
          </c:cat>
          <c:val>
            <c:numRef>
              <c:f>'K82+165'!$V$6:$V$31</c:f>
              <c:numCache>
                <c:formatCode>0.00_ </c:formatCode>
                <c:ptCount val="26"/>
                <c:pt idx="0">
                  <c:v>0</c:v>
                </c:pt>
                <c:pt idx="1">
                  <c:v>0.29999999999930099</c:v>
                </c:pt>
                <c:pt idx="2">
                  <c:v>-0.40000000000084401</c:v>
                </c:pt>
                <c:pt idx="3">
                  <c:v>-0.60000000000037801</c:v>
                </c:pt>
                <c:pt idx="4">
                  <c:v>-0.19999999999953399</c:v>
                </c:pt>
                <c:pt idx="5">
                  <c:v>-0.999999999999446</c:v>
                </c:pt>
                <c:pt idx="6">
                  <c:v>-1.20000000000076</c:v>
                </c:pt>
                <c:pt idx="7">
                  <c:v>-0.70000000000014495</c:v>
                </c:pt>
                <c:pt idx="8">
                  <c:v>-1.59999999999982</c:v>
                </c:pt>
                <c:pt idx="9">
                  <c:v>-1.80000000000113</c:v>
                </c:pt>
                <c:pt idx="10">
                  <c:v>-1.20000000000076</c:v>
                </c:pt>
                <c:pt idx="11">
                  <c:v>-2.1999999999895401</c:v>
                </c:pt>
                <c:pt idx="12">
                  <c:v>-2.3999999999908499</c:v>
                </c:pt>
                <c:pt idx="13">
                  <c:v>-2.7000000000008102</c:v>
                </c:pt>
                <c:pt idx="14">
                  <c:v>-2.7999999999899199</c:v>
                </c:pt>
                <c:pt idx="15">
                  <c:v>-2.99999999998946</c:v>
                </c:pt>
                <c:pt idx="16">
                  <c:v>-3.1999999999996498</c:v>
                </c:pt>
                <c:pt idx="17">
                  <c:v>-3.0999999999998802</c:v>
                </c:pt>
                <c:pt idx="18">
                  <c:v>-3.30000000000119</c:v>
                </c:pt>
                <c:pt idx="20">
                  <c:v>-0.29999999999930099</c:v>
                </c:pt>
              </c:numCache>
            </c:numRef>
          </c:val>
        </c:ser>
        <c:ser>
          <c:idx val="1"/>
          <c:order val="1"/>
          <c:tx>
            <c:strRef>
              <c:f>'K82+165'!$Y$4:$AA$4</c:f>
              <c:strCache>
                <c:ptCount val="1"/>
                <c:pt idx="0">
                  <c:v>BC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trendline>
            <c:name>趋势线</c:name>
            <c:spPr>
              <a:ln w="28575" cap="rnd" cmpd="sng" algn="ctr">
                <a:solidFill>
                  <a:srgbClr val="FF0000"/>
                </a:solidFill>
                <a:prstDash val="solid"/>
                <a:round/>
              </a:ln>
            </c:spPr>
            <c:trendlineType val="poly"/>
            <c:order val="5"/>
          </c:trendline>
          <c:cat>
            <c:numRef>
              <c:f>'K82+165'!$A$6:$A$29</c:f>
              <c:numCache>
                <c:formatCode>m"月"d"日";@</c:formatCode>
                <c:ptCount val="24"/>
                <c:pt idx="0">
                  <c:v>44684</c:v>
                </c:pt>
                <c:pt idx="1">
                  <c:v>44685</c:v>
                </c:pt>
                <c:pt idx="2">
                  <c:v>44686</c:v>
                </c:pt>
                <c:pt idx="3">
                  <c:v>44687</c:v>
                </c:pt>
                <c:pt idx="4">
                  <c:v>44688</c:v>
                </c:pt>
                <c:pt idx="5">
                  <c:v>44689</c:v>
                </c:pt>
                <c:pt idx="6">
                  <c:v>44690</c:v>
                </c:pt>
                <c:pt idx="7">
                  <c:v>44691</c:v>
                </c:pt>
                <c:pt idx="8">
                  <c:v>44692</c:v>
                </c:pt>
                <c:pt idx="9">
                  <c:v>44693</c:v>
                </c:pt>
                <c:pt idx="10">
                  <c:v>44694</c:v>
                </c:pt>
                <c:pt idx="11">
                  <c:v>44695</c:v>
                </c:pt>
                <c:pt idx="12">
                  <c:v>44696</c:v>
                </c:pt>
                <c:pt idx="13">
                  <c:v>44697</c:v>
                </c:pt>
                <c:pt idx="14">
                  <c:v>44698</c:v>
                </c:pt>
                <c:pt idx="15">
                  <c:v>44699</c:v>
                </c:pt>
                <c:pt idx="16">
                  <c:v>44701</c:v>
                </c:pt>
                <c:pt idx="17">
                  <c:v>44703</c:v>
                </c:pt>
                <c:pt idx="18">
                  <c:v>44705</c:v>
                </c:pt>
              </c:numCache>
            </c:numRef>
          </c:cat>
          <c:val>
            <c:numRef>
              <c:f>'K82+165'!$Z$6:$Z$30</c:f>
              <c:numCache>
                <c:formatCode>0.00_ </c:formatCode>
                <c:ptCount val="25"/>
                <c:pt idx="0">
                  <c:v>0</c:v>
                </c:pt>
                <c:pt idx="1">
                  <c:v>-0.19999999999953399</c:v>
                </c:pt>
                <c:pt idx="2">
                  <c:v>-9.99999999997669E-2</c:v>
                </c:pt>
                <c:pt idx="3">
                  <c:v>-0.60000000000037801</c:v>
                </c:pt>
                <c:pt idx="4">
                  <c:v>-0.799999999999912</c:v>
                </c:pt>
                <c:pt idx="5">
                  <c:v>-0.50000000000061096</c:v>
                </c:pt>
                <c:pt idx="6">
                  <c:v>-1.20000000000076</c:v>
                </c:pt>
                <c:pt idx="7">
                  <c:v>-1.4000000000002899</c:v>
                </c:pt>
                <c:pt idx="8">
                  <c:v>-1.9000000000009001</c:v>
                </c:pt>
                <c:pt idx="9">
                  <c:v>-1.80000000000113</c:v>
                </c:pt>
                <c:pt idx="10">
                  <c:v>-2.0000000000006701</c:v>
                </c:pt>
                <c:pt idx="11">
                  <c:v>-1.9000000000009001</c:v>
                </c:pt>
                <c:pt idx="12">
                  <c:v>-2.3999999999997401</c:v>
                </c:pt>
                <c:pt idx="13">
                  <c:v>-2.6000000000010499</c:v>
                </c:pt>
                <c:pt idx="14">
                  <c:v>-2.4999999999995</c:v>
                </c:pt>
                <c:pt idx="15">
                  <c:v>-1.80000000000113</c:v>
                </c:pt>
                <c:pt idx="16">
                  <c:v>-2.0000000000006701</c:v>
                </c:pt>
                <c:pt idx="17">
                  <c:v>-2.2000000000002</c:v>
                </c:pt>
                <c:pt idx="18">
                  <c:v>-2.2999999999999701</c:v>
                </c:pt>
                <c:pt idx="20">
                  <c:v>-3.6000000000004899</c:v>
                </c:pt>
              </c:numCache>
            </c:numRef>
          </c:val>
        </c:ser>
        <c:ser>
          <c:idx val="2"/>
          <c:order val="2"/>
          <c:tx>
            <c:strRef>
              <c:f>'K82+165'!$AC$4:$AE$4</c:f>
              <c:strCache>
                <c:ptCount val="1"/>
                <c:pt idx="0">
                  <c:v>AC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'K82+165'!$A$6:$A$29</c:f>
              <c:numCache>
                <c:formatCode>m"月"d"日";@</c:formatCode>
                <c:ptCount val="24"/>
                <c:pt idx="0">
                  <c:v>44684</c:v>
                </c:pt>
                <c:pt idx="1">
                  <c:v>44685</c:v>
                </c:pt>
                <c:pt idx="2">
                  <c:v>44686</c:v>
                </c:pt>
                <c:pt idx="3">
                  <c:v>44687</c:v>
                </c:pt>
                <c:pt idx="4">
                  <c:v>44688</c:v>
                </c:pt>
                <c:pt idx="5">
                  <c:v>44689</c:v>
                </c:pt>
                <c:pt idx="6">
                  <c:v>44690</c:v>
                </c:pt>
                <c:pt idx="7">
                  <c:v>44691</c:v>
                </c:pt>
                <c:pt idx="8">
                  <c:v>44692</c:v>
                </c:pt>
                <c:pt idx="9">
                  <c:v>44693</c:v>
                </c:pt>
                <c:pt idx="10">
                  <c:v>44694</c:v>
                </c:pt>
                <c:pt idx="11">
                  <c:v>44695</c:v>
                </c:pt>
                <c:pt idx="12">
                  <c:v>44696</c:v>
                </c:pt>
                <c:pt idx="13">
                  <c:v>44697</c:v>
                </c:pt>
                <c:pt idx="14">
                  <c:v>44698</c:v>
                </c:pt>
                <c:pt idx="15">
                  <c:v>44699</c:v>
                </c:pt>
                <c:pt idx="16">
                  <c:v>44701</c:v>
                </c:pt>
                <c:pt idx="17">
                  <c:v>44703</c:v>
                </c:pt>
                <c:pt idx="18">
                  <c:v>44705</c:v>
                </c:pt>
              </c:numCache>
            </c:numRef>
          </c:cat>
          <c:val>
            <c:numRef>
              <c:f>'K82+165'!$AD$6:$AD$29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-0.19999999999953399</c:v>
                </c:pt>
                <c:pt idx="2">
                  <c:v>9.99999999997669E-2</c:v>
                </c:pt>
                <c:pt idx="3">
                  <c:v>-0.60000000000037801</c:v>
                </c:pt>
                <c:pt idx="4">
                  <c:v>-0.39999999999906799</c:v>
                </c:pt>
                <c:pt idx="5">
                  <c:v>-0.999999999999446</c:v>
                </c:pt>
                <c:pt idx="6">
                  <c:v>-1.20000000000076</c:v>
                </c:pt>
                <c:pt idx="7">
                  <c:v>-1.3000000000005201</c:v>
                </c:pt>
                <c:pt idx="8">
                  <c:v>-1.59999999999982</c:v>
                </c:pt>
                <c:pt idx="9">
                  <c:v>-1.7999999999993599</c:v>
                </c:pt>
                <c:pt idx="10">
                  <c:v>-1.50000000000006</c:v>
                </c:pt>
                <c:pt idx="11">
                  <c:v>-2.1999999999895401</c:v>
                </c:pt>
                <c:pt idx="12">
                  <c:v>-2.3999999999890802</c:v>
                </c:pt>
                <c:pt idx="13">
                  <c:v>-2.2000000000002</c:v>
                </c:pt>
                <c:pt idx="14">
                  <c:v>-2.7999999999899199</c:v>
                </c:pt>
                <c:pt idx="15">
                  <c:v>-2.99999999998946</c:v>
                </c:pt>
                <c:pt idx="16">
                  <c:v>-3.2999999999994101</c:v>
                </c:pt>
                <c:pt idx="17">
                  <c:v>-3.5000000000007199</c:v>
                </c:pt>
                <c:pt idx="18">
                  <c:v>-3.6000000000004899</c:v>
                </c:pt>
              </c:numCache>
            </c:numRef>
          </c:val>
        </c:ser>
        <c:dLbls/>
        <c:marker val="1"/>
        <c:axId val="326040192"/>
        <c:axId val="326194304"/>
      </c:lineChart>
      <c:lineChart>
        <c:grouping val="standard"/>
        <c:ser>
          <c:idx val="3"/>
          <c:order val="3"/>
          <c:tx>
            <c:strRef>
              <c:f>'K82+165'!$AG$3:$AG$5</c:f>
              <c:strCache>
                <c:ptCount val="1"/>
                <c:pt idx="0">
                  <c:v>此断面距离掌子面桩号</c:v>
                </c:pt>
              </c:strCache>
            </c:strRef>
          </c:tx>
          <c:spPr>
            <a:ln w="19050" cap="rnd" cmpd="sng" algn="ctr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2"/>
            <c:spPr>
              <a:solidFill>
                <a:schemeClr val="tx1"/>
              </a:solidFill>
              <a:ln w="12700" cap="sq" cmpd="sng" algn="ctr">
                <a:solidFill>
                  <a:srgbClr val="000000"/>
                </a:solidFill>
                <a:prstDash val="solid"/>
                <a:round/>
              </a:ln>
            </c:spPr>
          </c:marker>
          <c:cat>
            <c:numRef>
              <c:f>'K82+165'!$A$6:$A$29</c:f>
              <c:numCache>
                <c:formatCode>m"月"d"日";@</c:formatCode>
                <c:ptCount val="24"/>
                <c:pt idx="0">
                  <c:v>44684</c:v>
                </c:pt>
                <c:pt idx="1">
                  <c:v>44685</c:v>
                </c:pt>
                <c:pt idx="2">
                  <c:v>44686</c:v>
                </c:pt>
                <c:pt idx="3">
                  <c:v>44687</c:v>
                </c:pt>
                <c:pt idx="4">
                  <c:v>44688</c:v>
                </c:pt>
                <c:pt idx="5">
                  <c:v>44689</c:v>
                </c:pt>
                <c:pt idx="6">
                  <c:v>44690</c:v>
                </c:pt>
                <c:pt idx="7">
                  <c:v>44691</c:v>
                </c:pt>
                <c:pt idx="8">
                  <c:v>44692</c:v>
                </c:pt>
                <c:pt idx="9">
                  <c:v>44693</c:v>
                </c:pt>
                <c:pt idx="10">
                  <c:v>44694</c:v>
                </c:pt>
                <c:pt idx="11">
                  <c:v>44695</c:v>
                </c:pt>
                <c:pt idx="12">
                  <c:v>44696</c:v>
                </c:pt>
                <c:pt idx="13">
                  <c:v>44697</c:v>
                </c:pt>
                <c:pt idx="14">
                  <c:v>44698</c:v>
                </c:pt>
                <c:pt idx="15">
                  <c:v>44699</c:v>
                </c:pt>
                <c:pt idx="16">
                  <c:v>44701</c:v>
                </c:pt>
                <c:pt idx="17">
                  <c:v>44703</c:v>
                </c:pt>
                <c:pt idx="18">
                  <c:v>44705</c:v>
                </c:pt>
              </c:numCache>
            </c:numRef>
          </c:cat>
          <c:val>
            <c:numRef>
              <c:f>'K82+165'!$AG$6:$AG$29</c:f>
              <c:numCache>
                <c:formatCode>0.0_ </c:formatCode>
                <c:ptCount val="24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</c:numCache>
            </c:numRef>
          </c:val>
        </c:ser>
        <c:dLbls/>
        <c:marker val="1"/>
        <c:axId val="326196224"/>
        <c:axId val="326198016"/>
      </c:lineChart>
      <c:dateAx>
        <c:axId val="326040192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7521304089862298"/>
              <c:y val="0.92317936893402297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6194304"/>
        <c:crossesAt val="-50"/>
        <c:auto val="1"/>
        <c:lblOffset val="100"/>
        <c:baseTimeUnit val="days"/>
        <c:majorUnit val="3"/>
        <c:majorTimeUnit val="days"/>
      </c:dateAx>
      <c:valAx>
        <c:axId val="326194304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周边位移累计量（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5059381945073497E-3"/>
              <c:y val="0.33226907384240711"/>
            </c:manualLayout>
          </c:layout>
          <c:spPr>
            <a:noFill/>
            <a:ln w="3175">
              <a:noFill/>
            </a:ln>
          </c:spPr>
        </c:title>
        <c:numFmt formatCode="0.0_ " sourceLinked="0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6040192"/>
        <c:crosses val="autoZero"/>
        <c:crossBetween val="midCat"/>
        <c:majorUnit val="1"/>
      </c:valAx>
      <c:dateAx>
        <c:axId val="326196224"/>
        <c:scaling>
          <c:orientation val="minMax"/>
        </c:scaling>
        <c:delete val="1"/>
        <c:axPos val="b"/>
        <c:numFmt formatCode="m&quot;月&quot;d&quot;日&quot;;@" sourceLinked="1"/>
        <c:tickLblPos val="none"/>
        <c:crossAx val="326198016"/>
        <c:crosses val="autoZero"/>
        <c:auto val="1"/>
        <c:lblOffset val="100"/>
        <c:baseTimeUnit val="days"/>
      </c:dateAx>
      <c:valAx>
        <c:axId val="326198016"/>
        <c:scaling>
          <c:orientation val="minMax"/>
        </c:scaling>
        <c:axPos val="r"/>
        <c:numFmt formatCode="0.0_ 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6196224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9.1723265796302522E-2"/>
          <c:y val="9.5282791927716617E-2"/>
          <c:w val="0.82567210707857019"/>
          <c:h val="5.2959501557632398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en-US" altLang="zh-CN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K82+165</a:t>
            </a:r>
            <a:r>
              <a:rPr lang="zh-CN" altLang="en-US" sz="1200" b="1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顶位移速率变化趋势图</a:t>
            </a:r>
          </a:p>
        </c:rich>
      </c:tx>
      <c:layout>
        <c:manualLayout>
          <c:xMode val="edge"/>
          <c:yMode val="edge"/>
          <c:x val="0.31816700031140205"/>
          <c:y val="6.564424544971091E-3"/>
        </c:manualLayout>
      </c:layout>
      <c:spPr>
        <a:noFill/>
        <a:ln w="3175">
          <a:noFill/>
        </a:ln>
      </c:spPr>
    </c:title>
    <c:plotArea>
      <c:layout>
        <c:manualLayout>
          <c:layoutTarget val="inner"/>
          <c:xMode val="edge"/>
          <c:yMode val="edge"/>
          <c:x val="0.11391799544419098"/>
          <c:y val="0.18366500829187402"/>
          <c:w val="0.74485193621868429"/>
          <c:h val="0.6467247097844131"/>
        </c:manualLayout>
      </c:layout>
      <c:lineChart>
        <c:grouping val="standard"/>
        <c:ser>
          <c:idx val="0"/>
          <c:order val="0"/>
          <c:tx>
            <c:strRef>
              <c:f>'K82+165'!$C$4:$G$4</c:f>
              <c:strCache>
                <c:ptCount val="1"/>
                <c:pt idx="0">
                  <c:v>G1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'K82+165'!$A$6:$A$29</c:f>
              <c:numCache>
                <c:formatCode>m"月"d"日";@</c:formatCode>
                <c:ptCount val="24"/>
                <c:pt idx="0">
                  <c:v>44684</c:v>
                </c:pt>
                <c:pt idx="1">
                  <c:v>44685</c:v>
                </c:pt>
                <c:pt idx="2">
                  <c:v>44686</c:v>
                </c:pt>
                <c:pt idx="3">
                  <c:v>44687</c:v>
                </c:pt>
                <c:pt idx="4">
                  <c:v>44688</c:v>
                </c:pt>
                <c:pt idx="5">
                  <c:v>44689</c:v>
                </c:pt>
                <c:pt idx="6">
                  <c:v>44690</c:v>
                </c:pt>
                <c:pt idx="7">
                  <c:v>44691</c:v>
                </c:pt>
                <c:pt idx="8">
                  <c:v>44692</c:v>
                </c:pt>
                <c:pt idx="9">
                  <c:v>44693</c:v>
                </c:pt>
                <c:pt idx="10">
                  <c:v>44694</c:v>
                </c:pt>
                <c:pt idx="11">
                  <c:v>44695</c:v>
                </c:pt>
                <c:pt idx="12">
                  <c:v>44696</c:v>
                </c:pt>
                <c:pt idx="13">
                  <c:v>44697</c:v>
                </c:pt>
                <c:pt idx="14">
                  <c:v>44698</c:v>
                </c:pt>
                <c:pt idx="15">
                  <c:v>44699</c:v>
                </c:pt>
                <c:pt idx="16">
                  <c:v>44701</c:v>
                </c:pt>
                <c:pt idx="17">
                  <c:v>44703</c:v>
                </c:pt>
                <c:pt idx="18">
                  <c:v>44705</c:v>
                </c:pt>
              </c:numCache>
            </c:numRef>
          </c:cat>
          <c:val>
            <c:numRef>
              <c:f>'K82+165'!$G$6:$G$29</c:f>
              <c:numCache>
                <c:formatCode>0.00_ </c:formatCode>
                <c:ptCount val="24"/>
                <c:pt idx="0">
                  <c:v>0</c:v>
                </c:pt>
                <c:pt idx="1">
                  <c:v>-0.20000000006348301</c:v>
                </c:pt>
                <c:pt idx="2">
                  <c:v>-0.199999999949796</c:v>
                </c:pt>
                <c:pt idx="3">
                  <c:v>9.9999999974897905E-2</c:v>
                </c:pt>
                <c:pt idx="4">
                  <c:v>-0.49999999998817701</c:v>
                </c:pt>
                <c:pt idx="5">
                  <c:v>-0.199999999949796</c:v>
                </c:pt>
                <c:pt idx="6">
                  <c:v>0.40000000001327901</c:v>
                </c:pt>
                <c:pt idx="7">
                  <c:v>-0.80000000002655702</c:v>
                </c:pt>
                <c:pt idx="8">
                  <c:v>-0.20000000006348301</c:v>
                </c:pt>
                <c:pt idx="9">
                  <c:v>0.20000000006348301</c:v>
                </c:pt>
                <c:pt idx="10">
                  <c:v>-0.60000000007676102</c:v>
                </c:pt>
                <c:pt idx="11">
                  <c:v>-0.199999999949796</c:v>
                </c:pt>
                <c:pt idx="12">
                  <c:v>9.9999999974897905E-2</c:v>
                </c:pt>
                <c:pt idx="13">
                  <c:v>-0.49999999998817701</c:v>
                </c:pt>
                <c:pt idx="14">
                  <c:v>-0.199999999949796</c:v>
                </c:pt>
                <c:pt idx="15">
                  <c:v>-0.60000000007676102</c:v>
                </c:pt>
                <c:pt idx="16">
                  <c:v>-0.24999999999408801</c:v>
                </c:pt>
                <c:pt idx="17">
                  <c:v>-4.9999999987449001E-2</c:v>
                </c:pt>
                <c:pt idx="18">
                  <c:v>9.9999999974897905E-2</c:v>
                </c:pt>
                <c:pt idx="20">
                  <c:v>-9.9999999974897905E-2</c:v>
                </c:pt>
              </c:numCache>
            </c:numRef>
          </c:val>
        </c:ser>
        <c:ser>
          <c:idx val="1"/>
          <c:order val="1"/>
          <c:tx>
            <c:strRef>
              <c:f>'K82+165'!$H$4:$L$4</c:f>
              <c:strCache>
                <c:ptCount val="1"/>
                <c:pt idx="0">
                  <c:v>G2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'K82+165'!$A$6:$A$29</c:f>
              <c:numCache>
                <c:formatCode>m"月"d"日";@</c:formatCode>
                <c:ptCount val="24"/>
                <c:pt idx="0">
                  <c:v>44684</c:v>
                </c:pt>
                <c:pt idx="1">
                  <c:v>44685</c:v>
                </c:pt>
                <c:pt idx="2">
                  <c:v>44686</c:v>
                </c:pt>
                <c:pt idx="3">
                  <c:v>44687</c:v>
                </c:pt>
                <c:pt idx="4">
                  <c:v>44688</c:v>
                </c:pt>
                <c:pt idx="5">
                  <c:v>44689</c:v>
                </c:pt>
                <c:pt idx="6">
                  <c:v>44690</c:v>
                </c:pt>
                <c:pt idx="7">
                  <c:v>44691</c:v>
                </c:pt>
                <c:pt idx="8">
                  <c:v>44692</c:v>
                </c:pt>
                <c:pt idx="9">
                  <c:v>44693</c:v>
                </c:pt>
                <c:pt idx="10">
                  <c:v>44694</c:v>
                </c:pt>
                <c:pt idx="11">
                  <c:v>44695</c:v>
                </c:pt>
                <c:pt idx="12">
                  <c:v>44696</c:v>
                </c:pt>
                <c:pt idx="13">
                  <c:v>44697</c:v>
                </c:pt>
                <c:pt idx="14">
                  <c:v>44698</c:v>
                </c:pt>
                <c:pt idx="15">
                  <c:v>44699</c:v>
                </c:pt>
                <c:pt idx="16">
                  <c:v>44701</c:v>
                </c:pt>
                <c:pt idx="17">
                  <c:v>44703</c:v>
                </c:pt>
                <c:pt idx="18">
                  <c:v>44705</c:v>
                </c:pt>
              </c:numCache>
            </c:numRef>
          </c:cat>
          <c:val>
            <c:numRef>
              <c:f>'K82+165'!$L$6:$L$29</c:f>
              <c:numCache>
                <c:formatCode>0.00_ </c:formatCode>
                <c:ptCount val="24"/>
                <c:pt idx="0">
                  <c:v>0</c:v>
                </c:pt>
                <c:pt idx="1">
                  <c:v>-0.199999999949796</c:v>
                </c:pt>
                <c:pt idx="2">
                  <c:v>0.29999999992469401</c:v>
                </c:pt>
                <c:pt idx="3">
                  <c:v>-0.69999999993797202</c:v>
                </c:pt>
                <c:pt idx="4">
                  <c:v>-0.20000000006348301</c:v>
                </c:pt>
                <c:pt idx="5">
                  <c:v>-9.9999999974897905E-2</c:v>
                </c:pt>
                <c:pt idx="6">
                  <c:v>-0.29999999992469401</c:v>
                </c:pt>
                <c:pt idx="7">
                  <c:v>0.199999999949796</c:v>
                </c:pt>
                <c:pt idx="8">
                  <c:v>-0.59999999996307496</c:v>
                </c:pt>
                <c:pt idx="9">
                  <c:v>-0.20000000006348301</c:v>
                </c:pt>
                <c:pt idx="10">
                  <c:v>-9.9999999974897905E-2</c:v>
                </c:pt>
                <c:pt idx="11">
                  <c:v>-0.30000000003838101</c:v>
                </c:pt>
                <c:pt idx="12">
                  <c:v>-0.199999999949796</c:v>
                </c:pt>
                <c:pt idx="13">
                  <c:v>-0.30000000003838101</c:v>
                </c:pt>
                <c:pt idx="14">
                  <c:v>-9.9999999974897905E-2</c:v>
                </c:pt>
                <c:pt idx="15">
                  <c:v>-0.20000000006348301</c:v>
                </c:pt>
                <c:pt idx="16">
                  <c:v>-0.24999999999408801</c:v>
                </c:pt>
                <c:pt idx="17">
                  <c:v>-9.9999999974897905E-2</c:v>
                </c:pt>
                <c:pt idx="18">
                  <c:v>4.9999999987449001E-2</c:v>
                </c:pt>
              </c:numCache>
            </c:numRef>
          </c:val>
        </c:ser>
        <c:ser>
          <c:idx val="2"/>
          <c:order val="2"/>
          <c:tx>
            <c:strRef>
              <c:f>'K82+165'!$M$4:$Q$4</c:f>
              <c:strCache>
                <c:ptCount val="1"/>
                <c:pt idx="0">
                  <c:v>G3</c:v>
                </c:pt>
              </c:strCache>
            </c:strRef>
          </c:tx>
          <c:spPr>
            <a:ln w="12700" cap="rnd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0000">
                  <a:alpha val="100000"/>
                </a:srgbClr>
              </a:solidFill>
              <a:ln w="6350" cap="flat" cmpd="sng" algn="ctr">
                <a:solidFill>
                  <a:srgbClr val="000000">
                    <a:alpha val="100000"/>
                  </a:srgbClr>
                </a:solidFill>
                <a:prstDash val="solid"/>
                <a:round/>
              </a:ln>
            </c:spPr>
          </c:marker>
          <c:cat>
            <c:numRef>
              <c:f>'K82+165'!$A$6:$A$29</c:f>
              <c:numCache>
                <c:formatCode>m"月"d"日";@</c:formatCode>
                <c:ptCount val="24"/>
                <c:pt idx="0">
                  <c:v>44684</c:v>
                </c:pt>
                <c:pt idx="1">
                  <c:v>44685</c:v>
                </c:pt>
                <c:pt idx="2">
                  <c:v>44686</c:v>
                </c:pt>
                <c:pt idx="3">
                  <c:v>44687</c:v>
                </c:pt>
                <c:pt idx="4">
                  <c:v>44688</c:v>
                </c:pt>
                <c:pt idx="5">
                  <c:v>44689</c:v>
                </c:pt>
                <c:pt idx="6">
                  <c:v>44690</c:v>
                </c:pt>
                <c:pt idx="7">
                  <c:v>44691</c:v>
                </c:pt>
                <c:pt idx="8">
                  <c:v>44692</c:v>
                </c:pt>
                <c:pt idx="9">
                  <c:v>44693</c:v>
                </c:pt>
                <c:pt idx="10">
                  <c:v>44694</c:v>
                </c:pt>
                <c:pt idx="11">
                  <c:v>44695</c:v>
                </c:pt>
                <c:pt idx="12">
                  <c:v>44696</c:v>
                </c:pt>
                <c:pt idx="13">
                  <c:v>44697</c:v>
                </c:pt>
                <c:pt idx="14">
                  <c:v>44698</c:v>
                </c:pt>
                <c:pt idx="15">
                  <c:v>44699</c:v>
                </c:pt>
                <c:pt idx="16">
                  <c:v>44701</c:v>
                </c:pt>
                <c:pt idx="17">
                  <c:v>44703</c:v>
                </c:pt>
                <c:pt idx="18">
                  <c:v>44705</c:v>
                </c:pt>
              </c:numCache>
            </c:numRef>
          </c:cat>
          <c:val>
            <c:numRef>
              <c:f>'K82+165'!$Q$6:$Q$29</c:f>
              <c:numCache>
                <c:formatCode>0.00_ </c:formatCode>
                <c:ptCount val="24"/>
                <c:pt idx="0">
                  <c:v>0</c:v>
                </c:pt>
                <c:pt idx="1">
                  <c:v>0.40000000001327901</c:v>
                </c:pt>
                <c:pt idx="2">
                  <c:v>-0.80000000002655702</c:v>
                </c:pt>
                <c:pt idx="3">
                  <c:v>-0.199999999949796</c:v>
                </c:pt>
                <c:pt idx="4">
                  <c:v>-0.20000000006348301</c:v>
                </c:pt>
                <c:pt idx="5">
                  <c:v>-9.9999999974897905E-2</c:v>
                </c:pt>
                <c:pt idx="6">
                  <c:v>-0.30000000003838101</c:v>
                </c:pt>
                <c:pt idx="7">
                  <c:v>-0.199999999949796</c:v>
                </c:pt>
                <c:pt idx="8">
                  <c:v>0.30000000003838101</c:v>
                </c:pt>
                <c:pt idx="9">
                  <c:v>-0.70000000005165897</c:v>
                </c:pt>
                <c:pt idx="10">
                  <c:v>-0.199999999949796</c:v>
                </c:pt>
                <c:pt idx="11">
                  <c:v>0.199999999949796</c:v>
                </c:pt>
                <c:pt idx="12">
                  <c:v>-0.59999999996307496</c:v>
                </c:pt>
                <c:pt idx="13">
                  <c:v>-0.20000000006348301</c:v>
                </c:pt>
                <c:pt idx="14">
                  <c:v>-0.59999999996307496</c:v>
                </c:pt>
                <c:pt idx="15">
                  <c:v>0.199999999949796</c:v>
                </c:pt>
                <c:pt idx="16">
                  <c:v>-0.149999999962347</c:v>
                </c:pt>
                <c:pt idx="17">
                  <c:v>-4.9999999987449001E-2</c:v>
                </c:pt>
                <c:pt idx="18">
                  <c:v>0</c:v>
                </c:pt>
              </c:numCache>
            </c:numRef>
          </c:val>
        </c:ser>
        <c:dLbls/>
        <c:marker val="1"/>
        <c:axId val="326212224"/>
        <c:axId val="15881344"/>
      </c:lineChart>
      <c:dateAx>
        <c:axId val="326212224"/>
        <c:scaling>
          <c:orientation val="minMax"/>
        </c:scaling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45048569776235708"/>
              <c:y val="0.92207777949324998"/>
            </c:manualLayout>
          </c:layout>
          <c:spPr>
            <a:noFill/>
            <a:ln w="3175">
              <a:noFill/>
            </a:ln>
          </c:spPr>
        </c:title>
        <c:numFmt formatCode="m/d;@" sourceLinked="0"/>
        <c:majorTickMark val="in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5881344"/>
        <c:crossesAt val="-50"/>
        <c:auto val="1"/>
        <c:lblOffset val="100"/>
        <c:baseTimeUnit val="days"/>
        <c:majorUnit val="3"/>
        <c:majorTimeUnit val="days"/>
      </c:dateAx>
      <c:valAx>
        <c:axId val="15881344"/>
        <c:scaling>
          <c:orientation val="minMax"/>
        </c:scaling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变化速率（</a:t>
                </a:r>
                <a:r>
                  <a:rPr lang="en-US" altLang="zh-CN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mm/d</a:t>
                </a: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9.708794875216871E-3"/>
              <c:y val="0.32142830185442817"/>
            </c:manualLayout>
          </c:layout>
          <c:spPr>
            <a:noFill/>
            <a:ln w="3175">
              <a:noFill/>
            </a:ln>
          </c:spPr>
        </c:title>
        <c:numFmt formatCode="0.00_ " sourceLinked="1"/>
        <c:majorTickMark val="in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326212224"/>
        <c:crosses val="autoZero"/>
        <c:crossBetween val="midCat"/>
        <c:majorUnit val="0.30000000000000004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1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8757062146892705E-2"/>
          <c:y val="9.3682603400065206E-2"/>
          <c:w val="0.82881355932203293"/>
          <c:h val="5.5555898649923711E-2"/>
        </c:manualLayout>
      </c:layout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7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</c:chart>
  <c:spPr>
    <a:solidFill>
      <a:srgbClr val="FFFFFF">
        <a:alpha val="100000"/>
      </a:srgbClr>
    </a:solidFill>
    <a:ln w="127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4" Type="http://schemas.openxmlformats.org/officeDocument/2006/relationships/chart" Target="../charts/chart8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chart" Target="../charts/chart88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4" Type="http://schemas.openxmlformats.org/officeDocument/2006/relationships/chart" Target="../charts/chart92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4" Type="http://schemas.openxmlformats.org/officeDocument/2006/relationships/chart" Target="../charts/chart96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4" Type="http://schemas.openxmlformats.org/officeDocument/2006/relationships/chart" Target="../charts/chart10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4" Type="http://schemas.openxmlformats.org/officeDocument/2006/relationships/chart" Target="../charts/chart104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7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Relationship Id="rId4" Type="http://schemas.openxmlformats.org/officeDocument/2006/relationships/chart" Target="../charts/chart108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1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Relationship Id="rId4" Type="http://schemas.openxmlformats.org/officeDocument/2006/relationships/chart" Target="../charts/chart112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5.xml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4" Type="http://schemas.openxmlformats.org/officeDocument/2006/relationships/chart" Target="../charts/chart1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9.xml"/><Relationship Id="rId2" Type="http://schemas.openxmlformats.org/officeDocument/2006/relationships/chart" Target="../charts/chart118.xml"/><Relationship Id="rId1" Type="http://schemas.openxmlformats.org/officeDocument/2006/relationships/chart" Target="../charts/chart117.xml"/><Relationship Id="rId4" Type="http://schemas.openxmlformats.org/officeDocument/2006/relationships/chart" Target="../charts/chart120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3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Relationship Id="rId4" Type="http://schemas.openxmlformats.org/officeDocument/2006/relationships/chart" Target="../charts/chart124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7.xml"/><Relationship Id="rId2" Type="http://schemas.openxmlformats.org/officeDocument/2006/relationships/chart" Target="../charts/chart126.xml"/><Relationship Id="rId1" Type="http://schemas.openxmlformats.org/officeDocument/2006/relationships/chart" Target="../charts/chart125.xml"/><Relationship Id="rId4" Type="http://schemas.openxmlformats.org/officeDocument/2006/relationships/chart" Target="../charts/chart128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1.xml"/><Relationship Id="rId2" Type="http://schemas.openxmlformats.org/officeDocument/2006/relationships/chart" Target="../charts/chart130.xml"/><Relationship Id="rId1" Type="http://schemas.openxmlformats.org/officeDocument/2006/relationships/chart" Target="../charts/chart129.xml"/><Relationship Id="rId4" Type="http://schemas.openxmlformats.org/officeDocument/2006/relationships/chart" Target="../charts/chart132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5.xml"/><Relationship Id="rId2" Type="http://schemas.openxmlformats.org/officeDocument/2006/relationships/chart" Target="../charts/chart134.xml"/><Relationship Id="rId1" Type="http://schemas.openxmlformats.org/officeDocument/2006/relationships/chart" Target="../charts/chart133.xml"/><Relationship Id="rId4" Type="http://schemas.openxmlformats.org/officeDocument/2006/relationships/chart" Target="../charts/chart136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9.xml"/><Relationship Id="rId2" Type="http://schemas.openxmlformats.org/officeDocument/2006/relationships/chart" Target="../charts/chart138.xml"/><Relationship Id="rId1" Type="http://schemas.openxmlformats.org/officeDocument/2006/relationships/chart" Target="../charts/chart137.xml"/><Relationship Id="rId4" Type="http://schemas.openxmlformats.org/officeDocument/2006/relationships/chart" Target="../charts/chart140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3.xml"/><Relationship Id="rId2" Type="http://schemas.openxmlformats.org/officeDocument/2006/relationships/chart" Target="../charts/chart142.xml"/><Relationship Id="rId1" Type="http://schemas.openxmlformats.org/officeDocument/2006/relationships/chart" Target="../charts/chart141.xml"/><Relationship Id="rId4" Type="http://schemas.openxmlformats.org/officeDocument/2006/relationships/chart" Target="../charts/chart144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7.xml"/><Relationship Id="rId2" Type="http://schemas.openxmlformats.org/officeDocument/2006/relationships/chart" Target="../charts/chart146.xml"/><Relationship Id="rId1" Type="http://schemas.openxmlformats.org/officeDocument/2006/relationships/chart" Target="../charts/chart145.xml"/><Relationship Id="rId4" Type="http://schemas.openxmlformats.org/officeDocument/2006/relationships/chart" Target="../charts/chart148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1.xml"/><Relationship Id="rId2" Type="http://schemas.openxmlformats.org/officeDocument/2006/relationships/chart" Target="../charts/chart150.xml"/><Relationship Id="rId1" Type="http://schemas.openxmlformats.org/officeDocument/2006/relationships/chart" Target="../charts/chart149.xml"/><Relationship Id="rId4" Type="http://schemas.openxmlformats.org/officeDocument/2006/relationships/chart" Target="../charts/chart152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5.xml"/><Relationship Id="rId2" Type="http://schemas.openxmlformats.org/officeDocument/2006/relationships/chart" Target="../charts/chart154.xml"/><Relationship Id="rId1" Type="http://schemas.openxmlformats.org/officeDocument/2006/relationships/chart" Target="../charts/chart153.xml"/><Relationship Id="rId4" Type="http://schemas.openxmlformats.org/officeDocument/2006/relationships/chart" Target="../charts/chart15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9.xml"/><Relationship Id="rId2" Type="http://schemas.openxmlformats.org/officeDocument/2006/relationships/chart" Target="../charts/chart158.xml"/><Relationship Id="rId1" Type="http://schemas.openxmlformats.org/officeDocument/2006/relationships/chart" Target="../charts/chart157.xml"/><Relationship Id="rId4" Type="http://schemas.openxmlformats.org/officeDocument/2006/relationships/chart" Target="../charts/chart160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3.xml"/><Relationship Id="rId2" Type="http://schemas.openxmlformats.org/officeDocument/2006/relationships/chart" Target="../charts/chart162.xml"/><Relationship Id="rId1" Type="http://schemas.openxmlformats.org/officeDocument/2006/relationships/chart" Target="../charts/chart161.xml"/><Relationship Id="rId4" Type="http://schemas.openxmlformats.org/officeDocument/2006/relationships/chart" Target="../charts/chart164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7.xml"/><Relationship Id="rId2" Type="http://schemas.openxmlformats.org/officeDocument/2006/relationships/chart" Target="../charts/chart166.xml"/><Relationship Id="rId1" Type="http://schemas.openxmlformats.org/officeDocument/2006/relationships/chart" Target="../charts/chart165.xml"/><Relationship Id="rId4" Type="http://schemas.openxmlformats.org/officeDocument/2006/relationships/chart" Target="../charts/chart168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1.xml"/><Relationship Id="rId2" Type="http://schemas.openxmlformats.org/officeDocument/2006/relationships/chart" Target="../charts/chart170.xml"/><Relationship Id="rId1" Type="http://schemas.openxmlformats.org/officeDocument/2006/relationships/chart" Target="../charts/chart169.xml"/><Relationship Id="rId4" Type="http://schemas.openxmlformats.org/officeDocument/2006/relationships/chart" Target="../charts/chart172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5.xml"/><Relationship Id="rId2" Type="http://schemas.openxmlformats.org/officeDocument/2006/relationships/chart" Target="../charts/chart174.xml"/><Relationship Id="rId1" Type="http://schemas.openxmlformats.org/officeDocument/2006/relationships/chart" Target="../charts/chart173.xml"/><Relationship Id="rId4" Type="http://schemas.openxmlformats.org/officeDocument/2006/relationships/chart" Target="../charts/chart176.xml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9.xml"/><Relationship Id="rId2" Type="http://schemas.openxmlformats.org/officeDocument/2006/relationships/chart" Target="../charts/chart178.xml"/><Relationship Id="rId1" Type="http://schemas.openxmlformats.org/officeDocument/2006/relationships/chart" Target="../charts/chart177.xml"/><Relationship Id="rId4" Type="http://schemas.openxmlformats.org/officeDocument/2006/relationships/chart" Target="../charts/chart180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3.xml"/><Relationship Id="rId2" Type="http://schemas.openxmlformats.org/officeDocument/2006/relationships/chart" Target="../charts/chart182.xml"/><Relationship Id="rId1" Type="http://schemas.openxmlformats.org/officeDocument/2006/relationships/chart" Target="../charts/chart181.xml"/><Relationship Id="rId4" Type="http://schemas.openxmlformats.org/officeDocument/2006/relationships/chart" Target="../charts/chart184.xml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7.xml"/><Relationship Id="rId2" Type="http://schemas.openxmlformats.org/officeDocument/2006/relationships/chart" Target="../charts/chart186.xml"/><Relationship Id="rId1" Type="http://schemas.openxmlformats.org/officeDocument/2006/relationships/chart" Target="../charts/chart185.xml"/><Relationship Id="rId4" Type="http://schemas.openxmlformats.org/officeDocument/2006/relationships/chart" Target="../charts/chart188.xml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1.xml"/><Relationship Id="rId2" Type="http://schemas.openxmlformats.org/officeDocument/2006/relationships/chart" Target="../charts/chart190.xml"/><Relationship Id="rId1" Type="http://schemas.openxmlformats.org/officeDocument/2006/relationships/chart" Target="../charts/chart189.xml"/><Relationship Id="rId4" Type="http://schemas.openxmlformats.org/officeDocument/2006/relationships/chart" Target="../charts/chart192.xml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5.xml"/><Relationship Id="rId2" Type="http://schemas.openxmlformats.org/officeDocument/2006/relationships/chart" Target="../charts/chart194.xml"/><Relationship Id="rId1" Type="http://schemas.openxmlformats.org/officeDocument/2006/relationships/chart" Target="../charts/chart193.xml"/><Relationship Id="rId4" Type="http://schemas.openxmlformats.org/officeDocument/2006/relationships/chart" Target="../charts/chart19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9.xml"/><Relationship Id="rId2" Type="http://schemas.openxmlformats.org/officeDocument/2006/relationships/chart" Target="../charts/chart198.xml"/><Relationship Id="rId1" Type="http://schemas.openxmlformats.org/officeDocument/2006/relationships/chart" Target="../charts/chart197.xml"/><Relationship Id="rId4" Type="http://schemas.openxmlformats.org/officeDocument/2006/relationships/chart" Target="../charts/chart200.xml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3.xml"/><Relationship Id="rId2" Type="http://schemas.openxmlformats.org/officeDocument/2006/relationships/chart" Target="../charts/chart202.xml"/><Relationship Id="rId1" Type="http://schemas.openxmlformats.org/officeDocument/2006/relationships/chart" Target="../charts/chart201.xml"/><Relationship Id="rId4" Type="http://schemas.openxmlformats.org/officeDocument/2006/relationships/chart" Target="../charts/chart204.xml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7.xml"/><Relationship Id="rId2" Type="http://schemas.openxmlformats.org/officeDocument/2006/relationships/chart" Target="../charts/chart206.xml"/><Relationship Id="rId1" Type="http://schemas.openxmlformats.org/officeDocument/2006/relationships/chart" Target="../charts/chart205.xml"/><Relationship Id="rId4" Type="http://schemas.openxmlformats.org/officeDocument/2006/relationships/chart" Target="../charts/chart208.xml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1.xml"/><Relationship Id="rId2" Type="http://schemas.openxmlformats.org/officeDocument/2006/relationships/chart" Target="../charts/chart210.xml"/><Relationship Id="rId1" Type="http://schemas.openxmlformats.org/officeDocument/2006/relationships/chart" Target="../charts/chart209.xml"/><Relationship Id="rId4" Type="http://schemas.openxmlformats.org/officeDocument/2006/relationships/chart" Target="../charts/chart212.xml"/></Relationships>
</file>

<file path=xl/drawings/_rels/drawing5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5.xml"/><Relationship Id="rId2" Type="http://schemas.openxmlformats.org/officeDocument/2006/relationships/chart" Target="../charts/chart214.xml"/><Relationship Id="rId1" Type="http://schemas.openxmlformats.org/officeDocument/2006/relationships/chart" Target="../charts/chart213.xml"/><Relationship Id="rId4" Type="http://schemas.openxmlformats.org/officeDocument/2006/relationships/chart" Target="../charts/chart216.xml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9.xml"/><Relationship Id="rId2" Type="http://schemas.openxmlformats.org/officeDocument/2006/relationships/chart" Target="../charts/chart218.xml"/><Relationship Id="rId1" Type="http://schemas.openxmlformats.org/officeDocument/2006/relationships/chart" Target="../charts/chart217.xml"/><Relationship Id="rId4" Type="http://schemas.openxmlformats.org/officeDocument/2006/relationships/chart" Target="../charts/chart220.xml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3.xml"/><Relationship Id="rId2" Type="http://schemas.openxmlformats.org/officeDocument/2006/relationships/chart" Target="../charts/chart222.xml"/><Relationship Id="rId1" Type="http://schemas.openxmlformats.org/officeDocument/2006/relationships/chart" Target="../charts/chart221.xml"/><Relationship Id="rId4" Type="http://schemas.openxmlformats.org/officeDocument/2006/relationships/chart" Target="../charts/chart224.xml"/></Relationships>
</file>

<file path=xl/drawings/_rels/drawing5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7.xml"/><Relationship Id="rId2" Type="http://schemas.openxmlformats.org/officeDocument/2006/relationships/chart" Target="../charts/chart226.xml"/><Relationship Id="rId1" Type="http://schemas.openxmlformats.org/officeDocument/2006/relationships/chart" Target="../charts/chart225.xml"/><Relationship Id="rId4" Type="http://schemas.openxmlformats.org/officeDocument/2006/relationships/chart" Target="../charts/chart228.xml"/></Relationships>
</file>

<file path=xl/drawings/_rels/drawing5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1.xml"/><Relationship Id="rId2" Type="http://schemas.openxmlformats.org/officeDocument/2006/relationships/chart" Target="../charts/chart230.xml"/><Relationship Id="rId1" Type="http://schemas.openxmlformats.org/officeDocument/2006/relationships/chart" Target="../charts/chart229.xml"/><Relationship Id="rId4" Type="http://schemas.openxmlformats.org/officeDocument/2006/relationships/chart" Target="../charts/chart232.xml"/></Relationships>
</file>

<file path=xl/drawings/_rels/drawing5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5.xml"/><Relationship Id="rId2" Type="http://schemas.openxmlformats.org/officeDocument/2006/relationships/chart" Target="../charts/chart234.xml"/><Relationship Id="rId1" Type="http://schemas.openxmlformats.org/officeDocument/2006/relationships/chart" Target="../charts/chart233.xml"/><Relationship Id="rId4" Type="http://schemas.openxmlformats.org/officeDocument/2006/relationships/chart" Target="../charts/chart23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6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9.xml"/><Relationship Id="rId2" Type="http://schemas.openxmlformats.org/officeDocument/2006/relationships/chart" Target="../charts/chart238.xml"/><Relationship Id="rId1" Type="http://schemas.openxmlformats.org/officeDocument/2006/relationships/chart" Target="../charts/chart237.xml"/><Relationship Id="rId4" Type="http://schemas.openxmlformats.org/officeDocument/2006/relationships/chart" Target="../charts/chart240.xml"/></Relationships>
</file>

<file path=xl/drawings/_rels/drawing6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3.xml"/><Relationship Id="rId2" Type="http://schemas.openxmlformats.org/officeDocument/2006/relationships/chart" Target="../charts/chart242.xml"/><Relationship Id="rId1" Type="http://schemas.openxmlformats.org/officeDocument/2006/relationships/chart" Target="../charts/chart241.xml"/><Relationship Id="rId4" Type="http://schemas.openxmlformats.org/officeDocument/2006/relationships/chart" Target="../charts/chart244.xml"/></Relationships>
</file>

<file path=xl/drawings/_rels/drawing6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7.xml"/><Relationship Id="rId2" Type="http://schemas.openxmlformats.org/officeDocument/2006/relationships/chart" Target="../charts/chart246.xml"/><Relationship Id="rId1" Type="http://schemas.openxmlformats.org/officeDocument/2006/relationships/chart" Target="../charts/chart245.xml"/><Relationship Id="rId4" Type="http://schemas.openxmlformats.org/officeDocument/2006/relationships/chart" Target="../charts/chart24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34</xdr:row>
      <xdr:rowOff>0</xdr:rowOff>
    </xdr:from>
    <xdr:to>
      <xdr:col>11</xdr:col>
      <xdr:colOff>323850</xdr:colOff>
      <xdr:row>51</xdr:row>
      <xdr:rowOff>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438150</xdr:colOff>
      <xdr:row>36</xdr:row>
      <xdr:rowOff>123825</xdr:rowOff>
    </xdr:from>
    <xdr:to>
      <xdr:col>28</xdr:col>
      <xdr:colOff>609600</xdr:colOff>
      <xdr:row>54</xdr:row>
      <xdr:rowOff>95250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9525</xdr:colOff>
      <xdr:row>36</xdr:row>
      <xdr:rowOff>114300</xdr:rowOff>
    </xdr:from>
    <xdr:to>
      <xdr:col>38</xdr:col>
      <xdr:colOff>419100</xdr:colOff>
      <xdr:row>54</xdr:row>
      <xdr:rowOff>57150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34</xdr:row>
      <xdr:rowOff>0</xdr:rowOff>
    </xdr:from>
    <xdr:to>
      <xdr:col>11</xdr:col>
      <xdr:colOff>323850</xdr:colOff>
      <xdr:row>51</xdr:row>
      <xdr:rowOff>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400050</xdr:colOff>
      <xdr:row>36</xdr:row>
      <xdr:rowOff>142875</xdr:rowOff>
    </xdr:from>
    <xdr:to>
      <xdr:col>28</xdr:col>
      <xdr:colOff>571500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9525</xdr:colOff>
      <xdr:row>36</xdr:row>
      <xdr:rowOff>114300</xdr:rowOff>
    </xdr:from>
    <xdr:to>
      <xdr:col>38</xdr:col>
      <xdr:colOff>419100</xdr:colOff>
      <xdr:row>54</xdr:row>
      <xdr:rowOff>57150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34</xdr:row>
      <xdr:rowOff>0</xdr:rowOff>
    </xdr:from>
    <xdr:to>
      <xdr:col>11</xdr:col>
      <xdr:colOff>323850</xdr:colOff>
      <xdr:row>51</xdr:row>
      <xdr:rowOff>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9525</xdr:colOff>
      <xdr:row>36</xdr:row>
      <xdr:rowOff>114300</xdr:rowOff>
    </xdr:from>
    <xdr:to>
      <xdr:col>38</xdr:col>
      <xdr:colOff>419100</xdr:colOff>
      <xdr:row>54</xdr:row>
      <xdr:rowOff>57150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34</xdr:row>
      <xdr:rowOff>0</xdr:rowOff>
    </xdr:from>
    <xdr:to>
      <xdr:col>11</xdr:col>
      <xdr:colOff>323850</xdr:colOff>
      <xdr:row>51</xdr:row>
      <xdr:rowOff>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9525</xdr:colOff>
      <xdr:row>36</xdr:row>
      <xdr:rowOff>114300</xdr:rowOff>
    </xdr:from>
    <xdr:to>
      <xdr:col>38</xdr:col>
      <xdr:colOff>419100</xdr:colOff>
      <xdr:row>54</xdr:row>
      <xdr:rowOff>57150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34</xdr:row>
      <xdr:rowOff>0</xdr:rowOff>
    </xdr:from>
    <xdr:to>
      <xdr:col>11</xdr:col>
      <xdr:colOff>314325</xdr:colOff>
      <xdr:row>51</xdr:row>
      <xdr:rowOff>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9525</xdr:colOff>
      <xdr:row>36</xdr:row>
      <xdr:rowOff>114300</xdr:rowOff>
    </xdr:from>
    <xdr:to>
      <xdr:col>38</xdr:col>
      <xdr:colOff>419100</xdr:colOff>
      <xdr:row>54</xdr:row>
      <xdr:rowOff>57150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34</xdr:row>
      <xdr:rowOff>9525</xdr:rowOff>
    </xdr:from>
    <xdr:to>
      <xdr:col>11</xdr:col>
      <xdr:colOff>257175</xdr:colOff>
      <xdr:row>51</xdr:row>
      <xdr:rowOff>9525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152400</xdr:colOff>
      <xdr:row>34</xdr:row>
      <xdr:rowOff>95250</xdr:rowOff>
    </xdr:from>
    <xdr:to>
      <xdr:col>29</xdr:col>
      <xdr:colOff>323850</xdr:colOff>
      <xdr:row>52</xdr:row>
      <xdr:rowOff>66675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628650</xdr:colOff>
      <xdr:row>33</xdr:row>
      <xdr:rowOff>142875</xdr:rowOff>
    </xdr:from>
    <xdr:to>
      <xdr:col>38</xdr:col>
      <xdr:colOff>352425</xdr:colOff>
      <xdr:row>51</xdr:row>
      <xdr:rowOff>85725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169545</xdr:colOff>
      <xdr:row>35</xdr:row>
      <xdr:rowOff>100965</xdr:rowOff>
    </xdr:from>
    <xdr:to>
      <xdr:col>7</xdr:col>
      <xdr:colOff>683260</xdr:colOff>
      <xdr:row>51</xdr:row>
      <xdr:rowOff>81915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104775</xdr:colOff>
      <xdr:row>34</xdr:row>
      <xdr:rowOff>0</xdr:rowOff>
    </xdr:from>
    <xdr:to>
      <xdr:col>24</xdr:col>
      <xdr:colOff>276225</xdr:colOff>
      <xdr:row>51</xdr:row>
      <xdr:rowOff>142875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34</xdr:row>
      <xdr:rowOff>133350</xdr:rowOff>
    </xdr:from>
    <xdr:to>
      <xdr:col>15</xdr:col>
      <xdr:colOff>30480</xdr:colOff>
      <xdr:row>51</xdr:row>
      <xdr:rowOff>133350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466725</xdr:colOff>
      <xdr:row>33</xdr:row>
      <xdr:rowOff>133350</xdr:rowOff>
    </xdr:from>
    <xdr:to>
      <xdr:col>33</xdr:col>
      <xdr:colOff>161925</xdr:colOff>
      <xdr:row>51</xdr:row>
      <xdr:rowOff>76200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31</xdr:row>
      <xdr:rowOff>138430</xdr:rowOff>
    </xdr:from>
    <xdr:to>
      <xdr:col>8</xdr:col>
      <xdr:colOff>735965</xdr:colOff>
      <xdr:row>50</xdr:row>
      <xdr:rowOff>161925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647065</xdr:colOff>
      <xdr:row>36</xdr:row>
      <xdr:rowOff>78105</xdr:rowOff>
    </xdr:from>
    <xdr:to>
      <xdr:col>15</xdr:col>
      <xdr:colOff>41275</xdr:colOff>
      <xdr:row>49</xdr:row>
      <xdr:rowOff>0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9525</xdr:colOff>
      <xdr:row>36</xdr:row>
      <xdr:rowOff>114300</xdr:rowOff>
    </xdr:from>
    <xdr:to>
      <xdr:col>38</xdr:col>
      <xdr:colOff>419100</xdr:colOff>
      <xdr:row>54</xdr:row>
      <xdr:rowOff>57150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33</xdr:row>
      <xdr:rowOff>161925</xdr:rowOff>
    </xdr:from>
    <xdr:to>
      <xdr:col>11</xdr:col>
      <xdr:colOff>314325</xdr:colOff>
      <xdr:row>50</xdr:row>
      <xdr:rowOff>161925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114300</xdr:colOff>
      <xdr:row>36</xdr:row>
      <xdr:rowOff>9525</xdr:rowOff>
    </xdr:from>
    <xdr:to>
      <xdr:col>37</xdr:col>
      <xdr:colOff>523875</xdr:colOff>
      <xdr:row>53</xdr:row>
      <xdr:rowOff>123825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33</xdr:row>
      <xdr:rowOff>161925</xdr:rowOff>
    </xdr:from>
    <xdr:to>
      <xdr:col>11</xdr:col>
      <xdr:colOff>304800</xdr:colOff>
      <xdr:row>50</xdr:row>
      <xdr:rowOff>161925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533400</xdr:colOff>
      <xdr:row>34</xdr:row>
      <xdr:rowOff>19050</xdr:rowOff>
    </xdr:from>
    <xdr:to>
      <xdr:col>29</xdr:col>
      <xdr:colOff>19050</xdr:colOff>
      <xdr:row>51</xdr:row>
      <xdr:rowOff>161925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428625</xdr:colOff>
      <xdr:row>34</xdr:row>
      <xdr:rowOff>95250</xdr:rowOff>
    </xdr:from>
    <xdr:to>
      <xdr:col>37</xdr:col>
      <xdr:colOff>152400</xdr:colOff>
      <xdr:row>52</xdr:row>
      <xdr:rowOff>38100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33</xdr:row>
      <xdr:rowOff>152400</xdr:rowOff>
    </xdr:from>
    <xdr:to>
      <xdr:col>11</xdr:col>
      <xdr:colOff>314325</xdr:colOff>
      <xdr:row>50</xdr:row>
      <xdr:rowOff>152400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438150</xdr:colOff>
      <xdr:row>34</xdr:row>
      <xdr:rowOff>95250</xdr:rowOff>
    </xdr:from>
    <xdr:to>
      <xdr:col>28</xdr:col>
      <xdr:colOff>609600</xdr:colOff>
      <xdr:row>52</xdr:row>
      <xdr:rowOff>66675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381000</xdr:colOff>
      <xdr:row>33</xdr:row>
      <xdr:rowOff>152400</xdr:rowOff>
    </xdr:from>
    <xdr:to>
      <xdr:col>37</xdr:col>
      <xdr:colOff>104775</xdr:colOff>
      <xdr:row>51</xdr:row>
      <xdr:rowOff>95250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34</xdr:row>
      <xdr:rowOff>0</xdr:rowOff>
    </xdr:from>
    <xdr:to>
      <xdr:col>11</xdr:col>
      <xdr:colOff>323850</xdr:colOff>
      <xdr:row>51</xdr:row>
      <xdr:rowOff>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400050</xdr:colOff>
      <xdr:row>36</xdr:row>
      <xdr:rowOff>123825</xdr:rowOff>
    </xdr:from>
    <xdr:to>
      <xdr:col>28</xdr:col>
      <xdr:colOff>571500</xdr:colOff>
      <xdr:row>54</xdr:row>
      <xdr:rowOff>95250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9525</xdr:colOff>
      <xdr:row>36</xdr:row>
      <xdr:rowOff>114300</xdr:rowOff>
    </xdr:from>
    <xdr:to>
      <xdr:col>38</xdr:col>
      <xdr:colOff>419100</xdr:colOff>
      <xdr:row>54</xdr:row>
      <xdr:rowOff>57150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33</xdr:row>
      <xdr:rowOff>152400</xdr:rowOff>
    </xdr:from>
    <xdr:to>
      <xdr:col>11</xdr:col>
      <xdr:colOff>295275</xdr:colOff>
      <xdr:row>50</xdr:row>
      <xdr:rowOff>152400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9525</xdr:colOff>
      <xdr:row>36</xdr:row>
      <xdr:rowOff>114300</xdr:rowOff>
    </xdr:from>
    <xdr:to>
      <xdr:col>38</xdr:col>
      <xdr:colOff>419100</xdr:colOff>
      <xdr:row>54</xdr:row>
      <xdr:rowOff>57150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33</xdr:row>
      <xdr:rowOff>152400</xdr:rowOff>
    </xdr:from>
    <xdr:to>
      <xdr:col>11</xdr:col>
      <xdr:colOff>304800</xdr:colOff>
      <xdr:row>50</xdr:row>
      <xdr:rowOff>152400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9525</xdr:colOff>
      <xdr:row>36</xdr:row>
      <xdr:rowOff>114300</xdr:rowOff>
    </xdr:from>
    <xdr:to>
      <xdr:col>38</xdr:col>
      <xdr:colOff>419100</xdr:colOff>
      <xdr:row>54</xdr:row>
      <xdr:rowOff>57150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33</xdr:row>
      <xdr:rowOff>152400</xdr:rowOff>
    </xdr:from>
    <xdr:to>
      <xdr:col>11</xdr:col>
      <xdr:colOff>304800</xdr:colOff>
      <xdr:row>50</xdr:row>
      <xdr:rowOff>152400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9525</xdr:colOff>
      <xdr:row>36</xdr:row>
      <xdr:rowOff>114300</xdr:rowOff>
    </xdr:from>
    <xdr:to>
      <xdr:col>38</xdr:col>
      <xdr:colOff>419100</xdr:colOff>
      <xdr:row>54</xdr:row>
      <xdr:rowOff>57150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33</xdr:row>
      <xdr:rowOff>152400</xdr:rowOff>
    </xdr:from>
    <xdr:to>
      <xdr:col>11</xdr:col>
      <xdr:colOff>304800</xdr:colOff>
      <xdr:row>50</xdr:row>
      <xdr:rowOff>152400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9525</xdr:colOff>
      <xdr:row>36</xdr:row>
      <xdr:rowOff>114300</xdr:rowOff>
    </xdr:from>
    <xdr:to>
      <xdr:col>38</xdr:col>
      <xdr:colOff>419100</xdr:colOff>
      <xdr:row>54</xdr:row>
      <xdr:rowOff>57150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33</xdr:row>
      <xdr:rowOff>152400</xdr:rowOff>
    </xdr:from>
    <xdr:to>
      <xdr:col>11</xdr:col>
      <xdr:colOff>304800</xdr:colOff>
      <xdr:row>50</xdr:row>
      <xdr:rowOff>152400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9525</xdr:colOff>
      <xdr:row>36</xdr:row>
      <xdr:rowOff>114300</xdr:rowOff>
    </xdr:from>
    <xdr:to>
      <xdr:col>38</xdr:col>
      <xdr:colOff>419100</xdr:colOff>
      <xdr:row>54</xdr:row>
      <xdr:rowOff>57150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33</xdr:row>
      <xdr:rowOff>152400</xdr:rowOff>
    </xdr:from>
    <xdr:to>
      <xdr:col>11</xdr:col>
      <xdr:colOff>304800</xdr:colOff>
      <xdr:row>50</xdr:row>
      <xdr:rowOff>152400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409574</xdr:colOff>
      <xdr:row>36</xdr:row>
      <xdr:rowOff>142875</xdr:rowOff>
    </xdr:from>
    <xdr:to>
      <xdr:col>29</xdr:col>
      <xdr:colOff>495299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9525</xdr:colOff>
      <xdr:row>36</xdr:row>
      <xdr:rowOff>114300</xdr:rowOff>
    </xdr:from>
    <xdr:to>
      <xdr:col>39</xdr:col>
      <xdr:colOff>289560</xdr:colOff>
      <xdr:row>54</xdr:row>
      <xdr:rowOff>57150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33</xdr:row>
      <xdr:rowOff>152400</xdr:rowOff>
    </xdr:from>
    <xdr:to>
      <xdr:col>11</xdr:col>
      <xdr:colOff>304800</xdr:colOff>
      <xdr:row>50</xdr:row>
      <xdr:rowOff>152400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9525</xdr:colOff>
      <xdr:row>36</xdr:row>
      <xdr:rowOff>104775</xdr:rowOff>
    </xdr:from>
    <xdr:to>
      <xdr:col>38</xdr:col>
      <xdr:colOff>419100</xdr:colOff>
      <xdr:row>54</xdr:row>
      <xdr:rowOff>47625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33</xdr:row>
      <xdr:rowOff>152400</xdr:rowOff>
    </xdr:from>
    <xdr:to>
      <xdr:col>11</xdr:col>
      <xdr:colOff>304800</xdr:colOff>
      <xdr:row>50</xdr:row>
      <xdr:rowOff>152400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133350</xdr:rowOff>
    </xdr:from>
    <xdr:to>
      <xdr:col>38</xdr:col>
      <xdr:colOff>409575</xdr:colOff>
      <xdr:row>54</xdr:row>
      <xdr:rowOff>76200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33</xdr:row>
      <xdr:rowOff>152400</xdr:rowOff>
    </xdr:from>
    <xdr:to>
      <xdr:col>11</xdr:col>
      <xdr:colOff>304800</xdr:colOff>
      <xdr:row>50</xdr:row>
      <xdr:rowOff>152400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133350</xdr:rowOff>
    </xdr:from>
    <xdr:to>
      <xdr:col>38</xdr:col>
      <xdr:colOff>409575</xdr:colOff>
      <xdr:row>54</xdr:row>
      <xdr:rowOff>76200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33</xdr:row>
      <xdr:rowOff>152400</xdr:rowOff>
    </xdr:from>
    <xdr:to>
      <xdr:col>11</xdr:col>
      <xdr:colOff>304800</xdr:colOff>
      <xdr:row>50</xdr:row>
      <xdr:rowOff>152400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133350</xdr:rowOff>
    </xdr:from>
    <xdr:to>
      <xdr:col>38</xdr:col>
      <xdr:colOff>409575</xdr:colOff>
      <xdr:row>54</xdr:row>
      <xdr:rowOff>76200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34</xdr:row>
      <xdr:rowOff>0</xdr:rowOff>
    </xdr:from>
    <xdr:to>
      <xdr:col>11</xdr:col>
      <xdr:colOff>323850</xdr:colOff>
      <xdr:row>51</xdr:row>
      <xdr:rowOff>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400050</xdr:colOff>
      <xdr:row>36</xdr:row>
      <xdr:rowOff>123825</xdr:rowOff>
    </xdr:from>
    <xdr:to>
      <xdr:col>28</xdr:col>
      <xdr:colOff>571500</xdr:colOff>
      <xdr:row>54</xdr:row>
      <xdr:rowOff>95250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9525</xdr:colOff>
      <xdr:row>36</xdr:row>
      <xdr:rowOff>114300</xdr:rowOff>
    </xdr:from>
    <xdr:to>
      <xdr:col>38</xdr:col>
      <xdr:colOff>419100</xdr:colOff>
      <xdr:row>54</xdr:row>
      <xdr:rowOff>57150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33</xdr:row>
      <xdr:rowOff>152400</xdr:rowOff>
    </xdr:from>
    <xdr:to>
      <xdr:col>11</xdr:col>
      <xdr:colOff>304800</xdr:colOff>
      <xdr:row>50</xdr:row>
      <xdr:rowOff>152400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133350</xdr:rowOff>
    </xdr:from>
    <xdr:to>
      <xdr:col>38</xdr:col>
      <xdr:colOff>409575</xdr:colOff>
      <xdr:row>54</xdr:row>
      <xdr:rowOff>76200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33</xdr:row>
      <xdr:rowOff>152400</xdr:rowOff>
    </xdr:from>
    <xdr:to>
      <xdr:col>11</xdr:col>
      <xdr:colOff>304800</xdr:colOff>
      <xdr:row>50</xdr:row>
      <xdr:rowOff>152400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133350</xdr:rowOff>
    </xdr:from>
    <xdr:to>
      <xdr:col>38</xdr:col>
      <xdr:colOff>409575</xdr:colOff>
      <xdr:row>54</xdr:row>
      <xdr:rowOff>76200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33</xdr:row>
      <xdr:rowOff>152400</xdr:rowOff>
    </xdr:from>
    <xdr:to>
      <xdr:col>11</xdr:col>
      <xdr:colOff>304800</xdr:colOff>
      <xdr:row>50</xdr:row>
      <xdr:rowOff>152400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133350</xdr:rowOff>
    </xdr:from>
    <xdr:to>
      <xdr:col>38</xdr:col>
      <xdr:colOff>409575</xdr:colOff>
      <xdr:row>54</xdr:row>
      <xdr:rowOff>76200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33</xdr:row>
      <xdr:rowOff>152400</xdr:rowOff>
    </xdr:from>
    <xdr:to>
      <xdr:col>11</xdr:col>
      <xdr:colOff>304800</xdr:colOff>
      <xdr:row>50</xdr:row>
      <xdr:rowOff>152400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133350</xdr:rowOff>
    </xdr:from>
    <xdr:to>
      <xdr:col>38</xdr:col>
      <xdr:colOff>409575</xdr:colOff>
      <xdr:row>54</xdr:row>
      <xdr:rowOff>76200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33</xdr:row>
      <xdr:rowOff>152400</xdr:rowOff>
    </xdr:from>
    <xdr:to>
      <xdr:col>11</xdr:col>
      <xdr:colOff>304800</xdr:colOff>
      <xdr:row>50</xdr:row>
      <xdr:rowOff>152400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133350</xdr:rowOff>
    </xdr:from>
    <xdr:to>
      <xdr:col>38</xdr:col>
      <xdr:colOff>409575</xdr:colOff>
      <xdr:row>54</xdr:row>
      <xdr:rowOff>76200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33</xdr:row>
      <xdr:rowOff>152400</xdr:rowOff>
    </xdr:from>
    <xdr:to>
      <xdr:col>11</xdr:col>
      <xdr:colOff>304800</xdr:colOff>
      <xdr:row>50</xdr:row>
      <xdr:rowOff>152400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37</xdr:row>
      <xdr:rowOff>59055</xdr:rowOff>
    </xdr:from>
    <xdr:to>
      <xdr:col>28</xdr:col>
      <xdr:colOff>581025</xdr:colOff>
      <xdr:row>55</xdr:row>
      <xdr:rowOff>30480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609600</xdr:colOff>
      <xdr:row>36</xdr:row>
      <xdr:rowOff>125730</xdr:rowOff>
    </xdr:from>
    <xdr:to>
      <xdr:col>38</xdr:col>
      <xdr:colOff>401955</xdr:colOff>
      <xdr:row>54</xdr:row>
      <xdr:rowOff>68580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786765</xdr:colOff>
      <xdr:row>33</xdr:row>
      <xdr:rowOff>121920</xdr:rowOff>
    </xdr:from>
    <xdr:to>
      <xdr:col>11</xdr:col>
      <xdr:colOff>320040</xdr:colOff>
      <xdr:row>50</xdr:row>
      <xdr:rowOff>121920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133350</xdr:rowOff>
    </xdr:from>
    <xdr:to>
      <xdr:col>38</xdr:col>
      <xdr:colOff>409575</xdr:colOff>
      <xdr:row>54</xdr:row>
      <xdr:rowOff>76200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33</xdr:row>
      <xdr:rowOff>152400</xdr:rowOff>
    </xdr:from>
    <xdr:to>
      <xdr:col>11</xdr:col>
      <xdr:colOff>304800</xdr:colOff>
      <xdr:row>50</xdr:row>
      <xdr:rowOff>152400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133350</xdr:rowOff>
    </xdr:from>
    <xdr:to>
      <xdr:col>38</xdr:col>
      <xdr:colOff>409575</xdr:colOff>
      <xdr:row>54</xdr:row>
      <xdr:rowOff>76200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33</xdr:row>
      <xdr:rowOff>152400</xdr:rowOff>
    </xdr:from>
    <xdr:to>
      <xdr:col>11</xdr:col>
      <xdr:colOff>304800</xdr:colOff>
      <xdr:row>50</xdr:row>
      <xdr:rowOff>152400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133350</xdr:rowOff>
    </xdr:from>
    <xdr:to>
      <xdr:col>38</xdr:col>
      <xdr:colOff>409575</xdr:colOff>
      <xdr:row>54</xdr:row>
      <xdr:rowOff>76200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33</xdr:row>
      <xdr:rowOff>152400</xdr:rowOff>
    </xdr:from>
    <xdr:to>
      <xdr:col>11</xdr:col>
      <xdr:colOff>304800</xdr:colOff>
      <xdr:row>50</xdr:row>
      <xdr:rowOff>152400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508635</xdr:colOff>
      <xdr:row>34</xdr:row>
      <xdr:rowOff>66675</xdr:rowOff>
    </xdr:from>
    <xdr:to>
      <xdr:col>20</xdr:col>
      <xdr:colOff>601980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133350</xdr:rowOff>
    </xdr:from>
    <xdr:to>
      <xdr:col>38</xdr:col>
      <xdr:colOff>409575</xdr:colOff>
      <xdr:row>54</xdr:row>
      <xdr:rowOff>76200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34</xdr:row>
      <xdr:rowOff>0</xdr:rowOff>
    </xdr:from>
    <xdr:to>
      <xdr:col>11</xdr:col>
      <xdr:colOff>323850</xdr:colOff>
      <xdr:row>51</xdr:row>
      <xdr:rowOff>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400050</xdr:colOff>
      <xdr:row>36</xdr:row>
      <xdr:rowOff>123825</xdr:rowOff>
    </xdr:from>
    <xdr:to>
      <xdr:col>28</xdr:col>
      <xdr:colOff>571500</xdr:colOff>
      <xdr:row>54</xdr:row>
      <xdr:rowOff>95250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9525</xdr:colOff>
      <xdr:row>36</xdr:row>
      <xdr:rowOff>114300</xdr:rowOff>
    </xdr:from>
    <xdr:to>
      <xdr:col>38</xdr:col>
      <xdr:colOff>419100</xdr:colOff>
      <xdr:row>54</xdr:row>
      <xdr:rowOff>57150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</xdr:colOff>
      <xdr:row>32</xdr:row>
      <xdr:rowOff>156210</xdr:rowOff>
    </xdr:from>
    <xdr:to>
      <xdr:col>8</xdr:col>
      <xdr:colOff>798195</xdr:colOff>
      <xdr:row>50</xdr:row>
      <xdr:rowOff>30480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666750</xdr:colOff>
      <xdr:row>36</xdr:row>
      <xdr:rowOff>142875</xdr:rowOff>
    </xdr:from>
    <xdr:to>
      <xdr:col>38</xdr:col>
      <xdr:colOff>390525</xdr:colOff>
      <xdr:row>54</xdr:row>
      <xdr:rowOff>85725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640080</xdr:colOff>
      <xdr:row>30</xdr:row>
      <xdr:rowOff>80010</xdr:rowOff>
    </xdr:from>
    <xdr:to>
      <xdr:col>10</xdr:col>
      <xdr:colOff>127635</xdr:colOff>
      <xdr:row>47</xdr:row>
      <xdr:rowOff>106680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133350</xdr:rowOff>
    </xdr:from>
    <xdr:to>
      <xdr:col>38</xdr:col>
      <xdr:colOff>409575</xdr:colOff>
      <xdr:row>54</xdr:row>
      <xdr:rowOff>76200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32</xdr:row>
      <xdr:rowOff>87630</xdr:rowOff>
    </xdr:from>
    <xdr:to>
      <xdr:col>10</xdr:col>
      <xdr:colOff>234315</xdr:colOff>
      <xdr:row>49</xdr:row>
      <xdr:rowOff>144780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123825</xdr:rowOff>
    </xdr:from>
    <xdr:to>
      <xdr:col>38</xdr:col>
      <xdr:colOff>409575</xdr:colOff>
      <xdr:row>54</xdr:row>
      <xdr:rowOff>66675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33</xdr:row>
      <xdr:rowOff>102870</xdr:rowOff>
    </xdr:from>
    <xdr:to>
      <xdr:col>10</xdr:col>
      <xdr:colOff>81915</xdr:colOff>
      <xdr:row>50</xdr:row>
      <xdr:rowOff>160020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123825</xdr:rowOff>
    </xdr:from>
    <xdr:to>
      <xdr:col>38</xdr:col>
      <xdr:colOff>409575</xdr:colOff>
      <xdr:row>54</xdr:row>
      <xdr:rowOff>66675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32</xdr:row>
      <xdr:rowOff>179070</xdr:rowOff>
    </xdr:from>
    <xdr:to>
      <xdr:col>9</xdr:col>
      <xdr:colOff>363855</xdr:colOff>
      <xdr:row>50</xdr:row>
      <xdr:rowOff>53340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123825</xdr:rowOff>
    </xdr:from>
    <xdr:to>
      <xdr:col>38</xdr:col>
      <xdr:colOff>409575</xdr:colOff>
      <xdr:row>54</xdr:row>
      <xdr:rowOff>66675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27</xdr:row>
      <xdr:rowOff>26670</xdr:rowOff>
    </xdr:from>
    <xdr:to>
      <xdr:col>10</xdr:col>
      <xdr:colOff>356235</xdr:colOff>
      <xdr:row>44</xdr:row>
      <xdr:rowOff>7620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123825</xdr:rowOff>
    </xdr:from>
    <xdr:to>
      <xdr:col>38</xdr:col>
      <xdr:colOff>409575</xdr:colOff>
      <xdr:row>54</xdr:row>
      <xdr:rowOff>66675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27</xdr:row>
      <xdr:rowOff>64770</xdr:rowOff>
    </xdr:from>
    <xdr:to>
      <xdr:col>10</xdr:col>
      <xdr:colOff>318135</xdr:colOff>
      <xdr:row>44</xdr:row>
      <xdr:rowOff>45720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123825</xdr:rowOff>
    </xdr:from>
    <xdr:to>
      <xdr:col>38</xdr:col>
      <xdr:colOff>409575</xdr:colOff>
      <xdr:row>54</xdr:row>
      <xdr:rowOff>66675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27</xdr:row>
      <xdr:rowOff>26670</xdr:rowOff>
    </xdr:from>
    <xdr:to>
      <xdr:col>10</xdr:col>
      <xdr:colOff>356235</xdr:colOff>
      <xdr:row>44</xdr:row>
      <xdr:rowOff>7620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123825</xdr:rowOff>
    </xdr:from>
    <xdr:to>
      <xdr:col>38</xdr:col>
      <xdr:colOff>409575</xdr:colOff>
      <xdr:row>54</xdr:row>
      <xdr:rowOff>66675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27</xdr:row>
      <xdr:rowOff>26670</xdr:rowOff>
    </xdr:from>
    <xdr:to>
      <xdr:col>10</xdr:col>
      <xdr:colOff>356235</xdr:colOff>
      <xdr:row>44</xdr:row>
      <xdr:rowOff>7620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123825</xdr:rowOff>
    </xdr:from>
    <xdr:to>
      <xdr:col>38</xdr:col>
      <xdr:colOff>409575</xdr:colOff>
      <xdr:row>54</xdr:row>
      <xdr:rowOff>66675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27</xdr:row>
      <xdr:rowOff>26670</xdr:rowOff>
    </xdr:from>
    <xdr:to>
      <xdr:col>10</xdr:col>
      <xdr:colOff>356235</xdr:colOff>
      <xdr:row>44</xdr:row>
      <xdr:rowOff>7620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123825</xdr:rowOff>
    </xdr:from>
    <xdr:to>
      <xdr:col>38</xdr:col>
      <xdr:colOff>409575</xdr:colOff>
      <xdr:row>54</xdr:row>
      <xdr:rowOff>66675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34</xdr:row>
      <xdr:rowOff>0</xdr:rowOff>
    </xdr:from>
    <xdr:to>
      <xdr:col>11</xdr:col>
      <xdr:colOff>323850</xdr:colOff>
      <xdr:row>51</xdr:row>
      <xdr:rowOff>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400050</xdr:colOff>
      <xdr:row>36</xdr:row>
      <xdr:rowOff>123825</xdr:rowOff>
    </xdr:from>
    <xdr:to>
      <xdr:col>28</xdr:col>
      <xdr:colOff>571500</xdr:colOff>
      <xdr:row>54</xdr:row>
      <xdr:rowOff>95250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9525</xdr:colOff>
      <xdr:row>36</xdr:row>
      <xdr:rowOff>114300</xdr:rowOff>
    </xdr:from>
    <xdr:to>
      <xdr:col>38</xdr:col>
      <xdr:colOff>419100</xdr:colOff>
      <xdr:row>54</xdr:row>
      <xdr:rowOff>57150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27</xdr:row>
      <xdr:rowOff>26670</xdr:rowOff>
    </xdr:from>
    <xdr:to>
      <xdr:col>10</xdr:col>
      <xdr:colOff>356235</xdr:colOff>
      <xdr:row>44</xdr:row>
      <xdr:rowOff>7620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123825</xdr:rowOff>
    </xdr:from>
    <xdr:to>
      <xdr:col>38</xdr:col>
      <xdr:colOff>409575</xdr:colOff>
      <xdr:row>54</xdr:row>
      <xdr:rowOff>66675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27</xdr:row>
      <xdr:rowOff>26670</xdr:rowOff>
    </xdr:from>
    <xdr:to>
      <xdr:col>10</xdr:col>
      <xdr:colOff>356235</xdr:colOff>
      <xdr:row>44</xdr:row>
      <xdr:rowOff>7620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123825</xdr:rowOff>
    </xdr:from>
    <xdr:to>
      <xdr:col>38</xdr:col>
      <xdr:colOff>409575</xdr:colOff>
      <xdr:row>54</xdr:row>
      <xdr:rowOff>66675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33</xdr:row>
      <xdr:rowOff>156210</xdr:rowOff>
    </xdr:from>
    <xdr:to>
      <xdr:col>9</xdr:col>
      <xdr:colOff>561975</xdr:colOff>
      <xdr:row>51</xdr:row>
      <xdr:rowOff>30480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123825</xdr:rowOff>
    </xdr:from>
    <xdr:to>
      <xdr:col>38</xdr:col>
      <xdr:colOff>409575</xdr:colOff>
      <xdr:row>54</xdr:row>
      <xdr:rowOff>66675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32</xdr:row>
      <xdr:rowOff>171450</xdr:rowOff>
    </xdr:from>
    <xdr:to>
      <xdr:col>9</xdr:col>
      <xdr:colOff>569595</xdr:colOff>
      <xdr:row>50</xdr:row>
      <xdr:rowOff>45720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123825</xdr:rowOff>
    </xdr:from>
    <xdr:to>
      <xdr:col>38</xdr:col>
      <xdr:colOff>409575</xdr:colOff>
      <xdr:row>54</xdr:row>
      <xdr:rowOff>66675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29</xdr:row>
      <xdr:rowOff>186690</xdr:rowOff>
    </xdr:from>
    <xdr:to>
      <xdr:col>10</xdr:col>
      <xdr:colOff>20955</xdr:colOff>
      <xdr:row>47</xdr:row>
      <xdr:rowOff>15240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123825</xdr:rowOff>
    </xdr:from>
    <xdr:to>
      <xdr:col>38</xdr:col>
      <xdr:colOff>409575</xdr:colOff>
      <xdr:row>54</xdr:row>
      <xdr:rowOff>66675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527685</xdr:colOff>
      <xdr:row>31</xdr:row>
      <xdr:rowOff>74295</xdr:rowOff>
    </xdr:from>
    <xdr:to>
      <xdr:col>8</xdr:col>
      <xdr:colOff>846455</xdr:colOff>
      <xdr:row>48</xdr:row>
      <xdr:rowOff>93345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209550</xdr:colOff>
      <xdr:row>31</xdr:row>
      <xdr:rowOff>171450</xdr:rowOff>
    </xdr:from>
    <xdr:to>
      <xdr:col>18</xdr:col>
      <xdr:colOff>29210</xdr:colOff>
      <xdr:row>48</xdr:row>
      <xdr:rowOff>161925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123825</xdr:rowOff>
    </xdr:from>
    <xdr:to>
      <xdr:col>38</xdr:col>
      <xdr:colOff>409575</xdr:colOff>
      <xdr:row>54</xdr:row>
      <xdr:rowOff>66675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436245</xdr:colOff>
      <xdr:row>31</xdr:row>
      <xdr:rowOff>81915</xdr:rowOff>
    </xdr:from>
    <xdr:to>
      <xdr:col>8</xdr:col>
      <xdr:colOff>739140</xdr:colOff>
      <xdr:row>48</xdr:row>
      <xdr:rowOff>100965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209550</xdr:colOff>
      <xdr:row>31</xdr:row>
      <xdr:rowOff>171450</xdr:rowOff>
    </xdr:from>
    <xdr:to>
      <xdr:col>18</xdr:col>
      <xdr:colOff>29210</xdr:colOff>
      <xdr:row>48</xdr:row>
      <xdr:rowOff>161925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123825</xdr:rowOff>
    </xdr:from>
    <xdr:to>
      <xdr:col>38</xdr:col>
      <xdr:colOff>409575</xdr:colOff>
      <xdr:row>54</xdr:row>
      <xdr:rowOff>66675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527685</xdr:colOff>
      <xdr:row>31</xdr:row>
      <xdr:rowOff>74295</xdr:rowOff>
    </xdr:from>
    <xdr:to>
      <xdr:col>8</xdr:col>
      <xdr:colOff>846455</xdr:colOff>
      <xdr:row>48</xdr:row>
      <xdr:rowOff>93345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209550</xdr:colOff>
      <xdr:row>31</xdr:row>
      <xdr:rowOff>171450</xdr:rowOff>
    </xdr:from>
    <xdr:to>
      <xdr:col>18</xdr:col>
      <xdr:colOff>29210</xdr:colOff>
      <xdr:row>48</xdr:row>
      <xdr:rowOff>161925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123825</xdr:rowOff>
    </xdr:from>
    <xdr:to>
      <xdr:col>38</xdr:col>
      <xdr:colOff>409575</xdr:colOff>
      <xdr:row>54</xdr:row>
      <xdr:rowOff>66675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527685</xdr:colOff>
      <xdr:row>31</xdr:row>
      <xdr:rowOff>74295</xdr:rowOff>
    </xdr:from>
    <xdr:to>
      <xdr:col>8</xdr:col>
      <xdr:colOff>846455</xdr:colOff>
      <xdr:row>48</xdr:row>
      <xdr:rowOff>93345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209550</xdr:colOff>
      <xdr:row>31</xdr:row>
      <xdr:rowOff>171450</xdr:rowOff>
    </xdr:from>
    <xdr:to>
      <xdr:col>18</xdr:col>
      <xdr:colOff>29210</xdr:colOff>
      <xdr:row>48</xdr:row>
      <xdr:rowOff>161925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123825</xdr:rowOff>
    </xdr:from>
    <xdr:to>
      <xdr:col>38</xdr:col>
      <xdr:colOff>409575</xdr:colOff>
      <xdr:row>54</xdr:row>
      <xdr:rowOff>66675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527685</xdr:colOff>
      <xdr:row>31</xdr:row>
      <xdr:rowOff>74295</xdr:rowOff>
    </xdr:from>
    <xdr:to>
      <xdr:col>8</xdr:col>
      <xdr:colOff>846455</xdr:colOff>
      <xdr:row>48</xdr:row>
      <xdr:rowOff>93345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209550</xdr:colOff>
      <xdr:row>31</xdr:row>
      <xdr:rowOff>171450</xdr:rowOff>
    </xdr:from>
    <xdr:to>
      <xdr:col>18</xdr:col>
      <xdr:colOff>29210</xdr:colOff>
      <xdr:row>48</xdr:row>
      <xdr:rowOff>161925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123825</xdr:rowOff>
    </xdr:from>
    <xdr:to>
      <xdr:col>38</xdr:col>
      <xdr:colOff>409575</xdr:colOff>
      <xdr:row>54</xdr:row>
      <xdr:rowOff>66675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34</xdr:row>
      <xdr:rowOff>0</xdr:rowOff>
    </xdr:from>
    <xdr:to>
      <xdr:col>11</xdr:col>
      <xdr:colOff>323850</xdr:colOff>
      <xdr:row>51</xdr:row>
      <xdr:rowOff>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400050</xdr:colOff>
      <xdr:row>36</xdr:row>
      <xdr:rowOff>123825</xdr:rowOff>
    </xdr:from>
    <xdr:to>
      <xdr:col>28</xdr:col>
      <xdr:colOff>571500</xdr:colOff>
      <xdr:row>54</xdr:row>
      <xdr:rowOff>95250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9525</xdr:colOff>
      <xdr:row>36</xdr:row>
      <xdr:rowOff>114300</xdr:rowOff>
    </xdr:from>
    <xdr:to>
      <xdr:col>38</xdr:col>
      <xdr:colOff>419100</xdr:colOff>
      <xdr:row>54</xdr:row>
      <xdr:rowOff>57150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527685</xdr:colOff>
      <xdr:row>31</xdr:row>
      <xdr:rowOff>74295</xdr:rowOff>
    </xdr:from>
    <xdr:to>
      <xdr:col>8</xdr:col>
      <xdr:colOff>846455</xdr:colOff>
      <xdr:row>48</xdr:row>
      <xdr:rowOff>93345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209550</xdr:colOff>
      <xdr:row>31</xdr:row>
      <xdr:rowOff>171450</xdr:rowOff>
    </xdr:from>
    <xdr:to>
      <xdr:col>18</xdr:col>
      <xdr:colOff>29210</xdr:colOff>
      <xdr:row>48</xdr:row>
      <xdr:rowOff>161925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123825</xdr:rowOff>
    </xdr:from>
    <xdr:to>
      <xdr:col>38</xdr:col>
      <xdr:colOff>409575</xdr:colOff>
      <xdr:row>54</xdr:row>
      <xdr:rowOff>66675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527685</xdr:colOff>
      <xdr:row>31</xdr:row>
      <xdr:rowOff>74295</xdr:rowOff>
    </xdr:from>
    <xdr:to>
      <xdr:col>8</xdr:col>
      <xdr:colOff>846455</xdr:colOff>
      <xdr:row>48</xdr:row>
      <xdr:rowOff>93345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209550</xdr:colOff>
      <xdr:row>31</xdr:row>
      <xdr:rowOff>171450</xdr:rowOff>
    </xdr:from>
    <xdr:to>
      <xdr:col>18</xdr:col>
      <xdr:colOff>29210</xdr:colOff>
      <xdr:row>48</xdr:row>
      <xdr:rowOff>161925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123825</xdr:rowOff>
    </xdr:from>
    <xdr:to>
      <xdr:col>38</xdr:col>
      <xdr:colOff>409575</xdr:colOff>
      <xdr:row>54</xdr:row>
      <xdr:rowOff>66675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527685</xdr:colOff>
      <xdr:row>31</xdr:row>
      <xdr:rowOff>74295</xdr:rowOff>
    </xdr:from>
    <xdr:to>
      <xdr:col>8</xdr:col>
      <xdr:colOff>846455</xdr:colOff>
      <xdr:row>48</xdr:row>
      <xdr:rowOff>93345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36</xdr:row>
      <xdr:rowOff>142875</xdr:rowOff>
    </xdr:from>
    <xdr:to>
      <xdr:col>28</xdr:col>
      <xdr:colOff>581025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209550</xdr:colOff>
      <xdr:row>31</xdr:row>
      <xdr:rowOff>171450</xdr:rowOff>
    </xdr:from>
    <xdr:to>
      <xdr:col>18</xdr:col>
      <xdr:colOff>29210</xdr:colOff>
      <xdr:row>48</xdr:row>
      <xdr:rowOff>161925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36</xdr:row>
      <xdr:rowOff>123825</xdr:rowOff>
    </xdr:from>
    <xdr:to>
      <xdr:col>38</xdr:col>
      <xdr:colOff>409575</xdr:colOff>
      <xdr:row>54</xdr:row>
      <xdr:rowOff>66675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34</xdr:row>
      <xdr:rowOff>0</xdr:rowOff>
    </xdr:from>
    <xdr:to>
      <xdr:col>11</xdr:col>
      <xdr:colOff>323850</xdr:colOff>
      <xdr:row>51</xdr:row>
      <xdr:rowOff>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400050</xdr:colOff>
      <xdr:row>36</xdr:row>
      <xdr:rowOff>123825</xdr:rowOff>
    </xdr:from>
    <xdr:to>
      <xdr:col>28</xdr:col>
      <xdr:colOff>571500</xdr:colOff>
      <xdr:row>54</xdr:row>
      <xdr:rowOff>95250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9525</xdr:colOff>
      <xdr:row>36</xdr:row>
      <xdr:rowOff>114300</xdr:rowOff>
    </xdr:from>
    <xdr:to>
      <xdr:col>38</xdr:col>
      <xdr:colOff>419100</xdr:colOff>
      <xdr:row>54</xdr:row>
      <xdr:rowOff>57150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34</xdr:row>
      <xdr:rowOff>0</xdr:rowOff>
    </xdr:from>
    <xdr:to>
      <xdr:col>11</xdr:col>
      <xdr:colOff>323850</xdr:colOff>
      <xdr:row>51</xdr:row>
      <xdr:rowOff>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400050</xdr:colOff>
      <xdr:row>36</xdr:row>
      <xdr:rowOff>123825</xdr:rowOff>
    </xdr:from>
    <xdr:to>
      <xdr:col>28</xdr:col>
      <xdr:colOff>571500</xdr:colOff>
      <xdr:row>54</xdr:row>
      <xdr:rowOff>95250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9525</xdr:colOff>
      <xdr:row>36</xdr:row>
      <xdr:rowOff>114300</xdr:rowOff>
    </xdr:from>
    <xdr:to>
      <xdr:col>38</xdr:col>
      <xdr:colOff>419100</xdr:colOff>
      <xdr:row>54</xdr:row>
      <xdr:rowOff>57150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34</xdr:row>
      <xdr:rowOff>0</xdr:rowOff>
    </xdr:from>
    <xdr:to>
      <xdr:col>11</xdr:col>
      <xdr:colOff>323850</xdr:colOff>
      <xdr:row>51</xdr:row>
      <xdr:rowOff>0</xdr:rowOff>
    </xdr:to>
    <xdr:graphicFrame macro="">
      <xdr:nvGraphicFramePr>
        <xdr:cNvPr id="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400050</xdr:colOff>
      <xdr:row>36</xdr:row>
      <xdr:rowOff>142875</xdr:rowOff>
    </xdr:from>
    <xdr:to>
      <xdr:col>28</xdr:col>
      <xdr:colOff>571500</xdr:colOff>
      <xdr:row>54</xdr:row>
      <xdr:rowOff>114300</xdr:rowOff>
    </xdr:to>
    <xdr:graphicFrame macro="">
      <xdr:nvGraphicFramePr>
        <xdr:cNvPr id="3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34</xdr:row>
      <xdr:rowOff>66675</xdr:rowOff>
    </xdr:from>
    <xdr:to>
      <xdr:col>20</xdr:col>
      <xdr:colOff>657225</xdr:colOff>
      <xdr:row>51</xdr:row>
      <xdr:rowOff>66675</xdr:rowOff>
    </xdr:to>
    <xdr:graphicFrame macro="">
      <xdr:nvGraphicFramePr>
        <xdr:cNvPr id="4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9525</xdr:colOff>
      <xdr:row>36</xdr:row>
      <xdr:rowOff>114300</xdr:rowOff>
    </xdr:from>
    <xdr:to>
      <xdr:col>38</xdr:col>
      <xdr:colOff>419100</xdr:colOff>
      <xdr:row>54</xdr:row>
      <xdr:rowOff>57150</xdr:rowOff>
    </xdr:to>
    <xdr:graphicFrame macro="">
      <xdr:nvGraphicFramePr>
        <xdr:cNvPr id="5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R30"/>
  <sheetViews>
    <sheetView topLeftCell="A2" workbookViewId="0">
      <selection activeCell="P6" sqref="F6:F28 K6:K28 P6:P28"/>
    </sheetView>
  </sheetViews>
  <sheetFormatPr defaultColWidth="9" defaultRowHeight="13.5"/>
  <cols>
    <col min="2" max="2" width="10.625" customWidth="1"/>
    <col min="4" max="4" width="11.875" customWidth="1"/>
    <col min="9" max="9" width="12.125" customWidth="1"/>
    <col min="14" max="14" width="11.625" customWidth="1"/>
    <col min="24" max="24" width="11.875" customWidth="1"/>
  </cols>
  <sheetData>
    <row r="1" spans="1:44" s="1" customFormat="1" ht="30.75" customHeight="1">
      <c r="A1" s="97" t="s">
        <v>0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44513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25">
      <c r="A6" s="19">
        <v>44513</v>
      </c>
      <c r="B6" s="20">
        <v>780.34680000000003</v>
      </c>
      <c r="C6" s="21">
        <v>3.4681000000000002</v>
      </c>
      <c r="D6" s="22">
        <f t="shared" ref="D6:D29" si="0">C6+B6</f>
        <v>783.81489999999997</v>
      </c>
      <c r="E6" s="23">
        <v>0</v>
      </c>
      <c r="F6" s="24">
        <v>0</v>
      </c>
      <c r="G6" s="25">
        <v>0</v>
      </c>
      <c r="H6" s="21">
        <v>4.3281999999999998</v>
      </c>
      <c r="I6" s="22">
        <f t="shared" ref="I6:I29" si="1">H6+B6</f>
        <v>784.67499999999995</v>
      </c>
      <c r="J6" s="23">
        <v>0</v>
      </c>
      <c r="K6" s="24">
        <v>0</v>
      </c>
      <c r="L6" s="25">
        <v>0</v>
      </c>
      <c r="M6" s="39">
        <v>3.5116999999999998</v>
      </c>
      <c r="N6" s="22">
        <f t="shared" ref="N6:N29" si="2">M6+B6</f>
        <v>783.85850000000005</v>
      </c>
      <c r="O6" s="23">
        <v>0</v>
      </c>
      <c r="P6" s="24">
        <v>0</v>
      </c>
      <c r="Q6" s="25">
        <v>0</v>
      </c>
      <c r="R6" s="46"/>
      <c r="S6" s="34">
        <f t="shared" ref="S6:S29" si="3">A6</f>
        <v>44513</v>
      </c>
      <c r="T6" s="48">
        <v>6.7081</v>
      </c>
      <c r="U6" s="49">
        <v>0</v>
      </c>
      <c r="V6" s="50">
        <v>0</v>
      </c>
      <c r="W6" s="32">
        <v>0</v>
      </c>
      <c r="X6" s="18">
        <v>11.7799</v>
      </c>
      <c r="Y6" s="49">
        <f>(X6-X6)*1000</f>
        <v>0</v>
      </c>
      <c r="Z6" s="50">
        <v>0</v>
      </c>
      <c r="AA6" s="32">
        <v>0</v>
      </c>
      <c r="AB6" s="58">
        <v>7.9294000000000002</v>
      </c>
      <c r="AC6" s="49">
        <v>0</v>
      </c>
      <c r="AD6" s="50">
        <v>0</v>
      </c>
      <c r="AE6" s="32">
        <v>0</v>
      </c>
      <c r="AF6" s="55">
        <v>82923</v>
      </c>
      <c r="AG6" s="70">
        <f>82929-AF6</f>
        <v>6</v>
      </c>
      <c r="AH6" s="71"/>
      <c r="AI6" s="71"/>
      <c r="AJ6" s="71"/>
      <c r="AK6" s="71"/>
      <c r="AL6" s="71"/>
      <c r="AM6" s="71"/>
    </row>
    <row r="7" spans="1:44" s="6" customFormat="1" ht="14.25">
      <c r="A7" s="19">
        <v>44514</v>
      </c>
      <c r="B7" s="20">
        <v>780.34680000000003</v>
      </c>
      <c r="C7" s="21">
        <v>3.4687000000000001</v>
      </c>
      <c r="D7" s="22">
        <f t="shared" si="0"/>
        <v>783.81550000000004</v>
      </c>
      <c r="E7" s="23">
        <f t="shared" ref="E7:E29" si="4">(D7-D6)*1000</f>
        <v>0.59999999996307496</v>
      </c>
      <c r="F7" s="24">
        <f t="shared" ref="F7:F29" si="5">F6+E7</f>
        <v>0.59999999996307496</v>
      </c>
      <c r="G7" s="25">
        <f t="shared" ref="G7:G29" si="6">E7/(A7-A6)</f>
        <v>0.59999999996307496</v>
      </c>
      <c r="H7" s="21">
        <v>4.3282999999999996</v>
      </c>
      <c r="I7" s="22">
        <f t="shared" si="1"/>
        <v>784.67510000000004</v>
      </c>
      <c r="J7" s="23">
        <f t="shared" ref="J7:J29" si="7">(I7-I6)*1000</f>
        <v>9.9999999974897905E-2</v>
      </c>
      <c r="K7" s="24">
        <f t="shared" ref="K7:K29" si="8">K6+J7</f>
        <v>9.9999999974897905E-2</v>
      </c>
      <c r="L7" s="25">
        <f t="shared" ref="L7:L29" si="9">J7/(A7-A6)</f>
        <v>9.9999999974897905E-2</v>
      </c>
      <c r="M7" s="40">
        <v>3.5112999999999999</v>
      </c>
      <c r="N7" s="22">
        <f t="shared" si="2"/>
        <v>783.85810000000004</v>
      </c>
      <c r="O7" s="23">
        <f t="shared" ref="O7:O29" si="10">(N7-N6)*1000</f>
        <v>-0.40000000001327901</v>
      </c>
      <c r="P7" s="24">
        <f t="shared" ref="P7:P29" si="11">P6+O7</f>
        <v>-0.40000000001327901</v>
      </c>
      <c r="Q7" s="25">
        <f t="shared" ref="Q7:Q29" si="12">O7/(A7-A6)</f>
        <v>-0.40000000001327901</v>
      </c>
      <c r="R7" s="51"/>
      <c r="S7" s="34">
        <f t="shared" si="3"/>
        <v>44514</v>
      </c>
      <c r="T7" s="48">
        <v>6.7077</v>
      </c>
      <c r="U7" s="49">
        <f t="shared" ref="U7:U29" si="13">(T7-T6)*1000</f>
        <v>-0.399999999999956</v>
      </c>
      <c r="V7" s="50">
        <f t="shared" ref="V7:V29" si="14">V6+U7</f>
        <v>-0.399999999999956</v>
      </c>
      <c r="W7" s="32">
        <f t="shared" ref="W7:W29" si="15">U7/(S7-S6)</f>
        <v>-0.399999999999956</v>
      </c>
      <c r="X7" s="18">
        <v>11.779299999999999</v>
      </c>
      <c r="Y7" s="49">
        <f t="shared" ref="Y7:Y29" si="16">(X7-X6)*1000</f>
        <v>-0.60000000000037801</v>
      </c>
      <c r="Z7" s="50">
        <f t="shared" ref="Z7:Z29" si="17">Z6+Y7</f>
        <v>-0.60000000000037801</v>
      </c>
      <c r="AA7" s="32">
        <f t="shared" ref="AA7:AA29" si="18">Y7/(S7-S6)</f>
        <v>-0.60000000000037801</v>
      </c>
      <c r="AB7" s="58">
        <v>7.9292999999999996</v>
      </c>
      <c r="AC7" s="49">
        <f t="shared" ref="AC7:AC29" si="19">(AB7-AB6)*1000</f>
        <v>-0.100000000000655</v>
      </c>
      <c r="AD7" s="50">
        <f t="shared" ref="AD7:AD29" si="20">AD6+AC7</f>
        <v>-0.100000000000655</v>
      </c>
      <c r="AE7" s="32">
        <f t="shared" ref="AE7:AE29" si="21">AC7/(S7-S6)</f>
        <v>-0.100000000000655</v>
      </c>
      <c r="AF7" s="55">
        <v>82917</v>
      </c>
      <c r="AG7" s="70">
        <f t="shared" ref="AG7:AG29" si="22">82929-AF7</f>
        <v>12</v>
      </c>
      <c r="AH7" s="71"/>
      <c r="AI7" s="71"/>
      <c r="AJ7" s="71"/>
      <c r="AK7" s="71"/>
      <c r="AL7" s="71"/>
      <c r="AM7" s="71"/>
    </row>
    <row r="8" spans="1:44" s="1" customFormat="1" ht="14.25">
      <c r="A8" s="19">
        <v>44515</v>
      </c>
      <c r="B8" s="20">
        <v>780.34680000000003</v>
      </c>
      <c r="C8" s="21">
        <v>3.4683000000000002</v>
      </c>
      <c r="D8" s="22">
        <f t="shared" si="0"/>
        <v>783.81510000000003</v>
      </c>
      <c r="E8" s="23">
        <f t="shared" si="4"/>
        <v>-0.40000000001327901</v>
      </c>
      <c r="F8" s="24">
        <f t="shared" si="5"/>
        <v>0.199999999949796</v>
      </c>
      <c r="G8" s="25">
        <f t="shared" si="6"/>
        <v>-0.40000000001327901</v>
      </c>
      <c r="H8" s="21">
        <v>4.3287000000000004</v>
      </c>
      <c r="I8" s="22">
        <f t="shared" si="1"/>
        <v>784.67550000000006</v>
      </c>
      <c r="J8" s="23">
        <f t="shared" si="7"/>
        <v>0.40000000001327901</v>
      </c>
      <c r="K8" s="24">
        <f t="shared" si="8"/>
        <v>0.49999999998817701</v>
      </c>
      <c r="L8" s="25">
        <f t="shared" si="9"/>
        <v>0.40000000001327901</v>
      </c>
      <c r="M8" s="39">
        <v>3.5118999999999998</v>
      </c>
      <c r="N8" s="22">
        <f t="shared" si="2"/>
        <v>783.8587</v>
      </c>
      <c r="O8" s="23">
        <f t="shared" si="10"/>
        <v>0.59999999996307496</v>
      </c>
      <c r="P8" s="24">
        <f t="shared" si="11"/>
        <v>0.199999999949796</v>
      </c>
      <c r="Q8" s="25">
        <f t="shared" si="12"/>
        <v>0.59999999996307496</v>
      </c>
      <c r="R8" s="46"/>
      <c r="S8" s="34">
        <f t="shared" si="3"/>
        <v>44515</v>
      </c>
      <c r="T8" s="48">
        <v>6.7084999999999999</v>
      </c>
      <c r="U8" s="49">
        <f t="shared" si="13"/>
        <v>0.799999999999912</v>
      </c>
      <c r="V8" s="50">
        <f t="shared" si="14"/>
        <v>0.399999999999956</v>
      </c>
      <c r="W8" s="32">
        <f t="shared" si="15"/>
        <v>0.799999999999912</v>
      </c>
      <c r="X8" s="18">
        <v>11.778700000000001</v>
      </c>
      <c r="Y8" s="49">
        <f t="shared" si="16"/>
        <v>-0.59999999999860198</v>
      </c>
      <c r="Z8" s="50">
        <f t="shared" si="17"/>
        <v>-1.1999999999989801</v>
      </c>
      <c r="AA8" s="32">
        <f t="shared" si="18"/>
        <v>-0.59999999999860198</v>
      </c>
      <c r="AB8" s="58">
        <v>7.9297000000000004</v>
      </c>
      <c r="AC8" s="49">
        <f t="shared" si="19"/>
        <v>0.40000000000084401</v>
      </c>
      <c r="AD8" s="50">
        <f t="shared" si="20"/>
        <v>0.300000000000189</v>
      </c>
      <c r="AE8" s="32">
        <f t="shared" si="21"/>
        <v>0.40000000000084401</v>
      </c>
      <c r="AF8" s="55">
        <v>82911</v>
      </c>
      <c r="AG8" s="70">
        <f t="shared" si="22"/>
        <v>18</v>
      </c>
      <c r="AH8" s="72"/>
      <c r="AI8" s="73"/>
      <c r="AJ8" s="73"/>
      <c r="AK8" s="73"/>
      <c r="AL8" s="73"/>
      <c r="AM8" s="73"/>
    </row>
    <row r="9" spans="1:44" s="1" customFormat="1" ht="15" customHeight="1">
      <c r="A9" s="19">
        <v>44516</v>
      </c>
      <c r="B9" s="20">
        <v>780.34680000000003</v>
      </c>
      <c r="C9" s="21">
        <v>3.4681999999999999</v>
      </c>
      <c r="D9" s="22">
        <f t="shared" si="0"/>
        <v>783.81500000000005</v>
      </c>
      <c r="E9" s="23">
        <f t="shared" si="4"/>
        <v>-9.9999999974897905E-2</v>
      </c>
      <c r="F9" s="24">
        <f t="shared" si="5"/>
        <v>9.9999999974897905E-2</v>
      </c>
      <c r="G9" s="25">
        <f t="shared" si="6"/>
        <v>-9.9999999974897905E-2</v>
      </c>
      <c r="H9" s="21">
        <v>4.3289</v>
      </c>
      <c r="I9" s="22">
        <f t="shared" si="1"/>
        <v>784.67570000000001</v>
      </c>
      <c r="J9" s="23">
        <f t="shared" si="7"/>
        <v>0.199999999949796</v>
      </c>
      <c r="K9" s="24">
        <f t="shared" si="8"/>
        <v>0.69999999993797202</v>
      </c>
      <c r="L9" s="25">
        <f t="shared" si="9"/>
        <v>0.199999999949796</v>
      </c>
      <c r="M9" s="40">
        <v>3.5123000000000002</v>
      </c>
      <c r="N9" s="22">
        <f t="shared" si="2"/>
        <v>783.85910000000001</v>
      </c>
      <c r="O9" s="23">
        <f t="shared" si="10"/>
        <v>0.40000000001327901</v>
      </c>
      <c r="P9" s="24">
        <f t="shared" si="11"/>
        <v>0.59999999996307496</v>
      </c>
      <c r="Q9" s="25">
        <f t="shared" si="12"/>
        <v>0.40000000001327901</v>
      </c>
      <c r="R9" s="51"/>
      <c r="S9" s="34">
        <f t="shared" si="3"/>
        <v>44516</v>
      </c>
      <c r="T9" s="48">
        <v>6.7087000000000003</v>
      </c>
      <c r="U9" s="49">
        <f t="shared" si="13"/>
        <v>0.20000000000042201</v>
      </c>
      <c r="V9" s="50">
        <f t="shared" si="14"/>
        <v>0.60000000000037801</v>
      </c>
      <c r="W9" s="32">
        <f t="shared" si="15"/>
        <v>0.20000000000042201</v>
      </c>
      <c r="X9" s="18">
        <v>11.7796</v>
      </c>
      <c r="Y9" s="49">
        <f t="shared" si="16"/>
        <v>0.89999999999967895</v>
      </c>
      <c r="Z9" s="50">
        <f t="shared" si="17"/>
        <v>-0.29999999999930099</v>
      </c>
      <c r="AA9" s="32">
        <f t="shared" si="18"/>
        <v>0.89999999999967895</v>
      </c>
      <c r="AB9" s="58">
        <v>7.9291</v>
      </c>
      <c r="AC9" s="49">
        <f t="shared" si="19"/>
        <v>-0.60000000000037801</v>
      </c>
      <c r="AD9" s="50">
        <f t="shared" si="20"/>
        <v>-0.300000000000189</v>
      </c>
      <c r="AE9" s="32">
        <f t="shared" si="21"/>
        <v>-0.60000000000037801</v>
      </c>
      <c r="AF9" s="55">
        <v>82905</v>
      </c>
      <c r="AG9" s="70">
        <f t="shared" si="22"/>
        <v>24</v>
      </c>
      <c r="AH9" s="71"/>
      <c r="AI9" s="73"/>
      <c r="AJ9" s="73"/>
      <c r="AK9" s="73"/>
      <c r="AL9" s="73"/>
      <c r="AM9" s="73"/>
    </row>
    <row r="10" spans="1:44" s="1" customFormat="1" ht="12.95" customHeight="1">
      <c r="A10" s="19">
        <v>44517</v>
      </c>
      <c r="B10" s="20">
        <v>780.34680000000003</v>
      </c>
      <c r="C10" s="21">
        <v>3.4685000000000001</v>
      </c>
      <c r="D10" s="22">
        <f t="shared" si="0"/>
        <v>783.81529999999998</v>
      </c>
      <c r="E10" s="23">
        <f t="shared" si="4"/>
        <v>0.29999999992469401</v>
      </c>
      <c r="F10" s="24">
        <f t="shared" si="5"/>
        <v>0.39999999989959201</v>
      </c>
      <c r="G10" s="25">
        <f t="shared" si="6"/>
        <v>0.29999999992469401</v>
      </c>
      <c r="H10" s="21">
        <v>4.3281000000000001</v>
      </c>
      <c r="I10" s="22">
        <f t="shared" si="1"/>
        <v>784.67489999999998</v>
      </c>
      <c r="J10" s="23">
        <f t="shared" si="7"/>
        <v>-0.80000000002655702</v>
      </c>
      <c r="K10" s="24">
        <f t="shared" si="8"/>
        <v>-0.10000000008858501</v>
      </c>
      <c r="L10" s="25">
        <f t="shared" si="9"/>
        <v>-0.80000000002655702</v>
      </c>
      <c r="M10" s="39">
        <v>3.5124</v>
      </c>
      <c r="N10" s="22">
        <f t="shared" si="2"/>
        <v>783.85919999999999</v>
      </c>
      <c r="O10" s="23">
        <f t="shared" si="10"/>
        <v>9.9999999974897905E-2</v>
      </c>
      <c r="P10" s="24">
        <f t="shared" si="11"/>
        <v>0.69999999993797202</v>
      </c>
      <c r="Q10" s="25">
        <f t="shared" si="12"/>
        <v>9.9999999974897905E-2</v>
      </c>
      <c r="R10" s="46"/>
      <c r="S10" s="34">
        <f t="shared" si="3"/>
        <v>44517</v>
      </c>
      <c r="T10" s="48">
        <v>6.7083000000000004</v>
      </c>
      <c r="U10" s="49">
        <f t="shared" si="13"/>
        <v>-0.399999999999956</v>
      </c>
      <c r="V10" s="50">
        <f t="shared" si="14"/>
        <v>0.20000000000042201</v>
      </c>
      <c r="W10" s="32">
        <f t="shared" si="15"/>
        <v>-0.399999999999956</v>
      </c>
      <c r="X10" s="18">
        <v>11.780200000000001</v>
      </c>
      <c r="Y10" s="49">
        <f t="shared" si="16"/>
        <v>0.60000000000037801</v>
      </c>
      <c r="Z10" s="50">
        <f t="shared" si="17"/>
        <v>0.30000000000107702</v>
      </c>
      <c r="AA10" s="32">
        <f t="shared" si="18"/>
        <v>0.60000000000037801</v>
      </c>
      <c r="AB10" s="58">
        <v>7.9290000000000003</v>
      </c>
      <c r="AC10" s="49">
        <f t="shared" si="19"/>
        <v>-9.99999999997669E-2</v>
      </c>
      <c r="AD10" s="50">
        <f t="shared" si="20"/>
        <v>-0.399999999999956</v>
      </c>
      <c r="AE10" s="32">
        <f t="shared" si="21"/>
        <v>-9.99999999997669E-2</v>
      </c>
      <c r="AF10" s="55">
        <v>82899</v>
      </c>
      <c r="AG10" s="70">
        <f t="shared" si="22"/>
        <v>30</v>
      </c>
      <c r="AH10" s="72"/>
      <c r="AI10" s="73"/>
      <c r="AJ10" s="73"/>
      <c r="AK10" s="73"/>
      <c r="AL10" s="73"/>
      <c r="AM10" s="73"/>
    </row>
    <row r="11" spans="1:44" s="1" customFormat="1" ht="14.25">
      <c r="A11" s="19">
        <v>44518</v>
      </c>
      <c r="B11" s="20">
        <v>780.34680000000003</v>
      </c>
      <c r="C11" s="21">
        <v>3.4678</v>
      </c>
      <c r="D11" s="22">
        <f t="shared" si="0"/>
        <v>783.81460000000004</v>
      </c>
      <c r="E11" s="23">
        <f t="shared" si="4"/>
        <v>-0.69999999993797202</v>
      </c>
      <c r="F11" s="24">
        <f t="shared" si="5"/>
        <v>-0.30000000003838101</v>
      </c>
      <c r="G11" s="25">
        <f t="shared" si="6"/>
        <v>-0.69999999993797202</v>
      </c>
      <c r="H11" s="21">
        <v>4.3285999999999998</v>
      </c>
      <c r="I11" s="22">
        <f t="shared" si="1"/>
        <v>784.67539999999997</v>
      </c>
      <c r="J11" s="23">
        <f t="shared" si="7"/>
        <v>0.50000000010186296</v>
      </c>
      <c r="K11" s="24">
        <f t="shared" si="8"/>
        <v>0.40000000001327901</v>
      </c>
      <c r="L11" s="25">
        <f t="shared" si="9"/>
        <v>0.50000000010186296</v>
      </c>
      <c r="M11" s="40">
        <v>3.512</v>
      </c>
      <c r="N11" s="22">
        <f t="shared" si="2"/>
        <v>783.85879999999997</v>
      </c>
      <c r="O11" s="23">
        <f t="shared" si="10"/>
        <v>-0.40000000001327901</v>
      </c>
      <c r="P11" s="24">
        <f t="shared" si="11"/>
        <v>0.29999999992469401</v>
      </c>
      <c r="Q11" s="25">
        <f t="shared" si="12"/>
        <v>-0.40000000001327901</v>
      </c>
      <c r="R11" s="51"/>
      <c r="S11" s="34">
        <f t="shared" si="3"/>
        <v>44518</v>
      </c>
      <c r="T11" s="48">
        <v>6.7084000000000001</v>
      </c>
      <c r="U11" s="49">
        <f t="shared" si="13"/>
        <v>9.99999999997669E-2</v>
      </c>
      <c r="V11" s="50">
        <f t="shared" si="14"/>
        <v>0.300000000000189</v>
      </c>
      <c r="W11" s="32">
        <f t="shared" si="15"/>
        <v>9.99999999997669E-2</v>
      </c>
      <c r="X11" s="18">
        <v>11.779500000000001</v>
      </c>
      <c r="Y11" s="49">
        <f t="shared" si="16"/>
        <v>-0.70000000000014495</v>
      </c>
      <c r="Z11" s="50">
        <f t="shared" si="17"/>
        <v>-0.39999999999906799</v>
      </c>
      <c r="AA11" s="32">
        <f t="shared" si="18"/>
        <v>-0.70000000000014495</v>
      </c>
      <c r="AB11" s="58">
        <v>7.9295</v>
      </c>
      <c r="AC11" s="49">
        <f t="shared" si="19"/>
        <v>0.499999999999723</v>
      </c>
      <c r="AD11" s="50">
        <f t="shared" si="20"/>
        <v>9.99999999997669E-2</v>
      </c>
      <c r="AE11" s="32">
        <f t="shared" si="21"/>
        <v>0.499999999999723</v>
      </c>
      <c r="AF11" s="55">
        <v>82893</v>
      </c>
      <c r="AG11" s="70">
        <f t="shared" si="22"/>
        <v>36</v>
      </c>
      <c r="AH11" s="71"/>
      <c r="AI11" s="73"/>
      <c r="AJ11" s="73"/>
      <c r="AK11" s="73"/>
      <c r="AL11" s="73"/>
      <c r="AM11" s="73"/>
    </row>
    <row r="12" spans="1:44" s="1" customFormat="1" ht="14.25">
      <c r="A12" s="19">
        <v>44519</v>
      </c>
      <c r="B12" s="20">
        <v>780.34680000000003</v>
      </c>
      <c r="C12" s="21">
        <v>3.4672999999999998</v>
      </c>
      <c r="D12" s="22">
        <f t="shared" si="0"/>
        <v>783.81410000000005</v>
      </c>
      <c r="E12" s="23">
        <f t="shared" si="4"/>
        <v>-0.49999999998817701</v>
      </c>
      <c r="F12" s="24">
        <f t="shared" si="5"/>
        <v>-0.80000000002655702</v>
      </c>
      <c r="G12" s="25">
        <f t="shared" si="6"/>
        <v>-0.49999999998817701</v>
      </c>
      <c r="H12" s="21">
        <v>4.3281000000000001</v>
      </c>
      <c r="I12" s="22">
        <f t="shared" si="1"/>
        <v>784.67489999999998</v>
      </c>
      <c r="J12" s="23">
        <f t="shared" si="7"/>
        <v>-0.50000000010186296</v>
      </c>
      <c r="K12" s="24">
        <f t="shared" si="8"/>
        <v>-0.10000000008858501</v>
      </c>
      <c r="L12" s="25">
        <f t="shared" si="9"/>
        <v>-0.50000000010186296</v>
      </c>
      <c r="M12" s="39">
        <v>3.5116999999999998</v>
      </c>
      <c r="N12" s="22">
        <f t="shared" si="2"/>
        <v>783.85850000000005</v>
      </c>
      <c r="O12" s="23">
        <f t="shared" si="10"/>
        <v>-0.29999999992469401</v>
      </c>
      <c r="P12" s="24">
        <f t="shared" si="11"/>
        <v>0</v>
      </c>
      <c r="Q12" s="25">
        <f t="shared" si="12"/>
        <v>-0.29999999992469401</v>
      </c>
      <c r="R12" s="46"/>
      <c r="S12" s="34">
        <f t="shared" si="3"/>
        <v>44519</v>
      </c>
      <c r="T12" s="48">
        <v>6.7081</v>
      </c>
      <c r="U12" s="49">
        <f t="shared" si="13"/>
        <v>-0.300000000000189</v>
      </c>
      <c r="V12" s="50">
        <f t="shared" si="14"/>
        <v>0</v>
      </c>
      <c r="W12" s="32">
        <f t="shared" si="15"/>
        <v>-0.300000000000189</v>
      </c>
      <c r="X12" s="18">
        <v>11.7789</v>
      </c>
      <c r="Y12" s="49">
        <f t="shared" si="16"/>
        <v>-0.60000000000037801</v>
      </c>
      <c r="Z12" s="50">
        <f t="shared" si="17"/>
        <v>-0.999999999999446</v>
      </c>
      <c r="AA12" s="32">
        <f t="shared" si="18"/>
        <v>-0.60000000000037801</v>
      </c>
      <c r="AB12" s="58">
        <v>7.9291999999999998</v>
      </c>
      <c r="AC12" s="49">
        <f t="shared" si="19"/>
        <v>-0.300000000000189</v>
      </c>
      <c r="AD12" s="50">
        <f t="shared" si="20"/>
        <v>-0.20000000000042201</v>
      </c>
      <c r="AE12" s="32">
        <f t="shared" si="21"/>
        <v>-0.300000000000189</v>
      </c>
      <c r="AF12" s="55">
        <v>82887</v>
      </c>
      <c r="AG12" s="70">
        <f t="shared" si="22"/>
        <v>42</v>
      </c>
      <c r="AH12" s="72"/>
      <c r="AI12" s="57"/>
      <c r="AJ12" s="91"/>
      <c r="AK12" s="92"/>
      <c r="AL12" s="57"/>
      <c r="AM12" s="57"/>
      <c r="AN12" s="75"/>
      <c r="AO12" s="76"/>
      <c r="AP12" s="77"/>
      <c r="AQ12" s="74"/>
    </row>
    <row r="13" spans="1:44" s="1" customFormat="1" ht="14.25">
      <c r="A13" s="19">
        <v>44520</v>
      </c>
      <c r="B13" s="20">
        <v>780.34680000000003</v>
      </c>
      <c r="C13" s="21">
        <v>3.4670000000000001</v>
      </c>
      <c r="D13" s="22">
        <f t="shared" si="0"/>
        <v>783.81380000000001</v>
      </c>
      <c r="E13" s="23">
        <f t="shared" si="4"/>
        <v>-0.30000000003838101</v>
      </c>
      <c r="F13" s="24">
        <f t="shared" si="5"/>
        <v>-1.1000000000649399</v>
      </c>
      <c r="G13" s="25">
        <f t="shared" si="6"/>
        <v>-0.30000000003838101</v>
      </c>
      <c r="H13" s="21">
        <v>4.3277999999999999</v>
      </c>
      <c r="I13" s="22">
        <f t="shared" si="1"/>
        <v>784.67460000000005</v>
      </c>
      <c r="J13" s="23">
        <f t="shared" si="7"/>
        <v>-0.29999999992469401</v>
      </c>
      <c r="K13" s="24">
        <f t="shared" si="8"/>
        <v>-0.40000000001327901</v>
      </c>
      <c r="L13" s="25">
        <f t="shared" si="9"/>
        <v>-0.29999999992469401</v>
      </c>
      <c r="M13" s="40">
        <v>3.5112000000000001</v>
      </c>
      <c r="N13" s="22">
        <f t="shared" si="2"/>
        <v>783.85799999999995</v>
      </c>
      <c r="O13" s="23">
        <f t="shared" si="10"/>
        <v>-0.49999999998817701</v>
      </c>
      <c r="P13" s="24">
        <f t="shared" si="11"/>
        <v>-0.49999999998817701</v>
      </c>
      <c r="Q13" s="25">
        <f t="shared" si="12"/>
        <v>-0.49999999998817701</v>
      </c>
      <c r="R13" s="46"/>
      <c r="S13" s="34">
        <f t="shared" si="3"/>
        <v>44520</v>
      </c>
      <c r="T13" s="48">
        <v>6.7076000000000002</v>
      </c>
      <c r="U13" s="49">
        <f t="shared" si="13"/>
        <v>-0.499999999999723</v>
      </c>
      <c r="V13" s="50">
        <f t="shared" si="14"/>
        <v>-0.499999999999723</v>
      </c>
      <c r="W13" s="32">
        <f t="shared" si="15"/>
        <v>-0.499999999999723</v>
      </c>
      <c r="X13" s="18">
        <v>11.778600000000001</v>
      </c>
      <c r="Y13" s="49">
        <f t="shared" si="16"/>
        <v>-0.29999999999930099</v>
      </c>
      <c r="Z13" s="50">
        <f t="shared" si="17"/>
        <v>-1.2999999999987499</v>
      </c>
      <c r="AA13" s="32">
        <f t="shared" si="18"/>
        <v>-0.29999999999930099</v>
      </c>
      <c r="AB13" s="58">
        <v>7.9287000000000001</v>
      </c>
      <c r="AC13" s="49">
        <f t="shared" si="19"/>
        <v>-0.499999999999723</v>
      </c>
      <c r="AD13" s="50">
        <f t="shared" si="20"/>
        <v>-0.70000000000014495</v>
      </c>
      <c r="AE13" s="32">
        <f t="shared" si="21"/>
        <v>-0.499999999999723</v>
      </c>
      <c r="AF13" s="55">
        <v>82881</v>
      </c>
      <c r="AG13" s="70">
        <f t="shared" si="22"/>
        <v>48</v>
      </c>
      <c r="AH13" s="71"/>
      <c r="AI13" s="93"/>
      <c r="AJ13" s="94"/>
      <c r="AK13" s="95"/>
      <c r="AL13" s="93"/>
      <c r="AM13" s="96"/>
    </row>
    <row r="14" spans="1:44" s="1" customFormat="1" ht="14.25">
      <c r="A14" s="19">
        <v>44521</v>
      </c>
      <c r="B14" s="20">
        <v>780.34680000000003</v>
      </c>
      <c r="C14" s="21">
        <v>3.4664999999999999</v>
      </c>
      <c r="D14" s="22">
        <f t="shared" si="0"/>
        <v>783.81330000000003</v>
      </c>
      <c r="E14" s="23">
        <f t="shared" si="4"/>
        <v>-0.49999999998817701</v>
      </c>
      <c r="F14" s="24">
        <f t="shared" si="5"/>
        <v>-1.60000000005311</v>
      </c>
      <c r="G14" s="25">
        <f t="shared" si="6"/>
        <v>-0.49999999998817701</v>
      </c>
      <c r="H14" s="38">
        <v>4.3273999999999999</v>
      </c>
      <c r="I14" s="22">
        <f t="shared" si="1"/>
        <v>784.67420000000004</v>
      </c>
      <c r="J14" s="23">
        <f t="shared" si="7"/>
        <v>-0.40000000001327901</v>
      </c>
      <c r="K14" s="24">
        <f t="shared" si="8"/>
        <v>-0.80000000002655702</v>
      </c>
      <c r="L14" s="25">
        <f t="shared" si="9"/>
        <v>-0.40000000001327901</v>
      </c>
      <c r="M14" s="38">
        <v>3.5108999999999999</v>
      </c>
      <c r="N14" s="22">
        <f t="shared" si="2"/>
        <v>783.85770000000002</v>
      </c>
      <c r="O14" s="23">
        <f t="shared" si="10"/>
        <v>-0.30000000003838101</v>
      </c>
      <c r="P14" s="24">
        <f t="shared" si="11"/>
        <v>-0.80000000002655702</v>
      </c>
      <c r="Q14" s="25">
        <f t="shared" si="12"/>
        <v>-0.30000000003838101</v>
      </c>
      <c r="R14" s="52"/>
      <c r="S14" s="34">
        <f t="shared" si="3"/>
        <v>44521</v>
      </c>
      <c r="T14" s="48">
        <v>6.7074999999999996</v>
      </c>
      <c r="U14" s="49">
        <f t="shared" si="13"/>
        <v>-0.100000000000655</v>
      </c>
      <c r="V14" s="50">
        <f t="shared" si="14"/>
        <v>-0.60000000000037801</v>
      </c>
      <c r="W14" s="32">
        <f t="shared" si="15"/>
        <v>-0.100000000000655</v>
      </c>
      <c r="X14" s="18">
        <v>11.7782</v>
      </c>
      <c r="Y14" s="49">
        <f t="shared" si="16"/>
        <v>-0.40000000000084401</v>
      </c>
      <c r="Z14" s="50">
        <f t="shared" si="17"/>
        <v>-1.6999999999995901</v>
      </c>
      <c r="AA14" s="32">
        <f t="shared" si="18"/>
        <v>-0.40000000000084401</v>
      </c>
      <c r="AB14" s="58">
        <v>7.9283000000000001</v>
      </c>
      <c r="AC14" s="49">
        <f t="shared" si="19"/>
        <v>-0.399999999999956</v>
      </c>
      <c r="AD14" s="50">
        <f t="shared" si="20"/>
        <v>-1.1000000000001</v>
      </c>
      <c r="AE14" s="32">
        <f t="shared" si="21"/>
        <v>-0.399999999999956</v>
      </c>
      <c r="AF14" s="55">
        <v>82875</v>
      </c>
      <c r="AG14" s="70">
        <f t="shared" si="22"/>
        <v>54</v>
      </c>
      <c r="AH14" s="72"/>
      <c r="AI14" s="74"/>
      <c r="AJ14" s="75"/>
      <c r="AK14" s="76"/>
      <c r="AL14" s="77"/>
      <c r="AM14" s="74"/>
      <c r="AN14" s="75"/>
      <c r="AO14" s="76"/>
      <c r="AP14" s="77"/>
      <c r="AQ14" s="74"/>
    </row>
    <row r="15" spans="1:44" s="1" customFormat="1" ht="14.25">
      <c r="A15" s="19">
        <v>44522</v>
      </c>
      <c r="B15" s="20">
        <v>780.34680000000003</v>
      </c>
      <c r="C15" s="21">
        <v>3.4661</v>
      </c>
      <c r="D15" s="22">
        <f t="shared" si="0"/>
        <v>783.81290000000001</v>
      </c>
      <c r="E15" s="23">
        <f t="shared" si="4"/>
        <v>-0.40000000001327901</v>
      </c>
      <c r="F15" s="24">
        <f t="shared" si="5"/>
        <v>-2.00000000006639</v>
      </c>
      <c r="G15" s="25">
        <f t="shared" si="6"/>
        <v>-0.40000000001327901</v>
      </c>
      <c r="H15" s="38">
        <v>4.327</v>
      </c>
      <c r="I15" s="22">
        <f t="shared" si="1"/>
        <v>784.67380000000003</v>
      </c>
      <c r="J15" s="23">
        <f t="shared" si="7"/>
        <v>-0.40000000001327901</v>
      </c>
      <c r="K15" s="24">
        <f t="shared" si="8"/>
        <v>-1.2000000000398401</v>
      </c>
      <c r="L15" s="25">
        <f t="shared" si="9"/>
        <v>-0.40000000001327901</v>
      </c>
      <c r="M15" s="40">
        <v>3.5106000000000002</v>
      </c>
      <c r="N15" s="22">
        <f t="shared" si="2"/>
        <v>783.85739999999998</v>
      </c>
      <c r="O15" s="23">
        <f t="shared" si="10"/>
        <v>-0.30000000003838101</v>
      </c>
      <c r="P15" s="24">
        <f t="shared" si="11"/>
        <v>-1.1000000000649399</v>
      </c>
      <c r="Q15" s="25">
        <f t="shared" si="12"/>
        <v>-0.30000000003838101</v>
      </c>
      <c r="R15" s="46"/>
      <c r="S15" s="34">
        <f t="shared" si="3"/>
        <v>44522</v>
      </c>
      <c r="T15" s="48">
        <v>6.7070999999999996</v>
      </c>
      <c r="U15" s="49">
        <f t="shared" si="13"/>
        <v>-0.399999999999956</v>
      </c>
      <c r="V15" s="50">
        <f t="shared" si="14"/>
        <v>-1.00000000000033</v>
      </c>
      <c r="W15" s="32">
        <f t="shared" si="15"/>
        <v>-0.399999999999956</v>
      </c>
      <c r="X15" s="18">
        <v>11.777799999999999</v>
      </c>
      <c r="Y15" s="49">
        <f t="shared" si="16"/>
        <v>-0.40000000000084401</v>
      </c>
      <c r="Z15" s="50">
        <f t="shared" si="17"/>
        <v>-2.10000000000043</v>
      </c>
      <c r="AA15" s="32">
        <f t="shared" si="18"/>
        <v>-0.40000000000084401</v>
      </c>
      <c r="AB15" s="58">
        <v>7.9279999999999999</v>
      </c>
      <c r="AC15" s="49">
        <f t="shared" si="19"/>
        <v>-0.300000000000189</v>
      </c>
      <c r="AD15" s="50">
        <f t="shared" si="20"/>
        <v>-1.4000000000002899</v>
      </c>
      <c r="AE15" s="32">
        <f t="shared" si="21"/>
        <v>-0.300000000000189</v>
      </c>
      <c r="AF15" s="55">
        <v>82869</v>
      </c>
      <c r="AG15" s="70">
        <f t="shared" si="22"/>
        <v>60</v>
      </c>
      <c r="AH15" s="71"/>
      <c r="AI15" s="74"/>
      <c r="AJ15" s="75"/>
      <c r="AK15" s="76"/>
      <c r="AL15" s="77"/>
      <c r="AM15" s="74"/>
      <c r="AN15" s="75"/>
      <c r="AO15" s="76"/>
      <c r="AP15" s="77"/>
      <c r="AQ15" s="74"/>
    </row>
    <row r="16" spans="1:44" s="1" customFormat="1" ht="14.25">
      <c r="A16" s="19">
        <v>44523</v>
      </c>
      <c r="B16" s="20">
        <v>780.34680000000003</v>
      </c>
      <c r="C16" s="21">
        <v>3.4659</v>
      </c>
      <c r="D16" s="22">
        <f t="shared" si="0"/>
        <v>783.81269999999995</v>
      </c>
      <c r="E16" s="23">
        <f t="shared" si="4"/>
        <v>-0.199999999949796</v>
      </c>
      <c r="F16" s="24">
        <f t="shared" si="5"/>
        <v>-2.2000000000161899</v>
      </c>
      <c r="G16" s="25">
        <f t="shared" si="6"/>
        <v>-0.199999999949796</v>
      </c>
      <c r="H16" s="38">
        <v>4.3263999999999996</v>
      </c>
      <c r="I16" s="22">
        <f t="shared" si="1"/>
        <v>784.67319999999995</v>
      </c>
      <c r="J16" s="23">
        <f t="shared" si="7"/>
        <v>-0.59999999996307496</v>
      </c>
      <c r="K16" s="24">
        <f t="shared" si="8"/>
        <v>-1.8000000000029099</v>
      </c>
      <c r="L16" s="25">
        <f t="shared" si="9"/>
        <v>-0.59999999996307496</v>
      </c>
      <c r="M16" s="39">
        <v>3.5106999999999999</v>
      </c>
      <c r="N16" s="22">
        <f t="shared" si="2"/>
        <v>783.85749999999996</v>
      </c>
      <c r="O16" s="23">
        <f t="shared" si="10"/>
        <v>0.10000000008858501</v>
      </c>
      <c r="P16" s="24">
        <f t="shared" si="11"/>
        <v>-0.99999999997635303</v>
      </c>
      <c r="Q16" s="25">
        <f t="shared" si="12"/>
        <v>0.10000000008858501</v>
      </c>
      <c r="R16" s="52"/>
      <c r="S16" s="34">
        <f t="shared" si="3"/>
        <v>44523</v>
      </c>
      <c r="T16" s="48">
        <v>6.7068000000000003</v>
      </c>
      <c r="U16" s="49">
        <f t="shared" si="13"/>
        <v>-0.29999999999930099</v>
      </c>
      <c r="V16" s="50">
        <f t="shared" si="14"/>
        <v>-1.2999999999996299</v>
      </c>
      <c r="W16" s="32">
        <f t="shared" si="15"/>
        <v>-0.29999999999930099</v>
      </c>
      <c r="X16" s="18">
        <v>11.7774</v>
      </c>
      <c r="Y16" s="49">
        <f t="shared" si="16"/>
        <v>-0.39999999999906799</v>
      </c>
      <c r="Z16" s="50">
        <f t="shared" si="17"/>
        <v>-2.4999999999995</v>
      </c>
      <c r="AA16" s="32">
        <f t="shared" si="18"/>
        <v>-0.39999999999906799</v>
      </c>
      <c r="AB16" s="58">
        <v>7.9278000000000004</v>
      </c>
      <c r="AC16" s="49">
        <f t="shared" si="19"/>
        <v>-0.19999999999953399</v>
      </c>
      <c r="AD16" s="50">
        <f t="shared" si="20"/>
        <v>-1.59999999999982</v>
      </c>
      <c r="AE16" s="32">
        <f t="shared" si="21"/>
        <v>-0.19999999999953399</v>
      </c>
      <c r="AF16" s="55">
        <v>82863</v>
      </c>
      <c r="AG16" s="70">
        <f t="shared" si="22"/>
        <v>66</v>
      </c>
      <c r="AH16" s="72"/>
      <c r="AI16" s="74"/>
      <c r="AJ16" s="90"/>
      <c r="AK16" s="76"/>
      <c r="AL16" s="77"/>
      <c r="AM16" s="74"/>
      <c r="AN16" s="90"/>
      <c r="AO16" s="76"/>
      <c r="AP16" s="77"/>
      <c r="AQ16" s="74"/>
    </row>
    <row r="17" spans="1:43" s="1" customFormat="1" ht="14.25">
      <c r="A17" s="19">
        <v>44524</v>
      </c>
      <c r="B17" s="20">
        <v>780.34680000000003</v>
      </c>
      <c r="C17" s="21">
        <v>3.4653</v>
      </c>
      <c r="D17" s="22">
        <f t="shared" si="0"/>
        <v>783.81209999999999</v>
      </c>
      <c r="E17" s="23">
        <f t="shared" si="4"/>
        <v>-0.60000000007676102</v>
      </c>
      <c r="F17" s="24">
        <f t="shared" si="5"/>
        <v>-2.8000000000929499</v>
      </c>
      <c r="G17" s="25">
        <f t="shared" si="6"/>
        <v>-0.60000000007676102</v>
      </c>
      <c r="H17" s="38">
        <v>4.3265000000000002</v>
      </c>
      <c r="I17" s="22">
        <f t="shared" si="1"/>
        <v>784.67330000000004</v>
      </c>
      <c r="J17" s="23">
        <f t="shared" si="7"/>
        <v>9.9999999974897905E-2</v>
      </c>
      <c r="K17" s="24">
        <f t="shared" si="8"/>
        <v>-1.70000000002801</v>
      </c>
      <c r="L17" s="25">
        <f t="shared" si="9"/>
        <v>9.9999999974897905E-2</v>
      </c>
      <c r="M17" s="39">
        <v>3.5101</v>
      </c>
      <c r="N17" s="22">
        <f t="shared" si="2"/>
        <v>783.8569</v>
      </c>
      <c r="O17" s="23">
        <f t="shared" si="10"/>
        <v>-0.60000000007676102</v>
      </c>
      <c r="P17" s="24">
        <f t="shared" si="11"/>
        <v>-1.60000000005311</v>
      </c>
      <c r="Q17" s="25">
        <f t="shared" si="12"/>
        <v>-0.60000000007676102</v>
      </c>
      <c r="R17" s="46"/>
      <c r="S17" s="34">
        <f t="shared" si="3"/>
        <v>44524</v>
      </c>
      <c r="T17" s="48">
        <v>6.7065000000000001</v>
      </c>
      <c r="U17" s="49">
        <f t="shared" si="13"/>
        <v>-0.300000000000189</v>
      </c>
      <c r="V17" s="50">
        <f t="shared" si="14"/>
        <v>-1.59999999999982</v>
      </c>
      <c r="W17" s="32">
        <f t="shared" si="15"/>
        <v>-0.300000000000189</v>
      </c>
      <c r="X17" s="18">
        <v>11.7776</v>
      </c>
      <c r="Y17" s="49">
        <f t="shared" si="16"/>
        <v>0.19999999999953399</v>
      </c>
      <c r="Z17" s="50">
        <f t="shared" si="17"/>
        <v>-2.2999999999999701</v>
      </c>
      <c r="AA17" s="32">
        <f t="shared" si="18"/>
        <v>0.19999999999953399</v>
      </c>
      <c r="AB17" s="58">
        <v>7.9276</v>
      </c>
      <c r="AC17" s="49">
        <f t="shared" si="19"/>
        <v>-0.20000000000042201</v>
      </c>
      <c r="AD17" s="50">
        <f t="shared" si="20"/>
        <v>-1.8000000000002501</v>
      </c>
      <c r="AE17" s="32">
        <f t="shared" si="21"/>
        <v>-0.20000000000042201</v>
      </c>
      <c r="AF17" s="55">
        <v>82857</v>
      </c>
      <c r="AG17" s="70">
        <f t="shared" si="22"/>
        <v>72</v>
      </c>
      <c r="AH17" s="71"/>
      <c r="AI17" s="74"/>
      <c r="AJ17" s="90"/>
      <c r="AK17" s="76"/>
      <c r="AL17" s="77"/>
      <c r="AM17" s="74"/>
      <c r="AN17" s="90"/>
      <c r="AO17" s="76"/>
      <c r="AP17" s="77"/>
      <c r="AQ17" s="74"/>
    </row>
    <row r="18" spans="1:43" s="1" customFormat="1" ht="14.25">
      <c r="A18" s="19">
        <v>44525</v>
      </c>
      <c r="B18" s="20">
        <v>780.34680000000003</v>
      </c>
      <c r="C18" s="21">
        <v>3.4657</v>
      </c>
      <c r="D18" s="22">
        <f t="shared" si="0"/>
        <v>783.8125</v>
      </c>
      <c r="E18" s="23">
        <f t="shared" si="4"/>
        <v>0.40000000001327901</v>
      </c>
      <c r="F18" s="24">
        <f t="shared" si="5"/>
        <v>-2.40000000007967</v>
      </c>
      <c r="G18" s="25">
        <f t="shared" si="6"/>
        <v>0.40000000001327901</v>
      </c>
      <c r="H18" s="38">
        <v>4.3266999999999998</v>
      </c>
      <c r="I18" s="22">
        <f t="shared" si="1"/>
        <v>784.67349999999999</v>
      </c>
      <c r="J18" s="23">
        <f t="shared" si="7"/>
        <v>0.199999999949796</v>
      </c>
      <c r="K18" s="24">
        <f t="shared" si="8"/>
        <v>-1.5000000000782201</v>
      </c>
      <c r="L18" s="25">
        <f t="shared" si="9"/>
        <v>0.199999999949796</v>
      </c>
      <c r="M18" s="39">
        <v>3.5097999999999998</v>
      </c>
      <c r="N18" s="22">
        <f t="shared" si="2"/>
        <v>783.85659999999996</v>
      </c>
      <c r="O18" s="23">
        <f t="shared" si="10"/>
        <v>-0.29999999992469401</v>
      </c>
      <c r="P18" s="24">
        <f t="shared" si="11"/>
        <v>-1.8999999999778101</v>
      </c>
      <c r="Q18" s="25">
        <f t="shared" si="12"/>
        <v>-0.29999999992469401</v>
      </c>
      <c r="R18" s="52"/>
      <c r="S18" s="34">
        <f t="shared" si="3"/>
        <v>44525</v>
      </c>
      <c r="T18" s="48">
        <v>6.7069000000000001</v>
      </c>
      <c r="U18" s="49">
        <f t="shared" si="13"/>
        <v>0.399999999999956</v>
      </c>
      <c r="V18" s="50">
        <f t="shared" si="14"/>
        <v>-1.1999999999998701</v>
      </c>
      <c r="W18" s="32">
        <f t="shared" si="15"/>
        <v>0.399999999999956</v>
      </c>
      <c r="X18" s="18">
        <v>11.7775</v>
      </c>
      <c r="Y18" s="49">
        <f t="shared" si="16"/>
        <v>-9.99999999997669E-2</v>
      </c>
      <c r="Z18" s="50">
        <f t="shared" si="17"/>
        <v>-2.3999999999997401</v>
      </c>
      <c r="AA18" s="32">
        <f t="shared" si="18"/>
        <v>-9.99999999997669E-2</v>
      </c>
      <c r="AB18" s="58">
        <v>7.9279000000000002</v>
      </c>
      <c r="AC18" s="49">
        <f t="shared" si="19"/>
        <v>0.300000000000189</v>
      </c>
      <c r="AD18" s="50">
        <f t="shared" si="20"/>
        <v>-1.50000000000006</v>
      </c>
      <c r="AE18" s="32">
        <f t="shared" si="21"/>
        <v>0.300000000000189</v>
      </c>
      <c r="AF18" s="55">
        <v>82851</v>
      </c>
      <c r="AG18" s="70">
        <f t="shared" si="22"/>
        <v>78</v>
      </c>
      <c r="AH18" s="72"/>
      <c r="AI18" s="74"/>
      <c r="AJ18" s="90"/>
      <c r="AK18" s="76"/>
      <c r="AL18" s="77"/>
      <c r="AM18" s="74"/>
      <c r="AN18" s="90"/>
      <c r="AO18" s="76"/>
      <c r="AP18" s="77"/>
      <c r="AQ18" s="74"/>
    </row>
    <row r="19" spans="1:43" s="1" customFormat="1" ht="14.25">
      <c r="A19" s="19">
        <v>44526</v>
      </c>
      <c r="B19" s="20">
        <v>780.34680000000003</v>
      </c>
      <c r="C19" s="21">
        <v>3.4655999999999998</v>
      </c>
      <c r="D19" s="22">
        <f t="shared" si="0"/>
        <v>783.81240000000003</v>
      </c>
      <c r="E19" s="23">
        <f t="shared" si="4"/>
        <v>-9.9999999974897905E-2</v>
      </c>
      <c r="F19" s="24">
        <f t="shared" si="5"/>
        <v>-2.5000000000545701</v>
      </c>
      <c r="G19" s="25">
        <f t="shared" si="6"/>
        <v>-9.9999999974897905E-2</v>
      </c>
      <c r="H19" s="38">
        <v>4.3262999999999998</v>
      </c>
      <c r="I19" s="22">
        <f t="shared" si="1"/>
        <v>784.67309999999998</v>
      </c>
      <c r="J19" s="23">
        <f t="shared" si="7"/>
        <v>-0.40000000001327901</v>
      </c>
      <c r="K19" s="24">
        <f t="shared" si="8"/>
        <v>-1.9000000000915001</v>
      </c>
      <c r="L19" s="25">
        <f t="shared" si="9"/>
        <v>-0.40000000001327901</v>
      </c>
      <c r="M19" s="40">
        <v>3.5095999999999998</v>
      </c>
      <c r="N19" s="22">
        <f t="shared" si="2"/>
        <v>783.85640000000001</v>
      </c>
      <c r="O19" s="23">
        <f t="shared" si="10"/>
        <v>-0.20000000006348301</v>
      </c>
      <c r="P19" s="24">
        <f t="shared" si="11"/>
        <v>-2.1000000000412902</v>
      </c>
      <c r="Q19" s="25">
        <f t="shared" si="12"/>
        <v>-0.20000000006348301</v>
      </c>
      <c r="R19" s="52"/>
      <c r="S19" s="34">
        <f t="shared" si="3"/>
        <v>44526</v>
      </c>
      <c r="T19" s="48">
        <v>6.7066999999999997</v>
      </c>
      <c r="U19" s="49">
        <f t="shared" si="13"/>
        <v>-0.20000000000042201</v>
      </c>
      <c r="V19" s="50">
        <f t="shared" si="14"/>
        <v>-1.4000000000002899</v>
      </c>
      <c r="W19" s="32">
        <f t="shared" si="15"/>
        <v>-0.20000000000042201</v>
      </c>
      <c r="X19" s="18">
        <v>11.7773</v>
      </c>
      <c r="Y19" s="49">
        <f t="shared" si="16"/>
        <v>-0.19999999999953399</v>
      </c>
      <c r="Z19" s="50">
        <f t="shared" si="17"/>
        <v>-2.59999999999927</v>
      </c>
      <c r="AA19" s="32">
        <f t="shared" si="18"/>
        <v>-0.19999999999953399</v>
      </c>
      <c r="AB19" s="58">
        <v>7.9273999999999996</v>
      </c>
      <c r="AC19" s="49">
        <f t="shared" si="19"/>
        <v>-0.50000000000061096</v>
      </c>
      <c r="AD19" s="50">
        <f t="shared" si="20"/>
        <v>-2.0000000000006701</v>
      </c>
      <c r="AE19" s="32">
        <f t="shared" si="21"/>
        <v>-0.50000000000061096</v>
      </c>
      <c r="AF19" s="55">
        <v>82845</v>
      </c>
      <c r="AG19" s="70">
        <f t="shared" si="22"/>
        <v>84</v>
      </c>
      <c r="AH19" s="71"/>
      <c r="AI19" s="78"/>
      <c r="AJ19" s="79"/>
      <c r="AK19" s="80"/>
      <c r="AL19" s="81"/>
      <c r="AM19" s="78"/>
      <c r="AN19" s="79"/>
      <c r="AO19" s="80"/>
      <c r="AP19" s="81"/>
      <c r="AQ19" s="78"/>
    </row>
    <row r="20" spans="1:43" s="1" customFormat="1" ht="14.25">
      <c r="A20" s="19">
        <v>44527</v>
      </c>
      <c r="B20" s="20">
        <v>780.34680000000003</v>
      </c>
      <c r="C20" s="21">
        <v>3.4658000000000002</v>
      </c>
      <c r="D20" s="22">
        <f t="shared" si="0"/>
        <v>783.81259999999997</v>
      </c>
      <c r="E20" s="23">
        <f t="shared" si="4"/>
        <v>0.199999999949796</v>
      </c>
      <c r="F20" s="24">
        <f t="shared" si="5"/>
        <v>-2.3000000001047698</v>
      </c>
      <c r="G20" s="25">
        <f t="shared" si="6"/>
        <v>0.199999999949796</v>
      </c>
      <c r="H20" s="38">
        <v>4.3262</v>
      </c>
      <c r="I20" s="22">
        <f t="shared" si="1"/>
        <v>784.673</v>
      </c>
      <c r="J20" s="23">
        <f t="shared" si="7"/>
        <v>-9.9999999974897905E-2</v>
      </c>
      <c r="K20" s="24">
        <f t="shared" si="8"/>
        <v>-2.00000000006639</v>
      </c>
      <c r="L20" s="25">
        <f t="shared" si="9"/>
        <v>-9.9999999974897905E-2</v>
      </c>
      <c r="M20" s="39">
        <v>3.5093999999999999</v>
      </c>
      <c r="N20" s="22">
        <f t="shared" si="2"/>
        <v>783.85619999999994</v>
      </c>
      <c r="O20" s="23">
        <f t="shared" si="10"/>
        <v>-0.199999999949796</v>
      </c>
      <c r="P20" s="24">
        <f t="shared" si="11"/>
        <v>-2.2999999999910901</v>
      </c>
      <c r="Q20" s="25">
        <f t="shared" si="12"/>
        <v>-0.199999999949796</v>
      </c>
      <c r="R20" s="51"/>
      <c r="S20" s="34">
        <f t="shared" si="3"/>
        <v>44527</v>
      </c>
      <c r="T20" s="48">
        <v>6.7061999999999999</v>
      </c>
      <c r="U20" s="49">
        <f t="shared" si="13"/>
        <v>-0.499999999999723</v>
      </c>
      <c r="V20" s="50">
        <f t="shared" si="14"/>
        <v>-1.9000000000000099</v>
      </c>
      <c r="W20" s="32">
        <f t="shared" si="15"/>
        <v>-0.499999999999723</v>
      </c>
      <c r="X20" s="18">
        <v>11.776999999999999</v>
      </c>
      <c r="Y20" s="49">
        <f t="shared" si="16"/>
        <v>-0.30000000000107702</v>
      </c>
      <c r="Z20" s="50">
        <f t="shared" si="17"/>
        <v>-2.9000000000003499</v>
      </c>
      <c r="AA20" s="32">
        <f t="shared" si="18"/>
        <v>-0.30000000000107702</v>
      </c>
      <c r="AB20" s="58">
        <v>7.9275000000000002</v>
      </c>
      <c r="AC20" s="49">
        <f t="shared" si="19"/>
        <v>0.100000000000655</v>
      </c>
      <c r="AD20" s="50">
        <f t="shared" si="20"/>
        <v>-1.9000000000000099</v>
      </c>
      <c r="AE20" s="32">
        <f t="shared" si="21"/>
        <v>0.100000000000655</v>
      </c>
      <c r="AF20" s="55">
        <v>82839</v>
      </c>
      <c r="AG20" s="70">
        <f t="shared" si="22"/>
        <v>90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25">
      <c r="A21" s="19">
        <v>44529</v>
      </c>
      <c r="B21" s="20">
        <v>780.34680000000003</v>
      </c>
      <c r="C21" s="21">
        <v>3.4651999999999998</v>
      </c>
      <c r="D21" s="22">
        <f t="shared" si="0"/>
        <v>783.81200000000001</v>
      </c>
      <c r="E21" s="23">
        <f t="shared" si="4"/>
        <v>-0.59999999996307496</v>
      </c>
      <c r="F21" s="24">
        <f t="shared" si="5"/>
        <v>-2.9000000000678501</v>
      </c>
      <c r="G21" s="25">
        <f t="shared" si="6"/>
        <v>-0.29999999998153698</v>
      </c>
      <c r="H21" s="38">
        <v>4.3263999999999996</v>
      </c>
      <c r="I21" s="22">
        <f t="shared" si="1"/>
        <v>784.67319999999995</v>
      </c>
      <c r="J21" s="23">
        <f t="shared" si="7"/>
        <v>0.20000000006348301</v>
      </c>
      <c r="K21" s="24">
        <f t="shared" si="8"/>
        <v>-1.8000000000029099</v>
      </c>
      <c r="L21" s="25">
        <f t="shared" si="9"/>
        <v>0.100000000031741</v>
      </c>
      <c r="M21" s="40">
        <v>3.5097999999999998</v>
      </c>
      <c r="N21" s="22">
        <f t="shared" si="2"/>
        <v>783.85659999999996</v>
      </c>
      <c r="O21" s="23">
        <f t="shared" si="10"/>
        <v>0.40000000001327901</v>
      </c>
      <c r="P21" s="24">
        <f t="shared" si="11"/>
        <v>-1.8999999999778101</v>
      </c>
      <c r="Q21" s="25">
        <f t="shared" si="12"/>
        <v>0.20000000000663901</v>
      </c>
      <c r="R21" s="51"/>
      <c r="S21" s="34">
        <f t="shared" si="3"/>
        <v>44529</v>
      </c>
      <c r="T21" s="48">
        <v>6.7065000000000001</v>
      </c>
      <c r="U21" s="49">
        <f t="shared" si="13"/>
        <v>0.300000000000189</v>
      </c>
      <c r="V21" s="50">
        <f t="shared" si="14"/>
        <v>-1.59999999999982</v>
      </c>
      <c r="W21" s="32">
        <f t="shared" si="15"/>
        <v>0.150000000000095</v>
      </c>
      <c r="X21" s="18">
        <v>11.7768</v>
      </c>
      <c r="Y21" s="49">
        <f t="shared" si="16"/>
        <v>-0.19999999999953399</v>
      </c>
      <c r="Z21" s="50">
        <f t="shared" si="17"/>
        <v>-3.0999999999998802</v>
      </c>
      <c r="AA21" s="32">
        <f t="shared" si="18"/>
        <v>-9.99999999997669E-2</v>
      </c>
      <c r="AB21" s="58">
        <v>7.9271000000000003</v>
      </c>
      <c r="AC21" s="49">
        <f t="shared" si="19"/>
        <v>-0.399999999999956</v>
      </c>
      <c r="AD21" s="50">
        <f t="shared" si="20"/>
        <v>-2.2999999999999701</v>
      </c>
      <c r="AE21" s="32">
        <f t="shared" si="21"/>
        <v>-0.199999999999978</v>
      </c>
      <c r="AF21" s="55">
        <v>82833</v>
      </c>
      <c r="AG21" s="70">
        <f t="shared" si="22"/>
        <v>96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25">
      <c r="A22" s="19">
        <v>44531</v>
      </c>
      <c r="B22" s="20">
        <v>780.34680000000003</v>
      </c>
      <c r="C22" s="21">
        <v>3.4649999999999999</v>
      </c>
      <c r="D22" s="22">
        <f t="shared" si="0"/>
        <v>783.81179999999995</v>
      </c>
      <c r="E22" s="23">
        <f t="shared" si="4"/>
        <v>-0.199999999949796</v>
      </c>
      <c r="F22" s="24">
        <f t="shared" si="5"/>
        <v>-3.1000000000176402</v>
      </c>
      <c r="G22" s="25">
        <f t="shared" si="6"/>
        <v>-9.9999999974897905E-2</v>
      </c>
      <c r="H22" s="38">
        <v>4.3259999999999996</v>
      </c>
      <c r="I22" s="22">
        <f t="shared" si="1"/>
        <v>784.67280000000005</v>
      </c>
      <c r="J22" s="23">
        <f t="shared" si="7"/>
        <v>-0.40000000001327901</v>
      </c>
      <c r="K22" s="24">
        <f t="shared" si="8"/>
        <v>-2.2000000000161899</v>
      </c>
      <c r="L22" s="25">
        <f t="shared" si="9"/>
        <v>-0.20000000000663901</v>
      </c>
      <c r="M22" s="39">
        <v>3.5099</v>
      </c>
      <c r="N22" s="22">
        <f t="shared" si="2"/>
        <v>783.85670000000005</v>
      </c>
      <c r="O22" s="23">
        <f t="shared" si="10"/>
        <v>9.9999999974897905E-2</v>
      </c>
      <c r="P22" s="24">
        <f t="shared" si="11"/>
        <v>-1.8000000000029099</v>
      </c>
      <c r="Q22" s="25">
        <f t="shared" si="12"/>
        <v>4.9999999987449001E-2</v>
      </c>
      <c r="R22" s="51"/>
      <c r="S22" s="34">
        <f t="shared" si="3"/>
        <v>44531</v>
      </c>
      <c r="T22" s="48">
        <v>6.7064000000000004</v>
      </c>
      <c r="U22" s="49">
        <f t="shared" si="13"/>
        <v>-9.99999999997669E-2</v>
      </c>
      <c r="V22" s="50">
        <f t="shared" si="14"/>
        <v>-1.6999999999995901</v>
      </c>
      <c r="W22" s="32">
        <f t="shared" si="15"/>
        <v>-4.9999999999883499E-2</v>
      </c>
      <c r="X22" s="18">
        <v>11.777200000000001</v>
      </c>
      <c r="Y22" s="49">
        <f t="shared" si="16"/>
        <v>0.40000000000084401</v>
      </c>
      <c r="Z22" s="50">
        <f t="shared" si="17"/>
        <v>-2.6999999999990401</v>
      </c>
      <c r="AA22" s="32">
        <f t="shared" si="18"/>
        <v>0.20000000000042201</v>
      </c>
      <c r="AB22" s="58">
        <v>7.9276</v>
      </c>
      <c r="AC22" s="49">
        <f t="shared" si="19"/>
        <v>0.499999999999723</v>
      </c>
      <c r="AD22" s="50">
        <f t="shared" si="20"/>
        <v>-1.8000000000002501</v>
      </c>
      <c r="AE22" s="32">
        <f t="shared" si="21"/>
        <v>0.249999999999861</v>
      </c>
      <c r="AF22" s="55">
        <v>82827</v>
      </c>
      <c r="AG22" s="70">
        <f t="shared" si="22"/>
        <v>102</v>
      </c>
      <c r="AH22" s="72"/>
      <c r="AI22" s="78"/>
      <c r="AJ22" s="79"/>
      <c r="AK22" s="80"/>
      <c r="AL22" s="81"/>
      <c r="AM22" s="78"/>
      <c r="AN22" s="79"/>
      <c r="AO22" s="80"/>
      <c r="AP22" s="81"/>
      <c r="AQ22" s="78"/>
    </row>
    <row r="23" spans="1:43" s="1" customFormat="1" ht="14.25">
      <c r="A23" s="19">
        <v>44534</v>
      </c>
      <c r="B23" s="20">
        <v>780.34680000000003</v>
      </c>
      <c r="C23" s="21">
        <v>3.4649000000000001</v>
      </c>
      <c r="D23" s="22">
        <f t="shared" si="0"/>
        <v>783.81169999999997</v>
      </c>
      <c r="E23" s="23">
        <f t="shared" si="4"/>
        <v>-0.10000000008858501</v>
      </c>
      <c r="F23" s="24">
        <f t="shared" si="5"/>
        <v>-3.2000000001062299</v>
      </c>
      <c r="G23" s="25">
        <f t="shared" si="6"/>
        <v>-3.3333333362861602E-2</v>
      </c>
      <c r="H23" s="38">
        <v>4.3263999999999996</v>
      </c>
      <c r="I23" s="22">
        <f t="shared" si="1"/>
        <v>784.67319999999995</v>
      </c>
      <c r="J23" s="23">
        <f t="shared" si="7"/>
        <v>0.40000000001327901</v>
      </c>
      <c r="K23" s="24">
        <f t="shared" si="8"/>
        <v>-1.8000000000029099</v>
      </c>
      <c r="L23" s="25">
        <f t="shared" si="9"/>
        <v>0.13333333333776001</v>
      </c>
      <c r="M23" s="39">
        <v>3.5102000000000002</v>
      </c>
      <c r="N23" s="22">
        <f t="shared" si="2"/>
        <v>783.85699999999997</v>
      </c>
      <c r="O23" s="23">
        <f t="shared" si="10"/>
        <v>0.30000000003838101</v>
      </c>
      <c r="P23" s="24">
        <f t="shared" si="11"/>
        <v>-1.4999999999645299</v>
      </c>
      <c r="Q23" s="25">
        <f t="shared" si="12"/>
        <v>0.10000000001279399</v>
      </c>
      <c r="R23" s="51"/>
      <c r="S23" s="34">
        <f t="shared" si="3"/>
        <v>44534</v>
      </c>
      <c r="T23" s="48">
        <v>6.7068000000000003</v>
      </c>
      <c r="U23" s="49">
        <f t="shared" si="13"/>
        <v>0.399999999999956</v>
      </c>
      <c r="V23" s="50">
        <f t="shared" si="14"/>
        <v>-1.2999999999996299</v>
      </c>
      <c r="W23" s="32">
        <f t="shared" si="15"/>
        <v>0.13333333333331901</v>
      </c>
      <c r="X23" s="18">
        <v>11.777900000000001</v>
      </c>
      <c r="Y23" s="49">
        <f t="shared" si="16"/>
        <v>0.70000000000014495</v>
      </c>
      <c r="Z23" s="50">
        <f t="shared" si="17"/>
        <v>-1.99999999999889</v>
      </c>
      <c r="AA23" s="32">
        <f t="shared" si="18"/>
        <v>0.23333333333338199</v>
      </c>
      <c r="AB23" s="58">
        <v>7.9272999999999998</v>
      </c>
      <c r="AC23" s="49">
        <f t="shared" si="19"/>
        <v>-0.300000000000189</v>
      </c>
      <c r="AD23" s="50">
        <f t="shared" si="20"/>
        <v>-2.10000000000043</v>
      </c>
      <c r="AE23" s="32">
        <f t="shared" si="21"/>
        <v>-0.100000000000063</v>
      </c>
      <c r="AF23" s="55">
        <v>82821</v>
      </c>
      <c r="AG23" s="70">
        <f t="shared" si="22"/>
        <v>108</v>
      </c>
      <c r="AH23" s="71"/>
      <c r="AI23" s="78"/>
      <c r="AJ23" s="79"/>
      <c r="AK23" s="80"/>
      <c r="AL23" s="81"/>
      <c r="AM23" s="78"/>
      <c r="AN23" s="79"/>
      <c r="AO23" s="80"/>
      <c r="AP23" s="81"/>
      <c r="AQ23" s="78"/>
    </row>
    <row r="24" spans="1:43" s="1" customFormat="1" ht="14.25">
      <c r="A24" s="19">
        <v>44536</v>
      </c>
      <c r="B24" s="20">
        <v>780.34680000000003</v>
      </c>
      <c r="C24" s="21">
        <v>3.4645000000000001</v>
      </c>
      <c r="D24" s="22">
        <f t="shared" si="0"/>
        <v>783.81129999999996</v>
      </c>
      <c r="E24" s="23">
        <f t="shared" si="4"/>
        <v>-0.39999999989959201</v>
      </c>
      <c r="F24" s="24">
        <f t="shared" si="5"/>
        <v>-3.6000000000058199</v>
      </c>
      <c r="G24" s="25">
        <f t="shared" si="6"/>
        <v>-0.199999999949796</v>
      </c>
      <c r="H24" s="38">
        <v>4.3262999999999998</v>
      </c>
      <c r="I24" s="22">
        <f t="shared" si="1"/>
        <v>784.67309999999998</v>
      </c>
      <c r="J24" s="23">
        <f t="shared" si="7"/>
        <v>-0.10000000008858501</v>
      </c>
      <c r="K24" s="24">
        <f t="shared" si="8"/>
        <v>-1.9000000000915001</v>
      </c>
      <c r="L24" s="25">
        <f t="shared" si="9"/>
        <v>-5.0000000044292399E-2</v>
      </c>
      <c r="M24" s="39">
        <v>3.5106000000000002</v>
      </c>
      <c r="N24" s="22">
        <f t="shared" si="2"/>
        <v>783.85739999999998</v>
      </c>
      <c r="O24" s="23">
        <f t="shared" si="10"/>
        <v>0.39999999989959201</v>
      </c>
      <c r="P24" s="24">
        <f t="shared" si="11"/>
        <v>-1.1000000000649399</v>
      </c>
      <c r="Q24" s="25">
        <f t="shared" si="12"/>
        <v>0.199999999949796</v>
      </c>
      <c r="R24" s="51"/>
      <c r="S24" s="34">
        <f t="shared" si="3"/>
        <v>44536</v>
      </c>
      <c r="T24" s="48">
        <v>6.7061999999999999</v>
      </c>
      <c r="U24" s="49">
        <f t="shared" si="13"/>
        <v>-0.60000000000037801</v>
      </c>
      <c r="V24" s="50">
        <f t="shared" si="14"/>
        <v>-1.9000000000000099</v>
      </c>
      <c r="W24" s="32">
        <f t="shared" si="15"/>
        <v>-0.300000000000189</v>
      </c>
      <c r="X24" s="18">
        <v>11.7782</v>
      </c>
      <c r="Y24" s="49">
        <f t="shared" si="16"/>
        <v>0.29999999999930099</v>
      </c>
      <c r="Z24" s="50">
        <f t="shared" si="17"/>
        <v>-1.6999999999995901</v>
      </c>
      <c r="AA24" s="32">
        <f t="shared" si="18"/>
        <v>0.14999999999965</v>
      </c>
      <c r="AB24" s="58">
        <v>7.9275000000000002</v>
      </c>
      <c r="AC24" s="49">
        <f t="shared" si="19"/>
        <v>0.20000000000042201</v>
      </c>
      <c r="AD24" s="50">
        <f t="shared" si="20"/>
        <v>-1.9000000000000099</v>
      </c>
      <c r="AE24" s="32">
        <f t="shared" si="21"/>
        <v>0.100000000000211</v>
      </c>
      <c r="AF24" s="55">
        <v>82815</v>
      </c>
      <c r="AG24" s="70">
        <f t="shared" si="22"/>
        <v>114</v>
      </c>
      <c r="AH24" s="72"/>
    </row>
    <row r="25" spans="1:43" s="1" customFormat="1" ht="14.25">
      <c r="A25" s="19">
        <v>44538</v>
      </c>
      <c r="B25" s="20">
        <v>780.34680000000003</v>
      </c>
      <c r="C25" s="21">
        <v>3.4643000000000002</v>
      </c>
      <c r="D25" s="22">
        <f t="shared" si="0"/>
        <v>783.81110000000001</v>
      </c>
      <c r="E25" s="23">
        <f t="shared" si="4"/>
        <v>-0.20000000006348301</v>
      </c>
      <c r="F25" s="24">
        <f t="shared" si="5"/>
        <v>-3.8000000000692999</v>
      </c>
      <c r="G25" s="25">
        <f t="shared" si="6"/>
        <v>-0.100000000031741</v>
      </c>
      <c r="H25" s="21">
        <v>4.3259999999999996</v>
      </c>
      <c r="I25" s="22">
        <f t="shared" si="1"/>
        <v>784.67280000000005</v>
      </c>
      <c r="J25" s="23">
        <f t="shared" si="7"/>
        <v>-0.29999999992469401</v>
      </c>
      <c r="K25" s="24">
        <f t="shared" si="8"/>
        <v>-2.2000000000161899</v>
      </c>
      <c r="L25" s="25">
        <f t="shared" si="9"/>
        <v>-0.149999999962347</v>
      </c>
      <c r="M25" s="39">
        <v>3.5104000000000002</v>
      </c>
      <c r="N25" s="22">
        <f t="shared" si="2"/>
        <v>783.85720000000003</v>
      </c>
      <c r="O25" s="23">
        <f t="shared" si="10"/>
        <v>-0.199999999949796</v>
      </c>
      <c r="P25" s="24">
        <f t="shared" si="11"/>
        <v>-1.30000000001473</v>
      </c>
      <c r="Q25" s="25">
        <f t="shared" si="12"/>
        <v>-9.9999999974897905E-2</v>
      </c>
      <c r="R25" s="51"/>
      <c r="S25" s="34">
        <f t="shared" si="3"/>
        <v>44538</v>
      </c>
      <c r="T25" s="48">
        <v>6.7065000000000001</v>
      </c>
      <c r="U25" s="49">
        <f t="shared" si="13"/>
        <v>0.300000000000189</v>
      </c>
      <c r="V25" s="50">
        <f t="shared" si="14"/>
        <v>-1.59999999999982</v>
      </c>
      <c r="W25" s="32">
        <f t="shared" si="15"/>
        <v>0.150000000000095</v>
      </c>
      <c r="X25" s="18">
        <v>11.778</v>
      </c>
      <c r="Y25" s="49">
        <f t="shared" si="16"/>
        <v>-0.19999999999953399</v>
      </c>
      <c r="Z25" s="50">
        <f t="shared" si="17"/>
        <v>-1.8999999999991199</v>
      </c>
      <c r="AA25" s="32">
        <f t="shared" si="18"/>
        <v>-9.99999999997669E-2</v>
      </c>
      <c r="AB25" s="58">
        <v>7.9271000000000003</v>
      </c>
      <c r="AC25" s="49">
        <f t="shared" si="19"/>
        <v>-0.399999999999956</v>
      </c>
      <c r="AD25" s="50">
        <f t="shared" si="20"/>
        <v>-2.2999999999999701</v>
      </c>
      <c r="AE25" s="32">
        <f t="shared" si="21"/>
        <v>-0.199999999999978</v>
      </c>
      <c r="AF25" s="55">
        <v>82809</v>
      </c>
      <c r="AG25" s="70">
        <f t="shared" si="22"/>
        <v>120</v>
      </c>
      <c r="AH25" s="71"/>
    </row>
    <row r="26" spans="1:43" s="1" customFormat="1" ht="14.25">
      <c r="A26" s="19">
        <v>44540</v>
      </c>
      <c r="B26" s="20">
        <v>780.34680000000003</v>
      </c>
      <c r="C26" s="21">
        <v>3.464</v>
      </c>
      <c r="D26" s="22">
        <f t="shared" si="0"/>
        <v>783.81079999999997</v>
      </c>
      <c r="E26" s="23">
        <f t="shared" si="4"/>
        <v>-0.29999999992469401</v>
      </c>
      <c r="F26" s="24">
        <f t="shared" si="5"/>
        <v>-4.099999999994</v>
      </c>
      <c r="G26" s="25">
        <f t="shared" si="6"/>
        <v>-0.149999999962347</v>
      </c>
      <c r="H26" s="21">
        <v>4.3261000000000003</v>
      </c>
      <c r="I26" s="22">
        <f t="shared" si="1"/>
        <v>784.67290000000003</v>
      </c>
      <c r="J26" s="23">
        <f t="shared" si="7"/>
        <v>9.9999999974897905E-2</v>
      </c>
      <c r="K26" s="24">
        <f t="shared" si="8"/>
        <v>-2.1000000000412902</v>
      </c>
      <c r="L26" s="25">
        <f t="shared" si="9"/>
        <v>4.9999999987449001E-2</v>
      </c>
      <c r="M26" s="39">
        <v>3.5105</v>
      </c>
      <c r="N26" s="22">
        <f t="shared" si="2"/>
        <v>783.85730000000001</v>
      </c>
      <c r="O26" s="23">
        <f t="shared" si="10"/>
        <v>9.9999999974897905E-2</v>
      </c>
      <c r="P26" s="24">
        <f t="shared" si="11"/>
        <v>-1.2000000000398401</v>
      </c>
      <c r="Q26" s="25">
        <f t="shared" si="12"/>
        <v>4.9999999987449001E-2</v>
      </c>
      <c r="R26" s="51"/>
      <c r="S26" s="34">
        <f t="shared" si="3"/>
        <v>44540</v>
      </c>
      <c r="T26" s="48">
        <v>6.7062999999999997</v>
      </c>
      <c r="U26" s="49">
        <f t="shared" si="13"/>
        <v>-0.20000000000042201</v>
      </c>
      <c r="V26" s="50">
        <f t="shared" si="14"/>
        <v>-1.8000000000002501</v>
      </c>
      <c r="W26" s="32">
        <f t="shared" si="15"/>
        <v>-0.100000000000211</v>
      </c>
      <c r="X26" s="18">
        <v>11.7781</v>
      </c>
      <c r="Y26" s="49">
        <f t="shared" si="16"/>
        <v>9.99999999997669E-2</v>
      </c>
      <c r="Z26" s="50">
        <f t="shared" si="17"/>
        <v>-1.7999999999993599</v>
      </c>
      <c r="AA26" s="32">
        <f t="shared" si="18"/>
        <v>4.9999999999883499E-2</v>
      </c>
      <c r="AB26" s="58">
        <v>7.9269999999999996</v>
      </c>
      <c r="AC26" s="49">
        <f t="shared" si="19"/>
        <v>-0.100000000000655</v>
      </c>
      <c r="AD26" s="50">
        <f t="shared" si="20"/>
        <v>-2.4000000000006199</v>
      </c>
      <c r="AE26" s="32">
        <f t="shared" si="21"/>
        <v>-5.0000000000327602E-2</v>
      </c>
      <c r="AF26" s="55">
        <v>82803</v>
      </c>
      <c r="AG26" s="70">
        <f t="shared" si="22"/>
        <v>126</v>
      </c>
      <c r="AH26" s="72"/>
    </row>
    <row r="27" spans="1:43" s="1" customFormat="1" ht="14.25">
      <c r="A27" s="19">
        <v>44542</v>
      </c>
      <c r="B27" s="20">
        <v>780.34680000000003</v>
      </c>
      <c r="C27" s="21">
        <v>3.4641999999999999</v>
      </c>
      <c r="D27" s="22">
        <f t="shared" si="0"/>
        <v>783.81100000000004</v>
      </c>
      <c r="E27" s="23">
        <f t="shared" si="4"/>
        <v>0.199999999949796</v>
      </c>
      <c r="F27" s="24">
        <f t="shared" si="5"/>
        <v>-3.9000000000442001</v>
      </c>
      <c r="G27" s="25">
        <f t="shared" si="6"/>
        <v>9.9999999974897905E-2</v>
      </c>
      <c r="H27" s="21">
        <v>4.3259999999999996</v>
      </c>
      <c r="I27" s="22">
        <f t="shared" si="1"/>
        <v>784.67280000000005</v>
      </c>
      <c r="J27" s="23">
        <f t="shared" si="7"/>
        <v>-9.9999999974897905E-2</v>
      </c>
      <c r="K27" s="24">
        <f t="shared" si="8"/>
        <v>-2.2000000000161899</v>
      </c>
      <c r="L27" s="25">
        <f t="shared" si="9"/>
        <v>-4.9999999987449001E-2</v>
      </c>
      <c r="M27" s="39">
        <v>3.5103</v>
      </c>
      <c r="N27" s="22">
        <f t="shared" si="2"/>
        <v>783.85709999999995</v>
      </c>
      <c r="O27" s="23">
        <f t="shared" si="10"/>
        <v>-0.199999999949796</v>
      </c>
      <c r="P27" s="24">
        <f t="shared" si="11"/>
        <v>-1.39999999998963</v>
      </c>
      <c r="Q27" s="25">
        <f t="shared" si="12"/>
        <v>-9.9999999974897905E-2</v>
      </c>
      <c r="R27" s="51"/>
      <c r="S27" s="34">
        <f t="shared" si="3"/>
        <v>44542</v>
      </c>
      <c r="T27" s="48">
        <v>6.7061999999999999</v>
      </c>
      <c r="U27" s="49">
        <f t="shared" si="13"/>
        <v>-9.99999999997669E-2</v>
      </c>
      <c r="V27" s="50">
        <f t="shared" si="14"/>
        <v>-1.9000000000000099</v>
      </c>
      <c r="W27" s="32">
        <f t="shared" si="15"/>
        <v>-4.9999999999883499E-2</v>
      </c>
      <c r="X27" s="18">
        <v>11.7783</v>
      </c>
      <c r="Y27" s="49">
        <f t="shared" si="16"/>
        <v>0.19999999999953399</v>
      </c>
      <c r="Z27" s="50">
        <f t="shared" si="17"/>
        <v>-1.59999999999982</v>
      </c>
      <c r="AA27" s="32">
        <f t="shared" si="18"/>
        <v>9.99999999997669E-2</v>
      </c>
      <c r="AB27" s="58">
        <v>7.9272</v>
      </c>
      <c r="AC27" s="49">
        <f t="shared" si="19"/>
        <v>0.20000000000042201</v>
      </c>
      <c r="AD27" s="50">
        <f t="shared" si="20"/>
        <v>-2.2000000000002</v>
      </c>
      <c r="AE27" s="32">
        <f t="shared" si="21"/>
        <v>0.100000000000211</v>
      </c>
      <c r="AF27" s="55">
        <v>82797</v>
      </c>
      <c r="AG27" s="70">
        <f t="shared" si="22"/>
        <v>132</v>
      </c>
      <c r="AH27" s="71"/>
    </row>
    <row r="28" spans="1:43" s="1" customFormat="1" ht="14.25">
      <c r="A28" s="19">
        <v>44549</v>
      </c>
      <c r="B28" s="20">
        <v>780.34680000000003</v>
      </c>
      <c r="C28" s="21">
        <v>3.4641000000000002</v>
      </c>
      <c r="D28" s="22">
        <f t="shared" si="0"/>
        <v>783.81089999999995</v>
      </c>
      <c r="E28" s="23">
        <f t="shared" si="4"/>
        <v>-9.9999999974897905E-2</v>
      </c>
      <c r="F28" s="24">
        <f t="shared" si="5"/>
        <v>-4.0000000000191003</v>
      </c>
      <c r="G28" s="25">
        <f t="shared" si="6"/>
        <v>-1.42857142821283E-2</v>
      </c>
      <c r="H28" s="21">
        <v>4.3258000000000001</v>
      </c>
      <c r="I28" s="22">
        <f t="shared" si="1"/>
        <v>784.67259999999999</v>
      </c>
      <c r="J28" s="23">
        <f t="shared" si="7"/>
        <v>-0.20000000006348301</v>
      </c>
      <c r="K28" s="24">
        <f t="shared" si="8"/>
        <v>-2.40000000007967</v>
      </c>
      <c r="L28" s="25">
        <f t="shared" si="9"/>
        <v>-2.85714285804975E-2</v>
      </c>
      <c r="M28" s="39">
        <v>3.51</v>
      </c>
      <c r="N28" s="22">
        <f t="shared" si="2"/>
        <v>783.85680000000002</v>
      </c>
      <c r="O28" s="23">
        <f t="shared" si="10"/>
        <v>-0.30000000003838101</v>
      </c>
      <c r="P28" s="24">
        <f t="shared" si="11"/>
        <v>-1.70000000002801</v>
      </c>
      <c r="Q28" s="25">
        <f t="shared" si="12"/>
        <v>-4.2857142862625798E-2</v>
      </c>
      <c r="R28" s="51"/>
      <c r="S28" s="34">
        <f t="shared" si="3"/>
        <v>44549</v>
      </c>
      <c r="T28" s="48">
        <v>6.7060000000000004</v>
      </c>
      <c r="U28" s="49">
        <f t="shared" si="13"/>
        <v>-0.19999999999953399</v>
      </c>
      <c r="V28" s="50">
        <f t="shared" si="14"/>
        <v>-2.0999999999995498</v>
      </c>
      <c r="W28" s="32">
        <f t="shared" si="15"/>
        <v>-2.8571428571361999E-2</v>
      </c>
      <c r="X28" s="18">
        <v>11.778</v>
      </c>
      <c r="Y28" s="49">
        <f t="shared" si="16"/>
        <v>-0.29999999999930099</v>
      </c>
      <c r="Z28" s="50">
        <f t="shared" si="17"/>
        <v>-1.8999999999991199</v>
      </c>
      <c r="AA28" s="32">
        <f t="shared" si="18"/>
        <v>-4.2857142857043E-2</v>
      </c>
      <c r="AB28" s="58">
        <v>7.9271000000000003</v>
      </c>
      <c r="AC28" s="49">
        <f t="shared" si="19"/>
        <v>-9.99999999997669E-2</v>
      </c>
      <c r="AD28" s="50">
        <f t="shared" si="20"/>
        <v>-2.2999999999999701</v>
      </c>
      <c r="AE28" s="32">
        <f t="shared" si="21"/>
        <v>-1.4285714285680999E-2</v>
      </c>
      <c r="AF28" s="55">
        <v>82767</v>
      </c>
      <c r="AG28" s="70">
        <f t="shared" si="22"/>
        <v>162</v>
      </c>
      <c r="AH28" s="72"/>
    </row>
    <row r="29" spans="1:43" s="1" customFormat="1" ht="14.25">
      <c r="A29" s="19">
        <v>44556</v>
      </c>
      <c r="B29" s="20">
        <v>780.34680000000003</v>
      </c>
      <c r="C29" s="21">
        <v>3.4636999999999998</v>
      </c>
      <c r="D29" s="22">
        <f t="shared" si="0"/>
        <v>783.81050000000005</v>
      </c>
      <c r="E29" s="23">
        <f t="shared" si="4"/>
        <v>-0.40000000001327901</v>
      </c>
      <c r="F29" s="24">
        <f t="shared" si="5"/>
        <v>-4.4000000000323798</v>
      </c>
      <c r="G29" s="25">
        <f t="shared" si="6"/>
        <v>-5.7142857144754103E-2</v>
      </c>
      <c r="H29" s="21">
        <v>4.3257000000000003</v>
      </c>
      <c r="I29" s="22">
        <f t="shared" si="1"/>
        <v>784.67250000000001</v>
      </c>
      <c r="J29" s="23">
        <f t="shared" si="7"/>
        <v>-9.9999999974897905E-2</v>
      </c>
      <c r="K29" s="24">
        <f t="shared" si="8"/>
        <v>-2.5000000000545701</v>
      </c>
      <c r="L29" s="25">
        <f t="shared" si="9"/>
        <v>-1.42857142821283E-2</v>
      </c>
      <c r="M29" s="39">
        <v>3.5101</v>
      </c>
      <c r="N29" s="22">
        <f t="shared" si="2"/>
        <v>783.8569</v>
      </c>
      <c r="O29" s="23">
        <f t="shared" si="10"/>
        <v>9.9999999974897905E-2</v>
      </c>
      <c r="P29" s="24">
        <f t="shared" si="11"/>
        <v>-1.60000000005311</v>
      </c>
      <c r="Q29" s="25">
        <f t="shared" si="12"/>
        <v>1.42857142821283E-2</v>
      </c>
      <c r="R29" s="52"/>
      <c r="S29" s="34">
        <f t="shared" si="3"/>
        <v>44556</v>
      </c>
      <c r="T29" s="48">
        <v>6.7057000000000002</v>
      </c>
      <c r="U29" s="49">
        <f t="shared" si="13"/>
        <v>-0.300000000000189</v>
      </c>
      <c r="V29" s="50">
        <f t="shared" si="14"/>
        <v>-2.3999999999997401</v>
      </c>
      <c r="W29" s="32">
        <f t="shared" si="15"/>
        <v>-4.2857142857169898E-2</v>
      </c>
      <c r="X29" s="18">
        <v>11.777799999999999</v>
      </c>
      <c r="Y29" s="49">
        <f t="shared" si="16"/>
        <v>-0.20000000000130999</v>
      </c>
      <c r="Z29" s="50">
        <f t="shared" si="17"/>
        <v>-2.10000000000043</v>
      </c>
      <c r="AA29" s="32">
        <f t="shared" si="18"/>
        <v>-2.8571428571615699E-2</v>
      </c>
      <c r="AB29" s="58">
        <v>7.9273999999999996</v>
      </c>
      <c r="AC29" s="49">
        <f t="shared" si="19"/>
        <v>0.29999999999930099</v>
      </c>
      <c r="AD29" s="50">
        <f t="shared" si="20"/>
        <v>-2.0000000000006701</v>
      </c>
      <c r="AE29" s="32">
        <f t="shared" si="21"/>
        <v>4.2857142857043E-2</v>
      </c>
      <c r="AF29" s="55">
        <v>82746</v>
      </c>
      <c r="AG29" s="70">
        <f t="shared" si="22"/>
        <v>183</v>
      </c>
      <c r="AH29" s="71"/>
    </row>
    <row r="30" spans="1:43">
      <c r="E30" s="87">
        <f>F29-F28</f>
        <v>-0.40000000001327901</v>
      </c>
      <c r="F30" s="87">
        <f>K29-K28</f>
        <v>-9.9999999974897905E-2</v>
      </c>
      <c r="G30" s="87">
        <f>P29-P28</f>
        <v>9.9999999974897905E-2</v>
      </c>
      <c r="H30" s="87">
        <f>F29</f>
        <v>-4.4000000000323798</v>
      </c>
      <c r="I30" s="87">
        <f>K29</f>
        <v>-2.5000000000545701</v>
      </c>
      <c r="J30" s="87">
        <f>P29</f>
        <v>-1.60000000005311</v>
      </c>
      <c r="K30" s="87">
        <f>(F29-F28)/7</f>
        <v>-5.7142857144754103E-2</v>
      </c>
      <c r="U30" s="87">
        <f>V29-V28</f>
        <v>-0.300000000000189</v>
      </c>
      <c r="V30" s="88">
        <f>Z29-Z28</f>
        <v>-0.20000000000130999</v>
      </c>
      <c r="W30" s="88">
        <f>AD29-AD28</f>
        <v>0.29999999999930099</v>
      </c>
      <c r="X30" s="88">
        <f>V29</f>
        <v>-2.3999999999997401</v>
      </c>
      <c r="Y30" s="87">
        <f>Z29</f>
        <v>-2.10000000000043</v>
      </c>
      <c r="Z30" s="88">
        <f>AD29</f>
        <v>-2.0000000000006701</v>
      </c>
      <c r="AA30" s="88">
        <f>(AD28-AD29)/7</f>
        <v>-4.2857142857043E-2</v>
      </c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7" zoomScale="85" zoomScaleNormal="85" workbookViewId="0">
      <selection activeCell="U28" sqref="U28:AA28"/>
    </sheetView>
  </sheetViews>
  <sheetFormatPr defaultColWidth="9" defaultRowHeight="13.5"/>
  <cols>
    <col min="2" max="2" width="10.625" customWidth="1"/>
    <col min="3" max="3" width="9.375"/>
    <col min="4" max="4" width="11.875" customWidth="1"/>
    <col min="8" max="8" width="9.375"/>
    <col min="9" max="9" width="12.125" customWidth="1"/>
    <col min="13" max="13" width="9.375"/>
    <col min="14" max="14" width="11.625" customWidth="1"/>
    <col min="20" max="20" width="9.375"/>
    <col min="24" max="24" width="11.875" customWidth="1"/>
    <col min="28" max="28" width="9.375"/>
    <col min="32" max="32" width="9.375"/>
  </cols>
  <sheetData>
    <row r="1" spans="1:44" s="1" customFormat="1" ht="30.75" customHeight="1">
      <c r="A1" s="97" t="s">
        <v>33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44583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44583</v>
      </c>
      <c r="B6" s="20">
        <v>780.34680000000003</v>
      </c>
      <c r="C6" s="21">
        <v>3.3311999999999999</v>
      </c>
      <c r="D6" s="22">
        <f t="shared" ref="D6:D27" si="0">C6+B6</f>
        <v>783.678</v>
      </c>
      <c r="E6" s="23">
        <v>0</v>
      </c>
      <c r="F6" s="24">
        <v>0</v>
      </c>
      <c r="G6" s="25">
        <v>0</v>
      </c>
      <c r="H6" s="21">
        <v>4.234</v>
      </c>
      <c r="I6" s="22">
        <f t="shared" ref="I6:I27" si="1">H6+B6</f>
        <v>784.58079999999995</v>
      </c>
      <c r="J6" s="23">
        <v>0</v>
      </c>
      <c r="K6" s="24">
        <v>0</v>
      </c>
      <c r="L6" s="25">
        <v>0</v>
      </c>
      <c r="M6" s="39">
        <v>3.3479999999999999</v>
      </c>
      <c r="N6" s="22">
        <f t="shared" ref="N6:N27" si="2">M6+B6</f>
        <v>783.69479999999999</v>
      </c>
      <c r="O6" s="23">
        <v>0</v>
      </c>
      <c r="P6" s="24">
        <v>0</v>
      </c>
      <c r="Q6" s="25">
        <v>0</v>
      </c>
      <c r="R6" s="46"/>
      <c r="S6" s="34">
        <f t="shared" ref="S6:S24" si="3">A6</f>
        <v>44583</v>
      </c>
      <c r="T6" s="48">
        <v>8.4947999999999997</v>
      </c>
      <c r="U6" s="49">
        <v>0</v>
      </c>
      <c r="V6" s="50">
        <v>0</v>
      </c>
      <c r="W6" s="32">
        <v>0</v>
      </c>
      <c r="X6" s="18">
        <v>11.9237</v>
      </c>
      <c r="Y6" s="49">
        <f>(X6-X6)*1000</f>
        <v>0</v>
      </c>
      <c r="Z6" s="50">
        <v>0</v>
      </c>
      <c r="AA6" s="32">
        <v>0</v>
      </c>
      <c r="AB6" s="58">
        <v>9.1857000000000006</v>
      </c>
      <c r="AC6" s="49">
        <v>0</v>
      </c>
      <c r="AD6" s="50">
        <v>0</v>
      </c>
      <c r="AE6" s="32">
        <v>0</v>
      </c>
      <c r="AF6" s="55">
        <v>82658</v>
      </c>
      <c r="AG6" s="70">
        <f>82663-AF6</f>
        <v>5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44584</v>
      </c>
      <c r="B7" s="20">
        <v>780.34680000000003</v>
      </c>
      <c r="C7" s="21">
        <v>3.331</v>
      </c>
      <c r="D7" s="22">
        <f t="shared" si="0"/>
        <v>783.67780000000005</v>
      </c>
      <c r="E7" s="23">
        <f t="shared" ref="E7:E27" si="4">(D7-D6)*1000</f>
        <v>-0.199999999949796</v>
      </c>
      <c r="F7" s="24">
        <f t="shared" ref="F7:F27" si="5">F6+E7</f>
        <v>-0.199999999949796</v>
      </c>
      <c r="G7" s="25">
        <f t="shared" ref="G7:G27" si="6">E7/(A7-A6)</f>
        <v>-0.199999999949796</v>
      </c>
      <c r="H7" s="21">
        <v>4.2340999999999998</v>
      </c>
      <c r="I7" s="22">
        <f t="shared" si="1"/>
        <v>784.58090000000004</v>
      </c>
      <c r="J7" s="23">
        <f t="shared" ref="J7:J27" si="7">(I7-I6)*1000</f>
        <v>9.9999999974897905E-2</v>
      </c>
      <c r="K7" s="24">
        <f t="shared" ref="K7:K27" si="8">K6+J7</f>
        <v>9.9999999974897905E-2</v>
      </c>
      <c r="L7" s="25">
        <f t="shared" ref="L7:L27" si="9">J7/(A7-A6)</f>
        <v>9.9999999974897905E-2</v>
      </c>
      <c r="M7" s="40">
        <v>3.3485</v>
      </c>
      <c r="N7" s="22">
        <f t="shared" si="2"/>
        <v>783.69529999999997</v>
      </c>
      <c r="O7" s="23">
        <f t="shared" ref="O7:O27" si="10">(N7-N6)*1000</f>
        <v>0.49999999998817701</v>
      </c>
      <c r="P7" s="24">
        <f t="shared" ref="P7:P27" si="11">P6+O7</f>
        <v>0.49999999998817701</v>
      </c>
      <c r="Q7" s="25">
        <f t="shared" ref="Q7:Q27" si="12">O7/(A7-A6)</f>
        <v>0.49999999998817701</v>
      </c>
      <c r="R7" s="51"/>
      <c r="S7" s="34">
        <f t="shared" si="3"/>
        <v>44584</v>
      </c>
      <c r="T7" s="48">
        <v>8.4943000000000008</v>
      </c>
      <c r="U7" s="49">
        <f t="shared" ref="U7:U27" si="13">(T7-T6)*1000</f>
        <v>-0.49999999999883499</v>
      </c>
      <c r="V7" s="50">
        <f t="shared" ref="V7:V27" si="14">V6+U7</f>
        <v>-0.49999999999883499</v>
      </c>
      <c r="W7" s="32">
        <f t="shared" ref="W7:W27" si="15">U7/(S7-S6)</f>
        <v>-0.49999999999883499</v>
      </c>
      <c r="X7" s="18">
        <v>11.923500000000001</v>
      </c>
      <c r="Y7" s="49">
        <f t="shared" ref="Y7:Y27" si="16">(X7-X6)*1000</f>
        <v>-0.19999999999953399</v>
      </c>
      <c r="Z7" s="50">
        <f t="shared" ref="Z7:Z27" si="17">Z6+Y7</f>
        <v>-0.19999999999953399</v>
      </c>
      <c r="AA7" s="32">
        <f t="shared" ref="AA7:AA27" si="18">Y7/(S7-S6)</f>
        <v>-0.19999999999953399</v>
      </c>
      <c r="AB7" s="58">
        <v>9.1854999999999993</v>
      </c>
      <c r="AC7" s="49">
        <f t="shared" ref="AC7:AC27" si="19">(AB7-AB6)*1000</f>
        <v>-0.20000000000130999</v>
      </c>
      <c r="AD7" s="50">
        <f t="shared" ref="AD7:AD27" si="20">AD6+AC7</f>
        <v>-0.20000000000130999</v>
      </c>
      <c r="AE7" s="32">
        <f t="shared" ref="AE7:AE27" si="21">AC7/(S7-S6)</f>
        <v>-0.20000000000130999</v>
      </c>
      <c r="AF7" s="55">
        <v>82655</v>
      </c>
      <c r="AG7" s="70">
        <f t="shared" ref="AG7:AG27" si="22">82663-AF7</f>
        <v>8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44585</v>
      </c>
      <c r="B8" s="20">
        <v>780.34680000000003</v>
      </c>
      <c r="C8" s="21">
        <v>3.3313999999999999</v>
      </c>
      <c r="D8" s="22">
        <f t="shared" si="0"/>
        <v>783.67819999999995</v>
      </c>
      <c r="E8" s="23">
        <f t="shared" si="4"/>
        <v>0.40000000001327901</v>
      </c>
      <c r="F8" s="24">
        <f t="shared" si="5"/>
        <v>0.20000000006348301</v>
      </c>
      <c r="G8" s="25">
        <f t="shared" si="6"/>
        <v>0.40000000001327901</v>
      </c>
      <c r="H8" s="21">
        <v>4.234</v>
      </c>
      <c r="I8" s="22">
        <f t="shared" si="1"/>
        <v>784.58079999999995</v>
      </c>
      <c r="J8" s="23">
        <f t="shared" si="7"/>
        <v>-9.9999999974897905E-2</v>
      </c>
      <c r="K8" s="24">
        <f t="shared" si="8"/>
        <v>0</v>
      </c>
      <c r="L8" s="25">
        <f t="shared" si="9"/>
        <v>-9.9999999974897905E-2</v>
      </c>
      <c r="M8" s="39">
        <v>3.3481999999999998</v>
      </c>
      <c r="N8" s="22">
        <f t="shared" si="2"/>
        <v>783.69500000000005</v>
      </c>
      <c r="O8" s="23">
        <f t="shared" si="10"/>
        <v>-0.29999999992469401</v>
      </c>
      <c r="P8" s="24">
        <f t="shared" si="11"/>
        <v>0.20000000006348301</v>
      </c>
      <c r="Q8" s="25">
        <f t="shared" si="12"/>
        <v>-0.29999999992469401</v>
      </c>
      <c r="R8" s="46"/>
      <c r="S8" s="34">
        <f t="shared" si="3"/>
        <v>44585</v>
      </c>
      <c r="T8" s="48">
        <v>8.4943000000000008</v>
      </c>
      <c r="U8" s="49">
        <f t="shared" si="13"/>
        <v>0</v>
      </c>
      <c r="V8" s="50">
        <f t="shared" si="14"/>
        <v>-0.49999999999883499</v>
      </c>
      <c r="W8" s="32">
        <f t="shared" si="15"/>
        <v>0</v>
      </c>
      <c r="X8" s="18">
        <v>11.923299999999999</v>
      </c>
      <c r="Y8" s="49">
        <f t="shared" si="16"/>
        <v>-0.20000000000130999</v>
      </c>
      <c r="Z8" s="50">
        <f t="shared" si="17"/>
        <v>-0.40000000000084401</v>
      </c>
      <c r="AA8" s="32">
        <f t="shared" si="18"/>
        <v>-0.20000000000130999</v>
      </c>
      <c r="AB8" s="58">
        <v>9.1852999999999998</v>
      </c>
      <c r="AC8" s="49">
        <f t="shared" si="19"/>
        <v>-0.19999999999953399</v>
      </c>
      <c r="AD8" s="50">
        <f t="shared" si="20"/>
        <v>-0.40000000000084401</v>
      </c>
      <c r="AE8" s="32">
        <f t="shared" si="21"/>
        <v>-0.19999999999953399</v>
      </c>
      <c r="AF8" s="55">
        <v>82652</v>
      </c>
      <c r="AG8" s="70">
        <f t="shared" si="22"/>
        <v>11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44586</v>
      </c>
      <c r="B9" s="20">
        <v>780.34680000000003</v>
      </c>
      <c r="C9" s="21">
        <v>3.3306</v>
      </c>
      <c r="D9" s="22">
        <f t="shared" si="0"/>
        <v>783.67740000000003</v>
      </c>
      <c r="E9" s="23">
        <f t="shared" si="4"/>
        <v>-0.80000000002655702</v>
      </c>
      <c r="F9" s="24">
        <f t="shared" si="5"/>
        <v>-0.59999999996307496</v>
      </c>
      <c r="G9" s="25">
        <f t="shared" si="6"/>
        <v>-0.80000000002655702</v>
      </c>
      <c r="H9" s="21">
        <v>4.2340999999999998</v>
      </c>
      <c r="I9" s="22">
        <f t="shared" si="1"/>
        <v>784.58090000000004</v>
      </c>
      <c r="J9" s="23">
        <f t="shared" si="7"/>
        <v>9.9999999974897905E-2</v>
      </c>
      <c r="K9" s="24">
        <f t="shared" si="8"/>
        <v>9.9999999974897905E-2</v>
      </c>
      <c r="L9" s="25">
        <f t="shared" si="9"/>
        <v>9.9999999974897905E-2</v>
      </c>
      <c r="M9" s="40">
        <v>3.3479999999999999</v>
      </c>
      <c r="N9" s="22">
        <f t="shared" si="2"/>
        <v>783.69479999999999</v>
      </c>
      <c r="O9" s="23">
        <f t="shared" si="10"/>
        <v>-0.20000000006348301</v>
      </c>
      <c r="P9" s="24">
        <f t="shared" si="11"/>
        <v>0</v>
      </c>
      <c r="Q9" s="25">
        <f t="shared" si="12"/>
        <v>-0.20000000006348301</v>
      </c>
      <c r="R9" s="51"/>
      <c r="S9" s="34">
        <f t="shared" si="3"/>
        <v>44586</v>
      </c>
      <c r="T9" s="48">
        <v>8.4940999999999995</v>
      </c>
      <c r="U9" s="49">
        <f t="shared" si="13"/>
        <v>-0.20000000000130999</v>
      </c>
      <c r="V9" s="50">
        <f t="shared" si="14"/>
        <v>-0.70000000000014495</v>
      </c>
      <c r="W9" s="32">
        <f t="shared" si="15"/>
        <v>-0.20000000000130999</v>
      </c>
      <c r="X9" s="18">
        <v>11.923</v>
      </c>
      <c r="Y9" s="49">
        <f t="shared" si="16"/>
        <v>-0.29999999999930099</v>
      </c>
      <c r="Z9" s="50">
        <f t="shared" si="17"/>
        <v>-0.70000000000014495</v>
      </c>
      <c r="AA9" s="32">
        <f t="shared" si="18"/>
        <v>-0.29999999999930099</v>
      </c>
      <c r="AB9" s="58">
        <v>9.1852</v>
      </c>
      <c r="AC9" s="49">
        <f t="shared" si="19"/>
        <v>-9.99999999997669E-2</v>
      </c>
      <c r="AD9" s="50">
        <f t="shared" si="20"/>
        <v>-0.50000000000061096</v>
      </c>
      <c r="AE9" s="32">
        <f t="shared" si="21"/>
        <v>-9.99999999997669E-2</v>
      </c>
      <c r="AF9" s="55">
        <v>82649</v>
      </c>
      <c r="AG9" s="70">
        <f t="shared" si="22"/>
        <v>14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44587</v>
      </c>
      <c r="B10" s="20">
        <v>780.34680000000003</v>
      </c>
      <c r="C10" s="21">
        <v>3.331</v>
      </c>
      <c r="D10" s="22">
        <f t="shared" si="0"/>
        <v>783.67780000000005</v>
      </c>
      <c r="E10" s="23">
        <f t="shared" si="4"/>
        <v>0.40000000001327901</v>
      </c>
      <c r="F10" s="24">
        <f t="shared" si="5"/>
        <v>-0.199999999949796</v>
      </c>
      <c r="G10" s="25">
        <f t="shared" si="6"/>
        <v>0.40000000001327901</v>
      </c>
      <c r="H10" s="21">
        <v>4.2337999999999996</v>
      </c>
      <c r="I10" s="22">
        <f t="shared" si="1"/>
        <v>784.5806</v>
      </c>
      <c r="J10" s="23">
        <f t="shared" si="7"/>
        <v>-0.30000000003838101</v>
      </c>
      <c r="K10" s="24">
        <f t="shared" si="8"/>
        <v>-0.20000000006348301</v>
      </c>
      <c r="L10" s="25">
        <f t="shared" si="9"/>
        <v>-0.30000000003838101</v>
      </c>
      <c r="M10" s="39">
        <v>3.3481999999999998</v>
      </c>
      <c r="N10" s="22">
        <f t="shared" si="2"/>
        <v>783.69500000000005</v>
      </c>
      <c r="O10" s="23">
        <f t="shared" si="10"/>
        <v>0.20000000006348301</v>
      </c>
      <c r="P10" s="24">
        <f t="shared" si="11"/>
        <v>0.20000000006348301</v>
      </c>
      <c r="Q10" s="25">
        <f t="shared" si="12"/>
        <v>0.20000000006348301</v>
      </c>
      <c r="R10" s="46"/>
      <c r="S10" s="34">
        <f t="shared" si="3"/>
        <v>44587</v>
      </c>
      <c r="T10" s="48">
        <v>8.4941999999999993</v>
      </c>
      <c r="U10" s="49">
        <f t="shared" si="13"/>
        <v>9.99999999997669E-2</v>
      </c>
      <c r="V10" s="50">
        <f t="shared" si="14"/>
        <v>-0.60000000000037801</v>
      </c>
      <c r="W10" s="32">
        <f t="shared" si="15"/>
        <v>9.99999999997669E-2</v>
      </c>
      <c r="X10" s="18">
        <v>11.9231</v>
      </c>
      <c r="Y10" s="49">
        <f t="shared" si="16"/>
        <v>9.99999999997669E-2</v>
      </c>
      <c r="Z10" s="50">
        <f t="shared" si="17"/>
        <v>-0.60000000000037801</v>
      </c>
      <c r="AA10" s="32">
        <f t="shared" si="18"/>
        <v>9.99999999997669E-2</v>
      </c>
      <c r="AB10" s="58">
        <v>9.1850000000000005</v>
      </c>
      <c r="AC10" s="49">
        <f t="shared" si="19"/>
        <v>-0.19999999999953399</v>
      </c>
      <c r="AD10" s="50">
        <f t="shared" si="20"/>
        <v>-0.70000000000014495</v>
      </c>
      <c r="AE10" s="32">
        <f t="shared" si="21"/>
        <v>-0.19999999999953399</v>
      </c>
      <c r="AF10" s="55">
        <v>82646</v>
      </c>
      <c r="AG10" s="70">
        <f t="shared" si="22"/>
        <v>17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44588</v>
      </c>
      <c r="B11" s="20">
        <v>780.34680000000003</v>
      </c>
      <c r="C11" s="21">
        <v>3.3302</v>
      </c>
      <c r="D11" s="22">
        <f t="shared" si="0"/>
        <v>783.67700000000002</v>
      </c>
      <c r="E11" s="23">
        <f t="shared" si="4"/>
        <v>-0.80000000002655702</v>
      </c>
      <c r="F11" s="24">
        <f t="shared" si="5"/>
        <v>-0.99999999997635303</v>
      </c>
      <c r="G11" s="25">
        <f t="shared" si="6"/>
        <v>-0.80000000002655702</v>
      </c>
      <c r="H11" s="21">
        <v>4.2336999999999998</v>
      </c>
      <c r="I11" s="22">
        <f t="shared" si="1"/>
        <v>784.58050000000003</v>
      </c>
      <c r="J11" s="23">
        <f t="shared" si="7"/>
        <v>-9.9999999974897905E-2</v>
      </c>
      <c r="K11" s="24">
        <f t="shared" si="8"/>
        <v>-0.30000000003838101</v>
      </c>
      <c r="L11" s="25">
        <f t="shared" si="9"/>
        <v>-9.9999999974897905E-2</v>
      </c>
      <c r="M11" s="40">
        <v>3.3475999999999999</v>
      </c>
      <c r="N11" s="22">
        <f t="shared" si="2"/>
        <v>783.69439999999997</v>
      </c>
      <c r="O11" s="23">
        <f t="shared" si="10"/>
        <v>-0.59999999996307496</v>
      </c>
      <c r="P11" s="24">
        <f t="shared" si="11"/>
        <v>-0.39999999989959201</v>
      </c>
      <c r="Q11" s="25">
        <f t="shared" si="12"/>
        <v>-0.59999999996307496</v>
      </c>
      <c r="R11" s="51"/>
      <c r="S11" s="34">
        <f t="shared" si="3"/>
        <v>44588</v>
      </c>
      <c r="T11" s="48">
        <v>8.4937000000000005</v>
      </c>
      <c r="U11" s="49">
        <f t="shared" si="13"/>
        <v>-0.49999999999883499</v>
      </c>
      <c r="V11" s="50">
        <f t="shared" si="14"/>
        <v>-1.0999999999992101</v>
      </c>
      <c r="W11" s="32">
        <f t="shared" si="15"/>
        <v>-0.49999999999883499</v>
      </c>
      <c r="X11" s="18">
        <v>11.923</v>
      </c>
      <c r="Y11" s="49">
        <f t="shared" si="16"/>
        <v>-9.99999999997669E-2</v>
      </c>
      <c r="Z11" s="50">
        <f t="shared" si="17"/>
        <v>-0.70000000000014495</v>
      </c>
      <c r="AA11" s="32">
        <f t="shared" si="18"/>
        <v>-9.99999999997669E-2</v>
      </c>
      <c r="AB11" s="58">
        <v>9.1850000000000005</v>
      </c>
      <c r="AC11" s="49">
        <f t="shared" si="19"/>
        <v>0</v>
      </c>
      <c r="AD11" s="50">
        <f t="shared" si="20"/>
        <v>-0.70000000000014495</v>
      </c>
      <c r="AE11" s="32">
        <f t="shared" si="21"/>
        <v>0</v>
      </c>
      <c r="AF11" s="55">
        <v>82643</v>
      </c>
      <c r="AG11" s="70">
        <f t="shared" si="22"/>
        <v>20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44589</v>
      </c>
      <c r="B12" s="20">
        <v>780.34680000000003</v>
      </c>
      <c r="C12" s="21">
        <v>3.33</v>
      </c>
      <c r="D12" s="22">
        <f t="shared" si="0"/>
        <v>783.67679999999996</v>
      </c>
      <c r="E12" s="23">
        <f t="shared" si="4"/>
        <v>-0.199999999949796</v>
      </c>
      <c r="F12" s="24">
        <f t="shared" si="5"/>
        <v>-1.1999999999261499</v>
      </c>
      <c r="G12" s="25">
        <f t="shared" si="6"/>
        <v>-0.199999999949796</v>
      </c>
      <c r="H12" s="21">
        <v>4.2332999999999998</v>
      </c>
      <c r="I12" s="22">
        <f t="shared" si="1"/>
        <v>784.58010000000002</v>
      </c>
      <c r="J12" s="23">
        <f t="shared" si="7"/>
        <v>-0.40000000001327901</v>
      </c>
      <c r="K12" s="24">
        <f t="shared" si="8"/>
        <v>-0.70000000005165897</v>
      </c>
      <c r="L12" s="25">
        <f t="shared" si="9"/>
        <v>-0.40000000001327901</v>
      </c>
      <c r="M12" s="39">
        <v>3.3473999999999999</v>
      </c>
      <c r="N12" s="22">
        <f t="shared" si="2"/>
        <v>783.69420000000002</v>
      </c>
      <c r="O12" s="23">
        <f t="shared" si="10"/>
        <v>-0.20000000006348301</v>
      </c>
      <c r="P12" s="24">
        <f t="shared" si="11"/>
        <v>-0.59999999996307496</v>
      </c>
      <c r="Q12" s="25">
        <f t="shared" si="12"/>
        <v>-0.20000000006348301</v>
      </c>
      <c r="R12" s="46"/>
      <c r="S12" s="34">
        <f t="shared" si="3"/>
        <v>44589</v>
      </c>
      <c r="T12" s="48">
        <v>8.4934999999999992</v>
      </c>
      <c r="U12" s="49">
        <f t="shared" si="13"/>
        <v>-0.20000000000130999</v>
      </c>
      <c r="V12" s="50">
        <f t="shared" si="14"/>
        <v>-1.3000000000005201</v>
      </c>
      <c r="W12" s="32">
        <f t="shared" si="15"/>
        <v>-0.20000000000130999</v>
      </c>
      <c r="X12" s="18">
        <v>11.9229</v>
      </c>
      <c r="Y12" s="49">
        <f t="shared" si="16"/>
        <v>-9.99999999997669E-2</v>
      </c>
      <c r="Z12" s="50">
        <f t="shared" si="17"/>
        <v>-0.799999999999912</v>
      </c>
      <c r="AA12" s="32">
        <f t="shared" si="18"/>
        <v>-9.99999999997669E-2</v>
      </c>
      <c r="AB12" s="58">
        <v>9.1845999999999997</v>
      </c>
      <c r="AC12" s="49">
        <f t="shared" si="19"/>
        <v>-0.40000000000084401</v>
      </c>
      <c r="AD12" s="50">
        <f t="shared" si="20"/>
        <v>-1.10000000000099</v>
      </c>
      <c r="AE12" s="32">
        <f t="shared" si="21"/>
        <v>-0.40000000000084401</v>
      </c>
      <c r="AF12" s="55">
        <v>82640</v>
      </c>
      <c r="AG12" s="70">
        <f t="shared" si="22"/>
        <v>23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44590</v>
      </c>
      <c r="B13" s="20">
        <v>780.34680000000003</v>
      </c>
      <c r="C13" s="21">
        <v>3.3298000000000001</v>
      </c>
      <c r="D13" s="22">
        <f t="shared" si="0"/>
        <v>783.67660000000001</v>
      </c>
      <c r="E13" s="23">
        <f t="shared" si="4"/>
        <v>-0.20000000006348301</v>
      </c>
      <c r="F13" s="24">
        <f t="shared" si="5"/>
        <v>-1.39999999998963</v>
      </c>
      <c r="G13" s="25">
        <f t="shared" si="6"/>
        <v>-0.20000000006348301</v>
      </c>
      <c r="H13" s="21">
        <v>4.2335000000000003</v>
      </c>
      <c r="I13" s="22">
        <f t="shared" si="1"/>
        <v>784.58029999999997</v>
      </c>
      <c r="J13" s="23">
        <f t="shared" si="7"/>
        <v>0.20000000006348301</v>
      </c>
      <c r="K13" s="24">
        <f t="shared" si="8"/>
        <v>-0.49999999998817701</v>
      </c>
      <c r="L13" s="25">
        <f t="shared" si="9"/>
        <v>0.20000000006348301</v>
      </c>
      <c r="M13" s="40">
        <v>3.3472</v>
      </c>
      <c r="N13" s="22">
        <f t="shared" si="2"/>
        <v>783.69399999999996</v>
      </c>
      <c r="O13" s="23">
        <f t="shared" si="10"/>
        <v>-0.199999999949796</v>
      </c>
      <c r="P13" s="24">
        <f t="shared" si="11"/>
        <v>-0.79999999991286996</v>
      </c>
      <c r="Q13" s="25">
        <f t="shared" si="12"/>
        <v>-0.199999999949796</v>
      </c>
      <c r="R13" s="51"/>
      <c r="S13" s="34">
        <f t="shared" si="3"/>
        <v>44590</v>
      </c>
      <c r="T13" s="48">
        <v>8.4934999999999992</v>
      </c>
      <c r="U13" s="49">
        <f t="shared" si="13"/>
        <v>0</v>
      </c>
      <c r="V13" s="50">
        <f t="shared" si="14"/>
        <v>-1.3000000000005201</v>
      </c>
      <c r="W13" s="32">
        <f t="shared" si="15"/>
        <v>0</v>
      </c>
      <c r="X13" s="18">
        <v>11.923</v>
      </c>
      <c r="Y13" s="49">
        <f t="shared" si="16"/>
        <v>9.99999999997669E-2</v>
      </c>
      <c r="Z13" s="50">
        <f t="shared" si="17"/>
        <v>-0.70000000000014495</v>
      </c>
      <c r="AA13" s="32">
        <f t="shared" si="18"/>
        <v>9.99999999997669E-2</v>
      </c>
      <c r="AB13" s="58">
        <v>9.1844000000000001</v>
      </c>
      <c r="AC13" s="49">
        <f t="shared" si="19"/>
        <v>-0.19999999999953399</v>
      </c>
      <c r="AD13" s="50">
        <f t="shared" si="20"/>
        <v>-1.3000000000005201</v>
      </c>
      <c r="AE13" s="32">
        <f t="shared" si="21"/>
        <v>-0.19999999999953399</v>
      </c>
      <c r="AF13" s="55">
        <v>82637</v>
      </c>
      <c r="AG13" s="70">
        <f t="shared" si="22"/>
        <v>26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44591</v>
      </c>
      <c r="B14" s="20">
        <v>780.34680000000003</v>
      </c>
      <c r="C14" s="21">
        <v>3.3300999999999998</v>
      </c>
      <c r="D14" s="22">
        <f t="shared" si="0"/>
        <v>783.67690000000005</v>
      </c>
      <c r="E14" s="23">
        <f t="shared" si="4"/>
        <v>0.30000000003838101</v>
      </c>
      <c r="F14" s="24">
        <f t="shared" si="5"/>
        <v>-1.09999999995125</v>
      </c>
      <c r="G14" s="25">
        <f t="shared" si="6"/>
        <v>0.30000000003838101</v>
      </c>
      <c r="H14" s="21">
        <v>4.2333999999999996</v>
      </c>
      <c r="I14" s="22">
        <f t="shared" si="1"/>
        <v>784.58019999999999</v>
      </c>
      <c r="J14" s="23">
        <f t="shared" si="7"/>
        <v>-0.10000000008858501</v>
      </c>
      <c r="K14" s="24">
        <f t="shared" si="8"/>
        <v>-0.60000000007676102</v>
      </c>
      <c r="L14" s="25">
        <f t="shared" si="9"/>
        <v>-0.10000000008858501</v>
      </c>
      <c r="M14" s="39">
        <v>3.3473000000000002</v>
      </c>
      <c r="N14" s="22">
        <f t="shared" si="2"/>
        <v>783.69410000000005</v>
      </c>
      <c r="O14" s="23">
        <f t="shared" si="10"/>
        <v>9.9999999974897905E-2</v>
      </c>
      <c r="P14" s="24">
        <f t="shared" si="11"/>
        <v>-0.69999999993797202</v>
      </c>
      <c r="Q14" s="25">
        <f t="shared" si="12"/>
        <v>9.9999999974897905E-2</v>
      </c>
      <c r="R14" s="46"/>
      <c r="S14" s="34">
        <f t="shared" si="3"/>
        <v>44591</v>
      </c>
      <c r="T14" s="48">
        <v>8.4930999999999894</v>
      </c>
      <c r="U14" s="49">
        <f t="shared" si="13"/>
        <v>-0.40000000000972602</v>
      </c>
      <c r="V14" s="50">
        <f t="shared" si="14"/>
        <v>-1.70000000001025</v>
      </c>
      <c r="W14" s="32">
        <f t="shared" si="15"/>
        <v>-0.40000000000972602</v>
      </c>
      <c r="X14" s="18">
        <v>11.922700000000001</v>
      </c>
      <c r="Y14" s="49">
        <f t="shared" si="16"/>
        <v>-0.29999999999930099</v>
      </c>
      <c r="Z14" s="50">
        <f t="shared" si="17"/>
        <v>-0.999999999999446</v>
      </c>
      <c r="AA14" s="32">
        <f t="shared" si="18"/>
        <v>-0.29999999999930099</v>
      </c>
      <c r="AB14" s="58">
        <v>9.1842000000000006</v>
      </c>
      <c r="AC14" s="49">
        <f t="shared" si="19"/>
        <v>-0.19999999999953399</v>
      </c>
      <c r="AD14" s="50">
        <f t="shared" si="20"/>
        <v>-1.50000000000006</v>
      </c>
      <c r="AE14" s="32">
        <f t="shared" si="21"/>
        <v>-0.19999999999953399</v>
      </c>
      <c r="AF14" s="55">
        <v>82634</v>
      </c>
      <c r="AG14" s="70">
        <f t="shared" si="22"/>
        <v>29</v>
      </c>
      <c r="AH14" s="72"/>
    </row>
    <row r="15" spans="1:44" s="1" customFormat="1" ht="14.85" customHeight="1">
      <c r="A15" s="19">
        <v>44592</v>
      </c>
      <c r="B15" s="20">
        <v>780.34680000000003</v>
      </c>
      <c r="C15" s="21">
        <v>3.3294000000000001</v>
      </c>
      <c r="D15" s="22">
        <f t="shared" si="0"/>
        <v>783.67619999999999</v>
      </c>
      <c r="E15" s="23">
        <f t="shared" si="4"/>
        <v>-0.70000000005165897</v>
      </c>
      <c r="F15" s="24">
        <f t="shared" si="5"/>
        <v>-1.8000000000029099</v>
      </c>
      <c r="G15" s="25">
        <f t="shared" si="6"/>
        <v>-0.70000000005165897</v>
      </c>
      <c r="H15" s="21">
        <v>4.2332999999999998</v>
      </c>
      <c r="I15" s="22">
        <f t="shared" si="1"/>
        <v>784.58010000000002</v>
      </c>
      <c r="J15" s="23">
        <f t="shared" si="7"/>
        <v>-9.9999999974897905E-2</v>
      </c>
      <c r="K15" s="24">
        <f t="shared" si="8"/>
        <v>-0.70000000005165897</v>
      </c>
      <c r="L15" s="25">
        <f t="shared" si="9"/>
        <v>-9.9999999974897905E-2</v>
      </c>
      <c r="M15" s="40">
        <v>3.3468</v>
      </c>
      <c r="N15" s="22">
        <f t="shared" si="2"/>
        <v>783.69359999999995</v>
      </c>
      <c r="O15" s="23">
        <f t="shared" si="10"/>
        <v>-0.49999999998817701</v>
      </c>
      <c r="P15" s="24">
        <f t="shared" si="11"/>
        <v>-1.1999999999261499</v>
      </c>
      <c r="Q15" s="25">
        <f t="shared" si="12"/>
        <v>-0.49999999998817701</v>
      </c>
      <c r="R15" s="51"/>
      <c r="S15" s="34">
        <f t="shared" si="3"/>
        <v>44592</v>
      </c>
      <c r="T15" s="48">
        <v>8.4928999999999899</v>
      </c>
      <c r="U15" s="49">
        <f t="shared" si="13"/>
        <v>-0.19999999999953399</v>
      </c>
      <c r="V15" s="50">
        <f t="shared" si="14"/>
        <v>-1.9000000000097801</v>
      </c>
      <c r="W15" s="32">
        <f t="shared" si="15"/>
        <v>-0.19999999999953399</v>
      </c>
      <c r="X15" s="18">
        <v>11.922599999999999</v>
      </c>
      <c r="Y15" s="49">
        <f t="shared" si="16"/>
        <v>-0.10000000000154299</v>
      </c>
      <c r="Z15" s="50">
        <f t="shared" si="17"/>
        <v>-1.10000000000099</v>
      </c>
      <c r="AA15" s="32">
        <f t="shared" si="18"/>
        <v>-0.10000000000154299</v>
      </c>
      <c r="AB15" s="58">
        <v>9.1843000000000004</v>
      </c>
      <c r="AC15" s="49">
        <f t="shared" si="19"/>
        <v>9.99999999997669E-2</v>
      </c>
      <c r="AD15" s="50">
        <f t="shared" si="20"/>
        <v>-1.4000000000002899</v>
      </c>
      <c r="AE15" s="32">
        <f t="shared" si="21"/>
        <v>9.99999999997669E-2</v>
      </c>
      <c r="AF15" s="55">
        <v>82631</v>
      </c>
      <c r="AG15" s="70">
        <f t="shared" si="22"/>
        <v>32</v>
      </c>
      <c r="AH15" s="71"/>
    </row>
    <row r="16" spans="1:44" s="1" customFormat="1" ht="14.85" customHeight="1">
      <c r="A16" s="19">
        <v>44593</v>
      </c>
      <c r="B16" s="20">
        <v>780.34680000000003</v>
      </c>
      <c r="C16" s="21">
        <v>3.3292000000000002</v>
      </c>
      <c r="D16" s="22">
        <f t="shared" si="0"/>
        <v>783.67600000000004</v>
      </c>
      <c r="E16" s="23">
        <f t="shared" si="4"/>
        <v>-0.199999999949796</v>
      </c>
      <c r="F16" s="24">
        <f t="shared" si="5"/>
        <v>-1.9999999999527101</v>
      </c>
      <c r="G16" s="25">
        <f t="shared" si="6"/>
        <v>-0.199999999949796</v>
      </c>
      <c r="H16" s="21">
        <v>4.2331000000000003</v>
      </c>
      <c r="I16" s="22">
        <f t="shared" si="1"/>
        <v>784.57989999999995</v>
      </c>
      <c r="J16" s="23">
        <f t="shared" si="7"/>
        <v>-0.199999999949796</v>
      </c>
      <c r="K16" s="24">
        <f t="shared" si="8"/>
        <v>-0.90000000000145497</v>
      </c>
      <c r="L16" s="25">
        <f t="shared" si="9"/>
        <v>-0.199999999949796</v>
      </c>
      <c r="M16" s="39">
        <v>3.3466</v>
      </c>
      <c r="N16" s="22">
        <f t="shared" si="2"/>
        <v>783.6934</v>
      </c>
      <c r="O16" s="23">
        <f t="shared" si="10"/>
        <v>-0.20000000006348301</v>
      </c>
      <c r="P16" s="24">
        <f t="shared" si="11"/>
        <v>-1.39999999998963</v>
      </c>
      <c r="Q16" s="25">
        <f t="shared" si="12"/>
        <v>-0.20000000006348301</v>
      </c>
      <c r="R16" s="46"/>
      <c r="S16" s="34">
        <f t="shared" si="3"/>
        <v>44593</v>
      </c>
      <c r="T16" s="48">
        <v>8.4928000000000008</v>
      </c>
      <c r="U16" s="49">
        <f t="shared" si="13"/>
        <v>-9.9999999989108801E-2</v>
      </c>
      <c r="V16" s="50">
        <f t="shared" si="14"/>
        <v>-1.99999999999889</v>
      </c>
      <c r="W16" s="32">
        <f t="shared" si="15"/>
        <v>-9.9999999989108801E-2</v>
      </c>
      <c r="X16" s="18">
        <v>11.9222</v>
      </c>
      <c r="Y16" s="49">
        <f t="shared" si="16"/>
        <v>-0.39999999999906799</v>
      </c>
      <c r="Z16" s="50">
        <f t="shared" si="17"/>
        <v>-1.50000000000006</v>
      </c>
      <c r="AA16" s="32">
        <f t="shared" si="18"/>
        <v>-0.39999999999906799</v>
      </c>
      <c r="AB16" s="58">
        <v>9.1837999999999997</v>
      </c>
      <c r="AC16" s="49">
        <f t="shared" si="19"/>
        <v>-0.50000000000061096</v>
      </c>
      <c r="AD16" s="50">
        <f t="shared" si="20"/>
        <v>-1.9000000000009001</v>
      </c>
      <c r="AE16" s="32">
        <f t="shared" si="21"/>
        <v>-0.50000000000061096</v>
      </c>
      <c r="AF16" s="55">
        <v>82628</v>
      </c>
      <c r="AG16" s="70">
        <f t="shared" si="22"/>
        <v>35</v>
      </c>
      <c r="AH16" s="72"/>
    </row>
    <row r="17" spans="1:43" s="1" customFormat="1" ht="14.85" customHeight="1">
      <c r="A17" s="19">
        <v>44594</v>
      </c>
      <c r="B17" s="20">
        <v>780.34680000000003</v>
      </c>
      <c r="C17" s="21">
        <v>3.3290999999999999</v>
      </c>
      <c r="D17" s="22">
        <f t="shared" si="0"/>
        <v>783.67589999999996</v>
      </c>
      <c r="E17" s="23">
        <f t="shared" si="4"/>
        <v>-9.9999999974897905E-2</v>
      </c>
      <c r="F17" s="24">
        <f t="shared" si="5"/>
        <v>-2.0999999999275998</v>
      </c>
      <c r="G17" s="25">
        <f t="shared" si="6"/>
        <v>-9.9999999974897905E-2</v>
      </c>
      <c r="H17" s="21">
        <v>4.2331000000000003</v>
      </c>
      <c r="I17" s="22">
        <f t="shared" si="1"/>
        <v>784.57989999999995</v>
      </c>
      <c r="J17" s="23">
        <f t="shared" si="7"/>
        <v>0</v>
      </c>
      <c r="K17" s="24">
        <f t="shared" si="8"/>
        <v>-0.90000000000145497</v>
      </c>
      <c r="L17" s="25">
        <f t="shared" si="9"/>
        <v>0</v>
      </c>
      <c r="M17" s="40">
        <v>3.3464999999999998</v>
      </c>
      <c r="N17" s="22">
        <f t="shared" si="2"/>
        <v>783.69330000000002</v>
      </c>
      <c r="O17" s="23">
        <f t="shared" si="10"/>
        <v>-9.9999999974897905E-2</v>
      </c>
      <c r="P17" s="24">
        <f t="shared" si="11"/>
        <v>-1.4999999999645299</v>
      </c>
      <c r="Q17" s="25">
        <f t="shared" si="12"/>
        <v>-9.9999999974897905E-2</v>
      </c>
      <c r="R17" s="51"/>
      <c r="S17" s="34">
        <f t="shared" si="3"/>
        <v>44594</v>
      </c>
      <c r="T17" s="48">
        <v>8.4924999999999908</v>
      </c>
      <c r="U17" s="49">
        <f t="shared" si="13"/>
        <v>-0.30000000000995902</v>
      </c>
      <c r="V17" s="50">
        <f t="shared" si="14"/>
        <v>-2.3000000000088501</v>
      </c>
      <c r="W17" s="32">
        <f t="shared" si="15"/>
        <v>-0.30000000000995902</v>
      </c>
      <c r="X17" s="18">
        <v>11.9224</v>
      </c>
      <c r="Y17" s="49">
        <f t="shared" si="16"/>
        <v>0.19999999999953399</v>
      </c>
      <c r="Z17" s="50">
        <f t="shared" si="17"/>
        <v>-1.3000000000005201</v>
      </c>
      <c r="AA17" s="32">
        <f t="shared" si="18"/>
        <v>0.19999999999953399</v>
      </c>
      <c r="AB17" s="58">
        <v>9.1836000000000002</v>
      </c>
      <c r="AC17" s="49">
        <f t="shared" si="19"/>
        <v>-0.19999999999953399</v>
      </c>
      <c r="AD17" s="50">
        <f t="shared" si="20"/>
        <v>-2.10000000000043</v>
      </c>
      <c r="AE17" s="32">
        <f t="shared" si="21"/>
        <v>-0.19999999999953399</v>
      </c>
      <c r="AF17" s="55">
        <v>82625</v>
      </c>
      <c r="AG17" s="70">
        <f t="shared" si="22"/>
        <v>38</v>
      </c>
      <c r="AH17" s="71"/>
    </row>
    <row r="18" spans="1:43" s="1" customFormat="1" ht="14.85" customHeight="1">
      <c r="A18" s="19">
        <v>44595</v>
      </c>
      <c r="B18" s="20">
        <v>780.34680000000003</v>
      </c>
      <c r="C18" s="21">
        <v>3.3288000000000002</v>
      </c>
      <c r="D18" s="22">
        <f t="shared" si="0"/>
        <v>783.67560000000003</v>
      </c>
      <c r="E18" s="23">
        <f t="shared" si="4"/>
        <v>-0.30000000003838101</v>
      </c>
      <c r="F18" s="24">
        <f t="shared" si="5"/>
        <v>-2.39999999996598</v>
      </c>
      <c r="G18" s="25">
        <f t="shared" si="6"/>
        <v>-0.30000000003838101</v>
      </c>
      <c r="H18" s="21">
        <v>4.2329999999999997</v>
      </c>
      <c r="I18" s="22">
        <f t="shared" si="1"/>
        <v>784.57979999999998</v>
      </c>
      <c r="J18" s="23">
        <f t="shared" si="7"/>
        <v>-0.10000000008858501</v>
      </c>
      <c r="K18" s="24">
        <f t="shared" si="8"/>
        <v>-1.00000000009004</v>
      </c>
      <c r="L18" s="25">
        <f t="shared" si="9"/>
        <v>-0.10000000008858501</v>
      </c>
      <c r="M18" s="39">
        <v>3.3462000000000001</v>
      </c>
      <c r="N18" s="22">
        <f t="shared" si="2"/>
        <v>783.69299999999998</v>
      </c>
      <c r="O18" s="23">
        <f t="shared" si="10"/>
        <v>-0.30000000003838101</v>
      </c>
      <c r="P18" s="24">
        <f t="shared" si="11"/>
        <v>-1.8000000000029099</v>
      </c>
      <c r="Q18" s="25">
        <f t="shared" si="12"/>
        <v>-0.30000000003838101</v>
      </c>
      <c r="R18" s="46"/>
      <c r="S18" s="34">
        <f t="shared" si="3"/>
        <v>44595</v>
      </c>
      <c r="T18" s="48">
        <v>8.4923000000000002</v>
      </c>
      <c r="U18" s="49">
        <f t="shared" si="13"/>
        <v>-0.19999999999065199</v>
      </c>
      <c r="V18" s="50">
        <f t="shared" si="14"/>
        <v>-2.4999999999995</v>
      </c>
      <c r="W18" s="32">
        <f t="shared" si="15"/>
        <v>-0.19999999999065199</v>
      </c>
      <c r="X18" s="18">
        <v>11.9223</v>
      </c>
      <c r="Y18" s="49">
        <f t="shared" si="16"/>
        <v>-9.99999999997669E-2</v>
      </c>
      <c r="Z18" s="50">
        <f t="shared" si="17"/>
        <v>-1.4000000000002899</v>
      </c>
      <c r="AA18" s="32">
        <f t="shared" si="18"/>
        <v>-9.99999999997669E-2</v>
      </c>
      <c r="AB18" s="58">
        <v>9.1835000000000004</v>
      </c>
      <c r="AC18" s="49">
        <f t="shared" si="19"/>
        <v>-9.99999999997669E-2</v>
      </c>
      <c r="AD18" s="50">
        <f t="shared" si="20"/>
        <v>-2.2000000000002</v>
      </c>
      <c r="AE18" s="32">
        <f t="shared" si="21"/>
        <v>-9.99999999997669E-2</v>
      </c>
      <c r="AF18" s="55">
        <v>82622</v>
      </c>
      <c r="AG18" s="70">
        <f t="shared" si="22"/>
        <v>41</v>
      </c>
      <c r="AH18" s="72"/>
    </row>
    <row r="19" spans="1:43" s="1" customFormat="1" ht="14.85" customHeight="1">
      <c r="A19" s="19">
        <v>44596</v>
      </c>
      <c r="B19" s="20">
        <v>780.34680000000003</v>
      </c>
      <c r="C19" s="21">
        <v>3.3283999999999998</v>
      </c>
      <c r="D19" s="22">
        <f t="shared" si="0"/>
        <v>783.67520000000002</v>
      </c>
      <c r="E19" s="23">
        <f t="shared" si="4"/>
        <v>-0.40000000001327901</v>
      </c>
      <c r="F19" s="24">
        <f t="shared" si="5"/>
        <v>-2.79999999997926</v>
      </c>
      <c r="G19" s="25">
        <f t="shared" si="6"/>
        <v>-0.40000000001327901</v>
      </c>
      <c r="H19" s="21">
        <v>4.2331000000000003</v>
      </c>
      <c r="I19" s="22">
        <f t="shared" si="1"/>
        <v>784.57989999999995</v>
      </c>
      <c r="J19" s="23">
        <f t="shared" si="7"/>
        <v>0.10000000008858501</v>
      </c>
      <c r="K19" s="24">
        <f t="shared" si="8"/>
        <v>-0.90000000000145497</v>
      </c>
      <c r="L19" s="25">
        <f t="shared" si="9"/>
        <v>0.10000000008858501</v>
      </c>
      <c r="M19" s="40">
        <v>3.3460000000000001</v>
      </c>
      <c r="N19" s="22">
        <f t="shared" si="2"/>
        <v>783.69280000000003</v>
      </c>
      <c r="O19" s="23">
        <f t="shared" si="10"/>
        <v>-0.199999999949796</v>
      </c>
      <c r="P19" s="24">
        <f t="shared" si="11"/>
        <v>-1.9999999999527101</v>
      </c>
      <c r="Q19" s="25">
        <f t="shared" si="12"/>
        <v>-0.199999999949796</v>
      </c>
      <c r="R19" s="51"/>
      <c r="S19" s="34">
        <f t="shared" si="3"/>
        <v>44596</v>
      </c>
      <c r="T19" s="48">
        <v>8.4922000000000004</v>
      </c>
      <c r="U19" s="49">
        <f t="shared" si="13"/>
        <v>-9.99999999997669E-2</v>
      </c>
      <c r="V19" s="50">
        <f t="shared" si="14"/>
        <v>-2.59999999999927</v>
      </c>
      <c r="W19" s="32">
        <f t="shared" si="15"/>
        <v>-9.99999999997669E-2</v>
      </c>
      <c r="X19" s="18">
        <v>11.922000000000001</v>
      </c>
      <c r="Y19" s="49">
        <f t="shared" si="16"/>
        <v>-0.29999999999930099</v>
      </c>
      <c r="Z19" s="50">
        <f t="shared" si="17"/>
        <v>-1.6999999999995901</v>
      </c>
      <c r="AA19" s="32">
        <f t="shared" si="18"/>
        <v>-0.29999999999930099</v>
      </c>
      <c r="AB19" s="58">
        <v>9.1831999999999994</v>
      </c>
      <c r="AC19" s="49">
        <f t="shared" si="19"/>
        <v>-0.30000000000107702</v>
      </c>
      <c r="AD19" s="50">
        <f t="shared" si="20"/>
        <v>-2.5000000000012799</v>
      </c>
      <c r="AE19" s="32">
        <f t="shared" si="21"/>
        <v>-0.30000000000107702</v>
      </c>
      <c r="AF19" s="55">
        <v>82619</v>
      </c>
      <c r="AG19" s="70">
        <f t="shared" si="22"/>
        <v>44</v>
      </c>
      <c r="AH19" s="71"/>
    </row>
    <row r="20" spans="1:43" s="1" customFormat="1" ht="14.85" customHeight="1">
      <c r="A20" s="19">
        <v>44597</v>
      </c>
      <c r="B20" s="20">
        <v>780.34680000000003</v>
      </c>
      <c r="C20" s="21">
        <v>3.3283999999999998</v>
      </c>
      <c r="D20" s="22">
        <f t="shared" si="0"/>
        <v>783.67520000000002</v>
      </c>
      <c r="E20" s="23">
        <f t="shared" si="4"/>
        <v>0</v>
      </c>
      <c r="F20" s="24">
        <f t="shared" si="5"/>
        <v>-2.79999999997926</v>
      </c>
      <c r="G20" s="25">
        <f t="shared" si="6"/>
        <v>0</v>
      </c>
      <c r="H20" s="21">
        <v>4.2328000000000001</v>
      </c>
      <c r="I20" s="22">
        <f t="shared" si="1"/>
        <v>784.57960000000003</v>
      </c>
      <c r="J20" s="23">
        <f t="shared" si="7"/>
        <v>-0.30000000003838101</v>
      </c>
      <c r="K20" s="24">
        <f t="shared" si="8"/>
        <v>-1.2000000000398401</v>
      </c>
      <c r="L20" s="25">
        <f t="shared" si="9"/>
        <v>-0.30000000003838101</v>
      </c>
      <c r="M20" s="39">
        <v>3.3460999999999999</v>
      </c>
      <c r="N20" s="22">
        <f t="shared" si="2"/>
        <v>783.69290000000001</v>
      </c>
      <c r="O20" s="23">
        <f t="shared" si="10"/>
        <v>9.9999999974897905E-2</v>
      </c>
      <c r="P20" s="24">
        <f t="shared" si="11"/>
        <v>-1.8999999999778101</v>
      </c>
      <c r="Q20" s="25">
        <f t="shared" si="12"/>
        <v>9.9999999974897905E-2</v>
      </c>
      <c r="R20" s="46"/>
      <c r="S20" s="34">
        <f t="shared" si="3"/>
        <v>44597</v>
      </c>
      <c r="T20" s="48">
        <v>8.4918999999999905</v>
      </c>
      <c r="U20" s="49">
        <f t="shared" si="13"/>
        <v>-0.30000000000995902</v>
      </c>
      <c r="V20" s="50">
        <f t="shared" si="14"/>
        <v>-2.9000000000092299</v>
      </c>
      <c r="W20" s="32">
        <f t="shared" si="15"/>
        <v>-0.30000000000995902</v>
      </c>
      <c r="X20" s="18">
        <v>11.9221</v>
      </c>
      <c r="Y20" s="49">
        <f t="shared" si="16"/>
        <v>9.99999999997669E-2</v>
      </c>
      <c r="Z20" s="50">
        <f t="shared" si="17"/>
        <v>-1.59999999999982</v>
      </c>
      <c r="AA20" s="32">
        <f t="shared" si="18"/>
        <v>9.99999999997669E-2</v>
      </c>
      <c r="AB20" s="58">
        <v>9.1830000000000105</v>
      </c>
      <c r="AC20" s="49">
        <f t="shared" si="19"/>
        <v>-0.19999999998887599</v>
      </c>
      <c r="AD20" s="50">
        <f t="shared" si="20"/>
        <v>-2.6999999999901498</v>
      </c>
      <c r="AE20" s="32">
        <f t="shared" si="21"/>
        <v>-0.19999999998887599</v>
      </c>
      <c r="AF20" s="55">
        <v>82616</v>
      </c>
      <c r="AG20" s="70">
        <f t="shared" si="22"/>
        <v>47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44602</v>
      </c>
      <c r="B21" s="20">
        <v>780.34680000000003</v>
      </c>
      <c r="C21" s="21">
        <v>3.3281999999999998</v>
      </c>
      <c r="D21" s="22">
        <f t="shared" si="0"/>
        <v>783.67499999999995</v>
      </c>
      <c r="E21" s="23">
        <f t="shared" si="4"/>
        <v>-0.199999999949796</v>
      </c>
      <c r="F21" s="24">
        <f t="shared" si="5"/>
        <v>-2.9999999999290599</v>
      </c>
      <c r="G21" s="25">
        <f t="shared" si="6"/>
        <v>-3.9999999989959199E-2</v>
      </c>
      <c r="H21" s="21">
        <v>4.2327000000000004</v>
      </c>
      <c r="I21" s="22">
        <f t="shared" si="1"/>
        <v>784.57950000000005</v>
      </c>
      <c r="J21" s="23">
        <f t="shared" si="7"/>
        <v>-9.9999999974897905E-2</v>
      </c>
      <c r="K21" s="24">
        <f t="shared" si="8"/>
        <v>-1.30000000001473</v>
      </c>
      <c r="L21" s="25">
        <f t="shared" si="9"/>
        <v>-1.99999999949796E-2</v>
      </c>
      <c r="M21" s="40">
        <v>3.3456000000000001</v>
      </c>
      <c r="N21" s="22">
        <f t="shared" si="2"/>
        <v>783.69240000000002</v>
      </c>
      <c r="O21" s="23">
        <f t="shared" si="10"/>
        <v>-0.49999999998817701</v>
      </c>
      <c r="P21" s="24">
        <f t="shared" si="11"/>
        <v>-2.39999999996598</v>
      </c>
      <c r="Q21" s="25">
        <f t="shared" si="12"/>
        <v>-9.99999999976353E-2</v>
      </c>
      <c r="R21" s="51"/>
      <c r="S21" s="34">
        <f t="shared" si="3"/>
        <v>44602</v>
      </c>
      <c r="T21" s="48">
        <v>8.4920000000000009</v>
      </c>
      <c r="U21" s="49">
        <f t="shared" si="13"/>
        <v>0.100000000010425</v>
      </c>
      <c r="V21" s="50">
        <f t="shared" si="14"/>
        <v>-2.7999999999987999</v>
      </c>
      <c r="W21" s="32">
        <f t="shared" si="15"/>
        <v>2.0000000002084999E-2</v>
      </c>
      <c r="X21" s="18">
        <v>11.921799999999999</v>
      </c>
      <c r="Y21" s="49">
        <f t="shared" si="16"/>
        <v>-0.30000000000107702</v>
      </c>
      <c r="Z21" s="50">
        <f t="shared" si="17"/>
        <v>-1.9000000000009001</v>
      </c>
      <c r="AA21" s="32">
        <f t="shared" si="18"/>
        <v>-6.0000000000215402E-2</v>
      </c>
      <c r="AB21" s="58">
        <v>9.1830999999999996</v>
      </c>
      <c r="AC21" s="49">
        <f t="shared" si="19"/>
        <v>9.9999999989108801E-2</v>
      </c>
      <c r="AD21" s="50">
        <f t="shared" si="20"/>
        <v>-2.6000000000010499</v>
      </c>
      <c r="AE21" s="32">
        <f t="shared" si="21"/>
        <v>1.9999999997821798E-2</v>
      </c>
      <c r="AF21" s="55">
        <v>82613</v>
      </c>
      <c r="AG21" s="70">
        <f t="shared" si="22"/>
        <v>50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44607</v>
      </c>
      <c r="B22" s="20">
        <v>780.34680000000003</v>
      </c>
      <c r="C22" s="21">
        <v>3.3281000000000001</v>
      </c>
      <c r="D22" s="22">
        <f t="shared" si="0"/>
        <v>783.67489999999998</v>
      </c>
      <c r="E22" s="23">
        <f t="shared" si="4"/>
        <v>-0.10000000008858501</v>
      </c>
      <c r="F22" s="24">
        <f t="shared" si="5"/>
        <v>-3.1000000000176402</v>
      </c>
      <c r="G22" s="25">
        <f t="shared" si="6"/>
        <v>-2.0000000017716998E-2</v>
      </c>
      <c r="H22" s="21">
        <v>4.2324999999999999</v>
      </c>
      <c r="I22" s="22">
        <f t="shared" si="1"/>
        <v>784.57929999999999</v>
      </c>
      <c r="J22" s="23">
        <f t="shared" si="7"/>
        <v>-0.20000000006348301</v>
      </c>
      <c r="K22" s="24">
        <f t="shared" si="8"/>
        <v>-1.5000000000782201</v>
      </c>
      <c r="L22" s="25">
        <f t="shared" si="9"/>
        <v>-4.0000000012696497E-2</v>
      </c>
      <c r="M22" s="39">
        <v>3.3454000000000002</v>
      </c>
      <c r="N22" s="22">
        <f t="shared" si="2"/>
        <v>783.69219999999996</v>
      </c>
      <c r="O22" s="23">
        <f t="shared" si="10"/>
        <v>-0.199999999949796</v>
      </c>
      <c r="P22" s="24">
        <f t="shared" si="11"/>
        <v>-2.5999999999157799</v>
      </c>
      <c r="Q22" s="25">
        <f t="shared" si="12"/>
        <v>-3.9999999989959199E-2</v>
      </c>
      <c r="R22" s="51"/>
      <c r="S22" s="34">
        <f t="shared" si="3"/>
        <v>44607</v>
      </c>
      <c r="T22" s="48">
        <v>8.4914999999999807</v>
      </c>
      <c r="U22" s="49">
        <f t="shared" si="13"/>
        <v>-0.50000000002015099</v>
      </c>
      <c r="V22" s="50">
        <f t="shared" si="14"/>
        <v>-3.30000000001895</v>
      </c>
      <c r="W22" s="32">
        <f t="shared" si="15"/>
        <v>-0.10000000000403</v>
      </c>
      <c r="X22" s="18">
        <v>11.921900000000001</v>
      </c>
      <c r="Y22" s="49">
        <f t="shared" si="16"/>
        <v>0.10000000000154299</v>
      </c>
      <c r="Z22" s="50">
        <f t="shared" si="17"/>
        <v>-1.7999999999993599</v>
      </c>
      <c r="AA22" s="32">
        <f t="shared" si="18"/>
        <v>2.0000000000308701E-2</v>
      </c>
      <c r="AB22" s="58">
        <v>9.1826000000000096</v>
      </c>
      <c r="AC22" s="49">
        <f t="shared" si="19"/>
        <v>-0.49999999998995298</v>
      </c>
      <c r="AD22" s="50">
        <f t="shared" si="20"/>
        <v>-3.0999999999910002</v>
      </c>
      <c r="AE22" s="32">
        <f t="shared" si="21"/>
        <v>-9.9999999997990599E-2</v>
      </c>
      <c r="AF22" s="55">
        <v>82610</v>
      </c>
      <c r="AG22" s="70">
        <f t="shared" si="22"/>
        <v>53</v>
      </c>
      <c r="AH22" s="72"/>
    </row>
    <row r="23" spans="1:43" s="1" customFormat="1" ht="14.85" customHeight="1">
      <c r="A23" s="19">
        <v>44610</v>
      </c>
      <c r="B23" s="20">
        <v>780.34680000000003</v>
      </c>
      <c r="C23" s="21">
        <v>3.3277999999999999</v>
      </c>
      <c r="D23" s="22">
        <f t="shared" si="0"/>
        <v>783.67460000000005</v>
      </c>
      <c r="E23" s="23">
        <f t="shared" si="4"/>
        <v>-0.29999999992469401</v>
      </c>
      <c r="F23" s="24">
        <f t="shared" si="5"/>
        <v>-3.3999999999423398</v>
      </c>
      <c r="G23" s="25">
        <f t="shared" si="6"/>
        <v>-9.9999999974897905E-2</v>
      </c>
      <c r="H23" s="21">
        <v>4.2324999999999999</v>
      </c>
      <c r="I23" s="22">
        <f t="shared" si="1"/>
        <v>784.57929999999999</v>
      </c>
      <c r="J23" s="23">
        <f t="shared" si="7"/>
        <v>0</v>
      </c>
      <c r="K23" s="24">
        <f t="shared" si="8"/>
        <v>-1.5000000000782201</v>
      </c>
      <c r="L23" s="25">
        <f t="shared" si="9"/>
        <v>0</v>
      </c>
      <c r="M23" s="40">
        <v>3.3454999999999999</v>
      </c>
      <c r="N23" s="22">
        <f t="shared" si="2"/>
        <v>783.69230000000005</v>
      </c>
      <c r="O23" s="23">
        <f t="shared" si="10"/>
        <v>9.9999999974897905E-2</v>
      </c>
      <c r="P23" s="24">
        <f t="shared" si="11"/>
        <v>-2.4999999999408802</v>
      </c>
      <c r="Q23" s="25">
        <f t="shared" si="12"/>
        <v>3.3333333324965998E-2</v>
      </c>
      <c r="R23" s="51"/>
      <c r="S23" s="34">
        <f t="shared" si="3"/>
        <v>44610</v>
      </c>
      <c r="T23" s="48">
        <v>8.4916</v>
      </c>
      <c r="U23" s="49">
        <f t="shared" si="13"/>
        <v>0.10000000001930701</v>
      </c>
      <c r="V23" s="50">
        <f t="shared" si="14"/>
        <v>-3.1999999999996498</v>
      </c>
      <c r="W23" s="32">
        <f t="shared" si="15"/>
        <v>3.3333333339768997E-2</v>
      </c>
      <c r="X23" s="18">
        <v>11.9215</v>
      </c>
      <c r="Y23" s="49">
        <f t="shared" si="16"/>
        <v>-0.40000000000084401</v>
      </c>
      <c r="Z23" s="50">
        <f t="shared" si="17"/>
        <v>-2.2000000000002</v>
      </c>
      <c r="AA23" s="32">
        <f t="shared" si="18"/>
        <v>-0.133333333333615</v>
      </c>
      <c r="AB23" s="58">
        <v>9.1824000000000101</v>
      </c>
      <c r="AC23" s="49">
        <f t="shared" si="19"/>
        <v>-0.19999999999953399</v>
      </c>
      <c r="AD23" s="50">
        <f t="shared" si="20"/>
        <v>-3.2999999999905301</v>
      </c>
      <c r="AE23" s="32">
        <f t="shared" si="21"/>
        <v>-6.6666666666511304E-2</v>
      </c>
      <c r="AF23" s="55">
        <v>82607</v>
      </c>
      <c r="AG23" s="70">
        <f t="shared" si="22"/>
        <v>56</v>
      </c>
      <c r="AH23" s="71"/>
    </row>
    <row r="24" spans="1:43" s="1" customFormat="1" ht="14.25">
      <c r="A24" s="19">
        <v>44612</v>
      </c>
      <c r="B24" s="20">
        <v>780.34680000000003</v>
      </c>
      <c r="C24" s="21">
        <v>3.3275999999999999</v>
      </c>
      <c r="D24" s="22">
        <f t="shared" si="0"/>
        <v>783.67439999999999</v>
      </c>
      <c r="E24" s="23">
        <f t="shared" si="4"/>
        <v>-0.20000000006348301</v>
      </c>
      <c r="F24" s="24">
        <f t="shared" si="5"/>
        <v>-3.6000000000058199</v>
      </c>
      <c r="G24" s="25">
        <f t="shared" si="6"/>
        <v>-0.100000000031741</v>
      </c>
      <c r="H24" s="21">
        <v>4.2323000000000004</v>
      </c>
      <c r="I24" s="22">
        <f t="shared" si="1"/>
        <v>784.57910000000004</v>
      </c>
      <c r="J24" s="23">
        <f t="shared" si="7"/>
        <v>-0.199999999949796</v>
      </c>
      <c r="K24" s="24">
        <f t="shared" si="8"/>
        <v>-1.70000000002801</v>
      </c>
      <c r="L24" s="25">
        <f t="shared" si="9"/>
        <v>-9.9999999974897905E-2</v>
      </c>
      <c r="M24" s="39">
        <v>3.3452999999999999</v>
      </c>
      <c r="N24" s="22">
        <f t="shared" si="2"/>
        <v>783.69209999999998</v>
      </c>
      <c r="O24" s="23">
        <f t="shared" si="10"/>
        <v>-0.20000000006348301</v>
      </c>
      <c r="P24" s="24">
        <f t="shared" si="11"/>
        <v>-2.70000000000437</v>
      </c>
      <c r="Q24" s="25">
        <f t="shared" si="12"/>
        <v>-0.100000000031741</v>
      </c>
      <c r="R24" s="51"/>
      <c r="S24" s="34">
        <f t="shared" si="3"/>
        <v>44612</v>
      </c>
      <c r="T24" s="48">
        <v>8.4914000000000005</v>
      </c>
      <c r="U24" s="49">
        <f t="shared" si="13"/>
        <v>-0.19999999999953399</v>
      </c>
      <c r="V24" s="50">
        <f t="shared" si="14"/>
        <v>-3.3999999999991801</v>
      </c>
      <c r="W24" s="32">
        <f t="shared" si="15"/>
        <v>-9.99999999997669E-2</v>
      </c>
      <c r="X24" s="18">
        <v>11.9217</v>
      </c>
      <c r="Y24" s="49">
        <f t="shared" si="16"/>
        <v>0.19999999999953399</v>
      </c>
      <c r="Z24" s="50">
        <f t="shared" si="17"/>
        <v>-2.0000000000006701</v>
      </c>
      <c r="AA24" s="32">
        <f t="shared" si="18"/>
        <v>9.99999999997669E-2</v>
      </c>
      <c r="AB24" s="58">
        <v>9.1826000000000008</v>
      </c>
      <c r="AC24" s="49">
        <f t="shared" si="19"/>
        <v>0.19999999999065199</v>
      </c>
      <c r="AD24" s="50">
        <f t="shared" si="20"/>
        <v>-3.0999999999998802</v>
      </c>
      <c r="AE24" s="32">
        <f t="shared" si="21"/>
        <v>9.9999999995325994E-2</v>
      </c>
      <c r="AF24" s="55">
        <v>82600</v>
      </c>
      <c r="AG24" s="70">
        <f t="shared" si="22"/>
        <v>63</v>
      </c>
      <c r="AH24" s="72"/>
    </row>
    <row r="25" spans="1:43" s="1" customFormat="1" ht="14.25">
      <c r="A25" s="19">
        <v>44614</v>
      </c>
      <c r="B25" s="20">
        <v>780.34680000000003</v>
      </c>
      <c r="C25" s="21">
        <v>3.3273999999999999</v>
      </c>
      <c r="D25" s="22">
        <f t="shared" si="0"/>
        <v>783.67420000000004</v>
      </c>
      <c r="E25" s="23">
        <f t="shared" si="4"/>
        <v>-0.199999999949796</v>
      </c>
      <c r="F25" s="24">
        <f t="shared" si="5"/>
        <v>-3.7999999999556202</v>
      </c>
      <c r="G25" s="25">
        <f t="shared" si="6"/>
        <v>-9.9999999974897905E-2</v>
      </c>
      <c r="H25" s="21">
        <v>4.2321</v>
      </c>
      <c r="I25" s="22">
        <f t="shared" si="1"/>
        <v>784.57889999999998</v>
      </c>
      <c r="J25" s="23">
        <f t="shared" si="7"/>
        <v>-0.20000000006348301</v>
      </c>
      <c r="K25" s="24">
        <f t="shared" si="8"/>
        <v>-1.9000000000915001</v>
      </c>
      <c r="L25" s="25">
        <f t="shared" si="9"/>
        <v>-0.100000000031741</v>
      </c>
      <c r="M25" s="40">
        <v>3.3451</v>
      </c>
      <c r="N25" s="22">
        <f t="shared" si="2"/>
        <v>783.69190000000003</v>
      </c>
      <c r="O25" s="23">
        <f t="shared" si="10"/>
        <v>-0.199999999949796</v>
      </c>
      <c r="P25" s="24">
        <f t="shared" si="11"/>
        <v>-2.8999999999541601</v>
      </c>
      <c r="Q25" s="25">
        <f t="shared" si="12"/>
        <v>-9.9999999974897905E-2</v>
      </c>
      <c r="R25" s="51"/>
      <c r="S25" s="34">
        <v>44614</v>
      </c>
      <c r="T25" s="48">
        <v>8.4911999999999992</v>
      </c>
      <c r="U25" s="49">
        <f t="shared" si="13"/>
        <v>-0.20000000000130999</v>
      </c>
      <c r="V25" s="50">
        <f t="shared" si="14"/>
        <v>-3.6000000000004899</v>
      </c>
      <c r="W25" s="32">
        <f t="shared" si="15"/>
        <v>-0.100000000000655</v>
      </c>
      <c r="X25" s="18">
        <v>11.921900000000001</v>
      </c>
      <c r="Y25" s="49">
        <f t="shared" si="16"/>
        <v>0.20000000000130999</v>
      </c>
      <c r="Z25" s="50">
        <f t="shared" si="17"/>
        <v>-1.7999999999993599</v>
      </c>
      <c r="AA25" s="32">
        <f t="shared" si="18"/>
        <v>0.100000000000655</v>
      </c>
      <c r="AB25" s="58">
        <v>9.1827999999999896</v>
      </c>
      <c r="AC25" s="49">
        <f t="shared" si="19"/>
        <v>0.19999999998887599</v>
      </c>
      <c r="AD25" s="50">
        <f t="shared" si="20"/>
        <v>-2.900000000011</v>
      </c>
      <c r="AE25" s="32">
        <f t="shared" si="21"/>
        <v>9.9999999994437899E-2</v>
      </c>
      <c r="AF25" s="55">
        <v>82593</v>
      </c>
      <c r="AG25" s="70">
        <f t="shared" si="22"/>
        <v>70</v>
      </c>
      <c r="AH25" s="71"/>
    </row>
    <row r="26" spans="1:43" s="1" customFormat="1" ht="14.25">
      <c r="A26" s="19">
        <v>44617</v>
      </c>
      <c r="B26" s="20">
        <v>780.34680000000003</v>
      </c>
      <c r="C26" s="21">
        <v>3.3271999999999999</v>
      </c>
      <c r="D26" s="22">
        <f t="shared" si="0"/>
        <v>783.67399999999998</v>
      </c>
      <c r="E26" s="23">
        <f t="shared" si="4"/>
        <v>-0.20000000006348301</v>
      </c>
      <c r="F26" s="24">
        <f t="shared" si="5"/>
        <v>-4.0000000000191003</v>
      </c>
      <c r="G26" s="25">
        <f t="shared" si="6"/>
        <v>-6.66666666878276E-2</v>
      </c>
      <c r="H26" s="21">
        <v>4.2319000000000004</v>
      </c>
      <c r="I26" s="22">
        <f t="shared" si="1"/>
        <v>784.57870000000003</v>
      </c>
      <c r="J26" s="23">
        <f t="shared" si="7"/>
        <v>-0.199999999949796</v>
      </c>
      <c r="K26" s="24">
        <f t="shared" si="8"/>
        <v>-2.1000000000412902</v>
      </c>
      <c r="L26" s="25">
        <f t="shared" si="9"/>
        <v>-6.6666666649931997E-2</v>
      </c>
      <c r="M26" s="39">
        <v>3.3449</v>
      </c>
      <c r="N26" s="22">
        <f t="shared" si="2"/>
        <v>783.69169999999997</v>
      </c>
      <c r="O26" s="23">
        <f t="shared" si="10"/>
        <v>-0.199999999949796</v>
      </c>
      <c r="P26" s="24">
        <f t="shared" si="11"/>
        <v>-3.09999999990396</v>
      </c>
      <c r="Q26" s="25">
        <f t="shared" si="12"/>
        <v>-6.6666666649931997E-2</v>
      </c>
      <c r="R26" s="51"/>
      <c r="S26" s="34">
        <v>44617</v>
      </c>
      <c r="T26" s="48">
        <v>8.4913000000000007</v>
      </c>
      <c r="U26" s="49">
        <f t="shared" si="13"/>
        <v>0.10000000000154299</v>
      </c>
      <c r="V26" s="50">
        <f t="shared" si="14"/>
        <v>-3.4999999999989502</v>
      </c>
      <c r="W26" s="32">
        <f t="shared" si="15"/>
        <v>3.3333333333847803E-2</v>
      </c>
      <c r="X26" s="18">
        <v>11.9215</v>
      </c>
      <c r="Y26" s="49">
        <f t="shared" si="16"/>
        <v>-0.40000000000084401</v>
      </c>
      <c r="Z26" s="50">
        <f t="shared" si="17"/>
        <v>-2.2000000000002</v>
      </c>
      <c r="AA26" s="32">
        <f t="shared" si="18"/>
        <v>-0.133333333333615</v>
      </c>
      <c r="AB26" s="58">
        <v>9.1829999999999803</v>
      </c>
      <c r="AC26" s="49">
        <f t="shared" si="19"/>
        <v>0.19999999999065199</v>
      </c>
      <c r="AD26" s="50">
        <f t="shared" si="20"/>
        <v>-2.7000000000203501</v>
      </c>
      <c r="AE26" s="32">
        <f t="shared" si="21"/>
        <v>6.66666666635507E-2</v>
      </c>
      <c r="AF26" s="55">
        <v>82586</v>
      </c>
      <c r="AG26" s="70">
        <f t="shared" si="22"/>
        <v>77</v>
      </c>
      <c r="AH26" s="72"/>
    </row>
    <row r="27" spans="1:43" s="1" customFormat="1" ht="14.25">
      <c r="A27" s="19">
        <v>44621</v>
      </c>
      <c r="B27" s="20">
        <v>780.34680000000003</v>
      </c>
      <c r="C27" s="21">
        <v>3.3273000000000001</v>
      </c>
      <c r="D27" s="22">
        <f t="shared" si="0"/>
        <v>783.67409999999995</v>
      </c>
      <c r="E27" s="23">
        <f t="shared" si="4"/>
        <v>0.10000000008858501</v>
      </c>
      <c r="F27" s="24">
        <f t="shared" si="5"/>
        <v>-3.8999999999305102</v>
      </c>
      <c r="G27" s="25">
        <f t="shared" si="6"/>
        <v>2.5000000022146199E-2</v>
      </c>
      <c r="H27" s="21">
        <v>4.2317999999999998</v>
      </c>
      <c r="I27" s="22">
        <f t="shared" si="1"/>
        <v>784.57860000000005</v>
      </c>
      <c r="J27" s="23">
        <f t="shared" si="7"/>
        <v>-9.9999999974897905E-2</v>
      </c>
      <c r="K27" s="24">
        <f t="shared" si="8"/>
        <v>-2.2000000000161899</v>
      </c>
      <c r="L27" s="25">
        <f t="shared" si="9"/>
        <v>-2.49999999937245E-2</v>
      </c>
      <c r="M27" s="40">
        <v>3.3448000000000002</v>
      </c>
      <c r="N27" s="22">
        <f t="shared" si="2"/>
        <v>783.69159999999999</v>
      </c>
      <c r="O27" s="23">
        <f t="shared" si="10"/>
        <v>-0.10000000008858501</v>
      </c>
      <c r="P27" s="24">
        <f t="shared" si="11"/>
        <v>-3.1999999999925399</v>
      </c>
      <c r="Q27" s="25">
        <f t="shared" si="12"/>
        <v>-2.5000000022146199E-2</v>
      </c>
      <c r="R27" s="52"/>
      <c r="S27" s="34">
        <v>44621</v>
      </c>
      <c r="T27" s="48">
        <v>8.4908000000000001</v>
      </c>
      <c r="U27" s="49">
        <f t="shared" si="13"/>
        <v>-0.50000000000061096</v>
      </c>
      <c r="V27" s="50">
        <f t="shared" si="14"/>
        <v>-3.9999999999995599</v>
      </c>
      <c r="W27" s="32">
        <f t="shared" si="15"/>
        <v>-0.12500000000015299</v>
      </c>
      <c r="X27" s="18">
        <v>11.9214</v>
      </c>
      <c r="Y27" s="49">
        <f t="shared" si="16"/>
        <v>-9.99999999997669E-2</v>
      </c>
      <c r="Z27" s="50">
        <f t="shared" si="17"/>
        <v>-2.2999999999999701</v>
      </c>
      <c r="AA27" s="32">
        <f t="shared" si="18"/>
        <v>-2.4999999999941701E-2</v>
      </c>
      <c r="AB27" s="58">
        <v>9.1827000000000005</v>
      </c>
      <c r="AC27" s="49">
        <f t="shared" si="19"/>
        <v>-0.29999999997976101</v>
      </c>
      <c r="AD27" s="50">
        <f t="shared" si="20"/>
        <v>-3.0000000000001101</v>
      </c>
      <c r="AE27" s="32">
        <f t="shared" si="21"/>
        <v>-7.4999999994940197E-2</v>
      </c>
      <c r="AF27" s="55">
        <v>82579</v>
      </c>
      <c r="AG27" s="70">
        <f t="shared" si="22"/>
        <v>84</v>
      </c>
      <c r="AH27" s="71"/>
    </row>
    <row r="28" spans="1:43" s="1" customFormat="1" ht="14.25">
      <c r="A28" s="19"/>
      <c r="B28" s="20"/>
      <c r="C28" s="21"/>
      <c r="D28" s="22"/>
      <c r="E28" s="87">
        <f>F27-F24</f>
        <v>-0.29999999992469401</v>
      </c>
      <c r="F28" s="87">
        <f>K27-K24</f>
        <v>-0.49999999998817701</v>
      </c>
      <c r="G28" s="87">
        <f>P27-P24</f>
        <v>-0.49999999998817701</v>
      </c>
      <c r="H28" s="87">
        <f>F27</f>
        <v>-3.8999999999305102</v>
      </c>
      <c r="I28" s="87">
        <f>K27</f>
        <v>-2.2000000000161899</v>
      </c>
      <c r="J28" s="87">
        <f>P27</f>
        <v>-3.1999999999925399</v>
      </c>
      <c r="K28" s="87">
        <f>(K27-K25)/9</f>
        <v>-3.3333333324965998E-2</v>
      </c>
      <c r="L28" s="25"/>
      <c r="M28" s="39"/>
      <c r="N28" s="22"/>
      <c r="O28" s="23"/>
      <c r="P28" s="24"/>
      <c r="Q28" s="25"/>
      <c r="R28" s="52"/>
      <c r="S28" s="34"/>
      <c r="T28" s="48"/>
      <c r="U28" s="87">
        <f>V27-V25</f>
        <v>-0.39999999999906799</v>
      </c>
      <c r="V28" s="88">
        <f>Z27-Z25</f>
        <v>-0.50000000000061096</v>
      </c>
      <c r="W28" s="88">
        <f>AD27-AD25</f>
        <v>-9.9999999989108801E-2</v>
      </c>
      <c r="X28" s="88">
        <f>V27</f>
        <v>-3.9999999999995599</v>
      </c>
      <c r="Y28" s="87">
        <f>Z27</f>
        <v>-2.2999999999999701</v>
      </c>
      <c r="Z28" s="88">
        <f>AD27</f>
        <v>-3.0000000000001101</v>
      </c>
      <c r="AA28" s="88">
        <f>(V27-V24)/9</f>
        <v>-6.6666666666708702E-2</v>
      </c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30" zoomScale="85" zoomScaleNormal="85" workbookViewId="0">
      <selection activeCell="Y103" sqref="Y103"/>
    </sheetView>
  </sheetViews>
  <sheetFormatPr defaultColWidth="9" defaultRowHeight="13.5"/>
  <cols>
    <col min="2" max="2" width="10.625" customWidth="1"/>
    <col min="3" max="3" width="9.375"/>
    <col min="4" max="4" width="11.875" customWidth="1"/>
    <col min="8" max="8" width="10.375"/>
    <col min="9" max="9" width="12.125" customWidth="1"/>
    <col min="13" max="13" width="9.375"/>
    <col min="14" max="14" width="11.625" customWidth="1"/>
    <col min="20" max="20" width="9.375"/>
    <col min="24" max="24" width="11.875" customWidth="1"/>
    <col min="28" max="28" width="9.375"/>
    <col min="32" max="32" width="9.375"/>
  </cols>
  <sheetData>
    <row r="1" spans="1:44" s="1" customFormat="1" ht="30.75" customHeight="1">
      <c r="A1" s="97" t="s">
        <v>34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44597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44597</v>
      </c>
      <c r="B6" s="20">
        <v>780.34680000000003</v>
      </c>
      <c r="C6" s="21">
        <v>3.9723000000000002</v>
      </c>
      <c r="D6" s="22">
        <f t="shared" ref="D6:D21" si="0">C6+B6</f>
        <v>784.31910000000005</v>
      </c>
      <c r="E6" s="23">
        <v>0</v>
      </c>
      <c r="F6" s="24">
        <v>0</v>
      </c>
      <c r="G6" s="25">
        <v>0</v>
      </c>
      <c r="H6" s="21">
        <v>4.8682999999999996</v>
      </c>
      <c r="I6" s="22">
        <f t="shared" ref="I6:I21" si="1">H6+B6</f>
        <v>785.21510000000001</v>
      </c>
      <c r="J6" s="23">
        <v>0</v>
      </c>
      <c r="K6" s="24">
        <v>0</v>
      </c>
      <c r="L6" s="25">
        <v>0</v>
      </c>
      <c r="M6" s="39">
        <v>3.6890999999999998</v>
      </c>
      <c r="N6" s="22">
        <f t="shared" ref="N6:N21" si="2">M6+B6</f>
        <v>784.03589999999997</v>
      </c>
      <c r="O6" s="23">
        <v>0</v>
      </c>
      <c r="P6" s="24">
        <v>0</v>
      </c>
      <c r="Q6" s="25">
        <v>0</v>
      </c>
      <c r="R6" s="46"/>
      <c r="S6" s="34">
        <f t="shared" ref="S6:S21" si="3">A6</f>
        <v>44597</v>
      </c>
      <c r="T6" s="48">
        <v>9.4533000000000005</v>
      </c>
      <c r="U6" s="49">
        <v>0</v>
      </c>
      <c r="V6" s="50">
        <v>0</v>
      </c>
      <c r="W6" s="32">
        <v>0</v>
      </c>
      <c r="X6" s="18">
        <v>11.992800000000001</v>
      </c>
      <c r="Y6" s="49">
        <f>(X6-X6)*1000</f>
        <v>0</v>
      </c>
      <c r="Z6" s="50">
        <v>0</v>
      </c>
      <c r="AA6" s="32">
        <v>0</v>
      </c>
      <c r="AB6" s="58">
        <v>8.7226999999999997</v>
      </c>
      <c r="AC6" s="49">
        <v>0</v>
      </c>
      <c r="AD6" s="50">
        <v>0</v>
      </c>
      <c r="AE6" s="32">
        <v>0</v>
      </c>
      <c r="AF6" s="55">
        <v>82625</v>
      </c>
      <c r="AG6" s="70">
        <f>82630-AF6</f>
        <v>5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44598</v>
      </c>
      <c r="B7" s="20">
        <v>780.34680000000003</v>
      </c>
      <c r="C7" s="21">
        <v>3.9721000000000002</v>
      </c>
      <c r="D7" s="22">
        <f t="shared" si="0"/>
        <v>784.31889999999999</v>
      </c>
      <c r="E7" s="23">
        <f t="shared" ref="E7:E21" si="4">(D7-D6)*1000</f>
        <v>-0.20000000006348301</v>
      </c>
      <c r="F7" s="24">
        <f t="shared" ref="F7:F21" si="5">F6+E7</f>
        <v>-0.20000000006348301</v>
      </c>
      <c r="G7" s="25">
        <f t="shared" ref="G7:G21" si="6">E7/(A7-A6)</f>
        <v>-0.20000000006348301</v>
      </c>
      <c r="H7" s="21">
        <v>4.8685</v>
      </c>
      <c r="I7" s="22">
        <f t="shared" si="1"/>
        <v>785.21529999999996</v>
      </c>
      <c r="J7" s="23">
        <f t="shared" ref="J7:J21" si="7">(I7-I6)*1000</f>
        <v>0.20000000006348301</v>
      </c>
      <c r="K7" s="24">
        <f t="shared" ref="K7:K21" si="8">K6+J7</f>
        <v>0.20000000006348301</v>
      </c>
      <c r="L7" s="25">
        <f t="shared" ref="L7:L21" si="9">J7/(A7-A6)</f>
        <v>0.20000000006348301</v>
      </c>
      <c r="M7" s="40">
        <v>3.6888999999999998</v>
      </c>
      <c r="N7" s="22">
        <f t="shared" si="2"/>
        <v>784.03570000000002</v>
      </c>
      <c r="O7" s="23">
        <f t="shared" ref="O7:O21" si="10">(N7-N6)*1000</f>
        <v>-0.20000000006348301</v>
      </c>
      <c r="P7" s="24">
        <f t="shared" ref="P7:P21" si="11">P6+O7</f>
        <v>-0.20000000006348301</v>
      </c>
      <c r="Q7" s="25">
        <f t="shared" ref="Q7:Q21" si="12">O7/(A7-A6)</f>
        <v>-0.20000000006348301</v>
      </c>
      <c r="R7" s="51"/>
      <c r="S7" s="34">
        <f t="shared" si="3"/>
        <v>44598</v>
      </c>
      <c r="T7" s="48">
        <v>9.4532000000000007</v>
      </c>
      <c r="U7" s="49">
        <f t="shared" ref="U7:U21" si="13">(T7-T6)*1000</f>
        <v>-9.99999999997669E-2</v>
      </c>
      <c r="V7" s="50">
        <f t="shared" ref="V7:V21" si="14">V6+U7</f>
        <v>-9.99999999997669E-2</v>
      </c>
      <c r="W7" s="32">
        <f t="shared" ref="W7:W21" si="15">U7/(S7-S6)</f>
        <v>-9.99999999997669E-2</v>
      </c>
      <c r="X7" s="18">
        <v>11.9925</v>
      </c>
      <c r="Y7" s="49">
        <f t="shared" ref="Y7:Y21" si="16">(X7-X6)*1000</f>
        <v>-0.30000000000107702</v>
      </c>
      <c r="Z7" s="50">
        <f t="shared" ref="Z7:Z21" si="17">Z6+Y7</f>
        <v>-0.30000000000107702</v>
      </c>
      <c r="AA7" s="32">
        <f t="shared" ref="AA7:AA21" si="18">Y7/(S7-S6)</f>
        <v>-0.30000000000107702</v>
      </c>
      <c r="AB7" s="58">
        <v>8.7224000000000004</v>
      </c>
      <c r="AC7" s="49">
        <f t="shared" ref="AC7:AC21" si="19">(AB7-AB6)*1000</f>
        <v>-0.29999999999930099</v>
      </c>
      <c r="AD7" s="50">
        <f t="shared" ref="AD7:AD21" si="20">AD6+AC7</f>
        <v>-0.29999999999930099</v>
      </c>
      <c r="AE7" s="32">
        <f t="shared" ref="AE7:AE21" si="21">AC7/(S7-S6)</f>
        <v>-0.29999999999930099</v>
      </c>
      <c r="AF7" s="55">
        <v>82623</v>
      </c>
      <c r="AG7" s="70">
        <f t="shared" ref="AG7:AG21" si="22">82630-AF7</f>
        <v>7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44599</v>
      </c>
      <c r="B8" s="20">
        <v>780.34680000000003</v>
      </c>
      <c r="C8" s="21">
        <v>3.9722</v>
      </c>
      <c r="D8" s="22">
        <f t="shared" si="0"/>
        <v>784.31899999999996</v>
      </c>
      <c r="E8" s="23">
        <f t="shared" si="4"/>
        <v>0.10000000008858501</v>
      </c>
      <c r="F8" s="24">
        <f t="shared" si="5"/>
        <v>-9.9999999974897905E-2</v>
      </c>
      <c r="G8" s="25">
        <f t="shared" si="6"/>
        <v>0.10000000008858501</v>
      </c>
      <c r="H8" s="21">
        <v>4.8680000000000003</v>
      </c>
      <c r="I8" s="22">
        <f t="shared" si="1"/>
        <v>785.21479999999997</v>
      </c>
      <c r="J8" s="23">
        <f t="shared" si="7"/>
        <v>-0.49999999998817701</v>
      </c>
      <c r="K8" s="24">
        <f t="shared" si="8"/>
        <v>-0.29999999992469401</v>
      </c>
      <c r="L8" s="25">
        <f t="shared" si="9"/>
        <v>-0.49999999998817701</v>
      </c>
      <c r="M8" s="39">
        <v>3.6888000000000001</v>
      </c>
      <c r="N8" s="22">
        <f t="shared" si="2"/>
        <v>784.03560000000004</v>
      </c>
      <c r="O8" s="23">
        <f t="shared" si="10"/>
        <v>-9.9999999974897905E-2</v>
      </c>
      <c r="P8" s="24">
        <f t="shared" si="11"/>
        <v>-0.30000000003838101</v>
      </c>
      <c r="Q8" s="25">
        <f t="shared" si="12"/>
        <v>-9.9999999974897905E-2</v>
      </c>
      <c r="R8" s="46"/>
      <c r="S8" s="34">
        <f t="shared" si="3"/>
        <v>44599</v>
      </c>
      <c r="T8" s="48">
        <v>9.4529999999999994</v>
      </c>
      <c r="U8" s="49">
        <f t="shared" si="13"/>
        <v>-0.20000000000130999</v>
      </c>
      <c r="V8" s="50">
        <f t="shared" si="14"/>
        <v>-0.30000000000107702</v>
      </c>
      <c r="W8" s="32">
        <f t="shared" si="15"/>
        <v>-0.20000000000130999</v>
      </c>
      <c r="X8" s="18">
        <v>11.9923</v>
      </c>
      <c r="Y8" s="49">
        <f t="shared" si="16"/>
        <v>-0.19999999999953399</v>
      </c>
      <c r="Z8" s="50">
        <f t="shared" si="17"/>
        <v>-0.50000000000061096</v>
      </c>
      <c r="AA8" s="32">
        <f t="shared" si="18"/>
        <v>-0.19999999999953399</v>
      </c>
      <c r="AB8" s="58">
        <v>8.7222000000000008</v>
      </c>
      <c r="AC8" s="49">
        <f t="shared" si="19"/>
        <v>-0.19999999999953399</v>
      </c>
      <c r="AD8" s="50">
        <f t="shared" si="20"/>
        <v>-0.49999999999883499</v>
      </c>
      <c r="AE8" s="32">
        <f t="shared" si="21"/>
        <v>-0.19999999999953399</v>
      </c>
      <c r="AF8" s="55">
        <v>82621</v>
      </c>
      <c r="AG8" s="70">
        <f t="shared" si="22"/>
        <v>9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44600</v>
      </c>
      <c r="B9" s="20">
        <v>780.34680000000003</v>
      </c>
      <c r="C9" s="21">
        <v>3.9716999999999998</v>
      </c>
      <c r="D9" s="22">
        <f t="shared" si="0"/>
        <v>784.31849999999997</v>
      </c>
      <c r="E9" s="23">
        <f t="shared" si="4"/>
        <v>-0.49999999998817701</v>
      </c>
      <c r="F9" s="24">
        <f t="shared" si="5"/>
        <v>-0.59999999996307496</v>
      </c>
      <c r="G9" s="25">
        <f t="shared" si="6"/>
        <v>-0.49999999998817701</v>
      </c>
      <c r="H9" s="21">
        <v>4.8681000000000001</v>
      </c>
      <c r="I9" s="22">
        <f t="shared" si="1"/>
        <v>785.21489999999994</v>
      </c>
      <c r="J9" s="23">
        <f t="shared" si="7"/>
        <v>9.9999999974897905E-2</v>
      </c>
      <c r="K9" s="24">
        <f t="shared" si="8"/>
        <v>-0.199999999949796</v>
      </c>
      <c r="L9" s="25">
        <f t="shared" si="9"/>
        <v>9.9999999974897905E-2</v>
      </c>
      <c r="M9" s="40">
        <v>3.6884999999999999</v>
      </c>
      <c r="N9" s="22">
        <f t="shared" si="2"/>
        <v>784.03530000000001</v>
      </c>
      <c r="O9" s="23">
        <f t="shared" si="10"/>
        <v>-0.30000000003838101</v>
      </c>
      <c r="P9" s="24">
        <f t="shared" si="11"/>
        <v>-0.60000000007676102</v>
      </c>
      <c r="Q9" s="25">
        <f t="shared" si="12"/>
        <v>-0.30000000003838101</v>
      </c>
      <c r="R9" s="51"/>
      <c r="S9" s="34">
        <f t="shared" si="3"/>
        <v>44600</v>
      </c>
      <c r="T9" s="48">
        <v>9.4530999999999992</v>
      </c>
      <c r="U9" s="49">
        <f t="shared" si="13"/>
        <v>9.99999999997669E-2</v>
      </c>
      <c r="V9" s="50">
        <f t="shared" si="14"/>
        <v>-0.20000000000130999</v>
      </c>
      <c r="W9" s="32">
        <f t="shared" si="15"/>
        <v>9.99999999997669E-2</v>
      </c>
      <c r="X9" s="18">
        <v>11.992100000000001</v>
      </c>
      <c r="Y9" s="49">
        <f t="shared" si="16"/>
        <v>-0.19999999999953399</v>
      </c>
      <c r="Z9" s="50">
        <f t="shared" si="17"/>
        <v>-0.70000000000014495</v>
      </c>
      <c r="AA9" s="32">
        <f t="shared" si="18"/>
        <v>-0.19999999999953399</v>
      </c>
      <c r="AB9" s="58">
        <v>8.7219999999999995</v>
      </c>
      <c r="AC9" s="49">
        <f t="shared" si="19"/>
        <v>-0.20000000000130999</v>
      </c>
      <c r="AD9" s="50">
        <f t="shared" si="20"/>
        <v>-0.70000000000014495</v>
      </c>
      <c r="AE9" s="32">
        <f t="shared" si="21"/>
        <v>-0.20000000000130999</v>
      </c>
      <c r="AF9" s="55">
        <v>82619</v>
      </c>
      <c r="AG9" s="70">
        <f t="shared" si="22"/>
        <v>11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44601</v>
      </c>
      <c r="B10" s="20">
        <v>780.34680000000003</v>
      </c>
      <c r="C10" s="21">
        <v>3.9714999999999998</v>
      </c>
      <c r="D10" s="22">
        <f t="shared" si="0"/>
        <v>784.31830000000002</v>
      </c>
      <c r="E10" s="23">
        <f t="shared" si="4"/>
        <v>-0.20000000006348301</v>
      </c>
      <c r="F10" s="24">
        <f t="shared" si="5"/>
        <v>-0.80000000002655702</v>
      </c>
      <c r="G10" s="25">
        <f t="shared" si="6"/>
        <v>-0.20000000006348301</v>
      </c>
      <c r="H10" s="21">
        <v>4.8680000000000003</v>
      </c>
      <c r="I10" s="22">
        <f t="shared" si="1"/>
        <v>785.21479999999997</v>
      </c>
      <c r="J10" s="23">
        <f t="shared" si="7"/>
        <v>-9.9999999974897905E-2</v>
      </c>
      <c r="K10" s="24">
        <f t="shared" si="8"/>
        <v>-0.29999999992469401</v>
      </c>
      <c r="L10" s="25">
        <f t="shared" si="9"/>
        <v>-9.9999999974897905E-2</v>
      </c>
      <c r="M10" s="39">
        <v>3.6882999999999999</v>
      </c>
      <c r="N10" s="22">
        <f t="shared" si="2"/>
        <v>784.03510000000006</v>
      </c>
      <c r="O10" s="23">
        <f t="shared" si="10"/>
        <v>-0.199999999949796</v>
      </c>
      <c r="P10" s="24">
        <f t="shared" si="11"/>
        <v>-0.80000000002655702</v>
      </c>
      <c r="Q10" s="25">
        <f t="shared" si="12"/>
        <v>-0.199999999949796</v>
      </c>
      <c r="R10" s="46"/>
      <c r="S10" s="34">
        <f t="shared" si="3"/>
        <v>44601</v>
      </c>
      <c r="T10" s="48">
        <v>9.4526000000000003</v>
      </c>
      <c r="U10" s="49">
        <f t="shared" si="13"/>
        <v>-0.49999999999883499</v>
      </c>
      <c r="V10" s="50">
        <f t="shared" si="14"/>
        <v>-0.70000000000014495</v>
      </c>
      <c r="W10" s="32">
        <f t="shared" si="15"/>
        <v>-0.49999999999883499</v>
      </c>
      <c r="X10" s="18">
        <v>11.992000000000001</v>
      </c>
      <c r="Y10" s="49">
        <f t="shared" si="16"/>
        <v>-9.99999999997669E-2</v>
      </c>
      <c r="Z10" s="50">
        <f t="shared" si="17"/>
        <v>-0.799999999999912</v>
      </c>
      <c r="AA10" s="32">
        <f t="shared" si="18"/>
        <v>-9.99999999997669E-2</v>
      </c>
      <c r="AB10" s="58">
        <v>8.7218999999999998</v>
      </c>
      <c r="AC10" s="49">
        <f t="shared" si="19"/>
        <v>-9.99999999997669E-2</v>
      </c>
      <c r="AD10" s="50">
        <f t="shared" si="20"/>
        <v>-0.799999999999912</v>
      </c>
      <c r="AE10" s="32">
        <f t="shared" si="21"/>
        <v>-9.99999999997669E-2</v>
      </c>
      <c r="AF10" s="55">
        <v>82617</v>
      </c>
      <c r="AG10" s="70">
        <f t="shared" si="22"/>
        <v>13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44602</v>
      </c>
      <c r="B11" s="20">
        <v>780.34680000000003</v>
      </c>
      <c r="C11" s="21">
        <v>3.9716</v>
      </c>
      <c r="D11" s="22">
        <f t="shared" si="0"/>
        <v>784.3184</v>
      </c>
      <c r="E11" s="23">
        <f t="shared" si="4"/>
        <v>9.9999999974897905E-2</v>
      </c>
      <c r="F11" s="24">
        <f t="shared" si="5"/>
        <v>-0.70000000005165897</v>
      </c>
      <c r="G11" s="25">
        <f t="shared" si="6"/>
        <v>9.9999999974897905E-2</v>
      </c>
      <c r="H11" s="21">
        <v>4.8682999999999996</v>
      </c>
      <c r="I11" s="22">
        <f t="shared" si="1"/>
        <v>785.21510000000001</v>
      </c>
      <c r="J11" s="23">
        <f t="shared" si="7"/>
        <v>0.29999999992469401</v>
      </c>
      <c r="K11" s="24">
        <f t="shared" si="8"/>
        <v>0</v>
      </c>
      <c r="L11" s="25">
        <f t="shared" si="9"/>
        <v>0.29999999992469401</v>
      </c>
      <c r="M11" s="40">
        <v>3.6884000000000001</v>
      </c>
      <c r="N11" s="22">
        <f t="shared" si="2"/>
        <v>784.03520000000003</v>
      </c>
      <c r="O11" s="23">
        <f t="shared" si="10"/>
        <v>9.9999999974897905E-2</v>
      </c>
      <c r="P11" s="24">
        <f t="shared" si="11"/>
        <v>-0.70000000005165897</v>
      </c>
      <c r="Q11" s="25">
        <f t="shared" si="12"/>
        <v>9.9999999974897905E-2</v>
      </c>
      <c r="R11" s="51"/>
      <c r="S11" s="34">
        <f t="shared" si="3"/>
        <v>44602</v>
      </c>
      <c r="T11" s="48">
        <v>9.4524000000000008</v>
      </c>
      <c r="U11" s="49">
        <f t="shared" si="13"/>
        <v>-0.19999999999953399</v>
      </c>
      <c r="V11" s="50">
        <f t="shared" si="14"/>
        <v>-0.89999999999967895</v>
      </c>
      <c r="W11" s="32">
        <f t="shared" si="15"/>
        <v>-0.19999999999953399</v>
      </c>
      <c r="X11" s="18">
        <v>11.9915</v>
      </c>
      <c r="Y11" s="49">
        <f t="shared" si="16"/>
        <v>-0.50000000000061096</v>
      </c>
      <c r="Z11" s="50">
        <f t="shared" si="17"/>
        <v>-1.3000000000005201</v>
      </c>
      <c r="AA11" s="32">
        <f t="shared" si="18"/>
        <v>-0.50000000000061096</v>
      </c>
      <c r="AB11" s="58">
        <v>8.7216000000000005</v>
      </c>
      <c r="AC11" s="49">
        <f t="shared" si="19"/>
        <v>-0.29999999999930099</v>
      </c>
      <c r="AD11" s="50">
        <f t="shared" si="20"/>
        <v>-1.0999999999992101</v>
      </c>
      <c r="AE11" s="32">
        <f t="shared" si="21"/>
        <v>-0.29999999999930099</v>
      </c>
      <c r="AF11" s="55">
        <v>82615</v>
      </c>
      <c r="AG11" s="70">
        <f t="shared" si="22"/>
        <v>15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44603</v>
      </c>
      <c r="B12" s="20">
        <v>780.34680000000003</v>
      </c>
      <c r="C12" s="21">
        <v>3.9710999999999999</v>
      </c>
      <c r="D12" s="22">
        <f t="shared" si="0"/>
        <v>784.31790000000001</v>
      </c>
      <c r="E12" s="23">
        <f t="shared" si="4"/>
        <v>-0.49999999998817701</v>
      </c>
      <c r="F12" s="24">
        <f t="shared" si="5"/>
        <v>-1.2000000000398401</v>
      </c>
      <c r="G12" s="25">
        <f t="shared" si="6"/>
        <v>-0.49999999998817701</v>
      </c>
      <c r="H12" s="21">
        <v>4.8677999999999999</v>
      </c>
      <c r="I12" s="22">
        <f t="shared" si="1"/>
        <v>785.21460000000002</v>
      </c>
      <c r="J12" s="23">
        <f t="shared" si="7"/>
        <v>-0.49999999998817701</v>
      </c>
      <c r="K12" s="24">
        <f t="shared" si="8"/>
        <v>-0.49999999998817701</v>
      </c>
      <c r="L12" s="25">
        <f t="shared" si="9"/>
        <v>-0.49999999998817701</v>
      </c>
      <c r="M12" s="39">
        <v>3.6879</v>
      </c>
      <c r="N12" s="22">
        <f t="shared" si="2"/>
        <v>784.03470000000004</v>
      </c>
      <c r="O12" s="23">
        <f t="shared" si="10"/>
        <v>-0.49999999998817701</v>
      </c>
      <c r="P12" s="24">
        <f t="shared" si="11"/>
        <v>-1.2000000000398401</v>
      </c>
      <c r="Q12" s="25">
        <f t="shared" si="12"/>
        <v>-0.49999999998817701</v>
      </c>
      <c r="R12" s="46"/>
      <c r="S12" s="34">
        <f t="shared" si="3"/>
        <v>44603</v>
      </c>
      <c r="T12" s="48">
        <v>9.4525000000000006</v>
      </c>
      <c r="U12" s="49">
        <f t="shared" si="13"/>
        <v>9.99999999997669E-2</v>
      </c>
      <c r="V12" s="50">
        <f t="shared" si="14"/>
        <v>-0.799999999999912</v>
      </c>
      <c r="W12" s="32">
        <f t="shared" si="15"/>
        <v>9.99999999997669E-2</v>
      </c>
      <c r="X12" s="18">
        <v>11.9918</v>
      </c>
      <c r="Y12" s="49">
        <f t="shared" si="16"/>
        <v>0.29999999999930099</v>
      </c>
      <c r="Z12" s="50">
        <f t="shared" si="17"/>
        <v>-1.0000000000012199</v>
      </c>
      <c r="AA12" s="32">
        <f t="shared" si="18"/>
        <v>0.29999999999930099</v>
      </c>
      <c r="AB12" s="58">
        <v>8.7213999999999992</v>
      </c>
      <c r="AC12" s="49">
        <f t="shared" si="19"/>
        <v>-0.20000000000130999</v>
      </c>
      <c r="AD12" s="50">
        <f t="shared" si="20"/>
        <v>-1.3000000000005201</v>
      </c>
      <c r="AE12" s="32">
        <f t="shared" si="21"/>
        <v>-0.20000000000130999</v>
      </c>
      <c r="AF12" s="55">
        <v>82613</v>
      </c>
      <c r="AG12" s="70">
        <f t="shared" si="22"/>
        <v>17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44604</v>
      </c>
      <c r="B13" s="20">
        <v>780.34680000000003</v>
      </c>
      <c r="C13" s="21">
        <v>3.9708999999999999</v>
      </c>
      <c r="D13" s="22">
        <f t="shared" si="0"/>
        <v>784.31769999999995</v>
      </c>
      <c r="E13" s="23">
        <f t="shared" si="4"/>
        <v>-0.199999999949796</v>
      </c>
      <c r="F13" s="24">
        <f t="shared" si="5"/>
        <v>-1.39999999998963</v>
      </c>
      <c r="G13" s="25">
        <f t="shared" si="6"/>
        <v>-0.199999999949796</v>
      </c>
      <c r="H13" s="21">
        <v>4.8677000000000001</v>
      </c>
      <c r="I13" s="22">
        <f t="shared" si="1"/>
        <v>785.21450000000004</v>
      </c>
      <c r="J13" s="23">
        <f t="shared" si="7"/>
        <v>-9.9999999974897905E-2</v>
      </c>
      <c r="K13" s="24">
        <f t="shared" si="8"/>
        <v>-0.59999999996307496</v>
      </c>
      <c r="L13" s="25">
        <f t="shared" si="9"/>
        <v>-9.9999999974897905E-2</v>
      </c>
      <c r="M13" s="40">
        <v>3.6878000000000002</v>
      </c>
      <c r="N13" s="22">
        <f t="shared" si="2"/>
        <v>784.03459999999995</v>
      </c>
      <c r="O13" s="23">
        <f t="shared" si="10"/>
        <v>-9.9999999974897905E-2</v>
      </c>
      <c r="P13" s="24">
        <f t="shared" si="11"/>
        <v>-1.30000000001473</v>
      </c>
      <c r="Q13" s="25">
        <f t="shared" si="12"/>
        <v>-9.9999999974897905E-2</v>
      </c>
      <c r="R13" s="51"/>
      <c r="S13" s="34">
        <f t="shared" si="3"/>
        <v>44604</v>
      </c>
      <c r="T13" s="48">
        <v>9.4519999999999893</v>
      </c>
      <c r="U13" s="49">
        <f t="shared" si="13"/>
        <v>-0.50000000001126899</v>
      </c>
      <c r="V13" s="50">
        <f t="shared" si="14"/>
        <v>-1.30000000001118</v>
      </c>
      <c r="W13" s="32">
        <f t="shared" si="15"/>
        <v>-0.50000000001126899</v>
      </c>
      <c r="X13" s="18">
        <v>11.9917</v>
      </c>
      <c r="Y13" s="49">
        <f t="shared" si="16"/>
        <v>-9.99999999997669E-2</v>
      </c>
      <c r="Z13" s="50">
        <f t="shared" si="17"/>
        <v>-1.10000000000099</v>
      </c>
      <c r="AA13" s="32">
        <f t="shared" si="18"/>
        <v>-9.99999999997669E-2</v>
      </c>
      <c r="AB13" s="58">
        <v>8.7211999999999996</v>
      </c>
      <c r="AC13" s="49">
        <f t="shared" si="19"/>
        <v>-0.19999999999953399</v>
      </c>
      <c r="AD13" s="50">
        <f t="shared" si="20"/>
        <v>-1.50000000000006</v>
      </c>
      <c r="AE13" s="32">
        <f t="shared" si="21"/>
        <v>-0.19999999999953399</v>
      </c>
      <c r="AF13" s="55">
        <v>82611</v>
      </c>
      <c r="AG13" s="70">
        <f t="shared" si="22"/>
        <v>19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44605</v>
      </c>
      <c r="B14" s="20">
        <v>780.34680000000003</v>
      </c>
      <c r="C14" s="21">
        <v>3.9714</v>
      </c>
      <c r="D14" s="22">
        <f t="shared" si="0"/>
        <v>784.31820000000005</v>
      </c>
      <c r="E14" s="23">
        <f t="shared" si="4"/>
        <v>0.49999999998817701</v>
      </c>
      <c r="F14" s="24">
        <f t="shared" si="5"/>
        <v>-0.90000000000145497</v>
      </c>
      <c r="G14" s="25">
        <f t="shared" si="6"/>
        <v>0.49999999998817701</v>
      </c>
      <c r="H14" s="21">
        <v>4.8672000000000004</v>
      </c>
      <c r="I14" s="22">
        <f t="shared" si="1"/>
        <v>785.21400000000006</v>
      </c>
      <c r="J14" s="23">
        <f t="shared" si="7"/>
        <v>-0.49999999998817701</v>
      </c>
      <c r="K14" s="24">
        <f t="shared" si="8"/>
        <v>-1.09999999995125</v>
      </c>
      <c r="L14" s="25">
        <f t="shared" si="9"/>
        <v>-0.49999999998817701</v>
      </c>
      <c r="M14" s="39">
        <v>3.6875</v>
      </c>
      <c r="N14" s="22">
        <f t="shared" si="2"/>
        <v>784.03430000000003</v>
      </c>
      <c r="O14" s="23">
        <f t="shared" si="10"/>
        <v>-0.30000000003838101</v>
      </c>
      <c r="P14" s="24">
        <f t="shared" si="11"/>
        <v>-1.60000000005311</v>
      </c>
      <c r="Q14" s="25">
        <f t="shared" si="12"/>
        <v>-0.30000000003838101</v>
      </c>
      <c r="R14" s="46"/>
      <c r="S14" s="34">
        <f t="shared" si="3"/>
        <v>44605</v>
      </c>
      <c r="T14" s="48">
        <v>9.4517999999999898</v>
      </c>
      <c r="U14" s="49">
        <f t="shared" si="13"/>
        <v>-0.19999999999953399</v>
      </c>
      <c r="V14" s="50">
        <f t="shared" si="14"/>
        <v>-1.5000000000107101</v>
      </c>
      <c r="W14" s="32">
        <f t="shared" si="15"/>
        <v>-0.19999999999953399</v>
      </c>
      <c r="X14" s="18">
        <v>11.9917</v>
      </c>
      <c r="Y14" s="49">
        <f t="shared" si="16"/>
        <v>0</v>
      </c>
      <c r="Z14" s="50">
        <f t="shared" si="17"/>
        <v>-1.10000000000099</v>
      </c>
      <c r="AA14" s="32">
        <f t="shared" si="18"/>
        <v>0</v>
      </c>
      <c r="AB14" s="58">
        <v>8.7213999999999992</v>
      </c>
      <c r="AC14" s="49">
        <f t="shared" si="19"/>
        <v>0.19999999999953399</v>
      </c>
      <c r="AD14" s="50">
        <f t="shared" si="20"/>
        <v>-1.3000000000005201</v>
      </c>
      <c r="AE14" s="32">
        <f t="shared" si="21"/>
        <v>0.19999999999953399</v>
      </c>
      <c r="AF14" s="55">
        <v>82609</v>
      </c>
      <c r="AG14" s="70">
        <f t="shared" si="22"/>
        <v>21</v>
      </c>
      <c r="AH14" s="72"/>
    </row>
    <row r="15" spans="1:44" s="1" customFormat="1" ht="14.85" customHeight="1">
      <c r="A15" s="19">
        <v>44606</v>
      </c>
      <c r="B15" s="20">
        <v>780.34680000000003</v>
      </c>
      <c r="C15" s="21">
        <v>3.9704999999999999</v>
      </c>
      <c r="D15" s="22">
        <f t="shared" si="0"/>
        <v>784.31730000000005</v>
      </c>
      <c r="E15" s="23">
        <f t="shared" si="4"/>
        <v>-0.90000000000145497</v>
      </c>
      <c r="F15" s="24">
        <f t="shared" si="5"/>
        <v>-1.8000000000029099</v>
      </c>
      <c r="G15" s="25">
        <f t="shared" si="6"/>
        <v>-0.90000000000145497</v>
      </c>
      <c r="H15" s="21">
        <v>4.8674999999999997</v>
      </c>
      <c r="I15" s="22">
        <f t="shared" si="1"/>
        <v>785.21429999999998</v>
      </c>
      <c r="J15" s="23">
        <f t="shared" si="7"/>
        <v>0.29999999992469401</v>
      </c>
      <c r="K15" s="24">
        <f t="shared" si="8"/>
        <v>-0.80000000002655702</v>
      </c>
      <c r="L15" s="25">
        <f t="shared" si="9"/>
        <v>0.29999999992469401</v>
      </c>
      <c r="M15" s="40">
        <v>3.6873</v>
      </c>
      <c r="N15" s="22">
        <f t="shared" si="2"/>
        <v>784.03409999999997</v>
      </c>
      <c r="O15" s="23">
        <f t="shared" si="10"/>
        <v>-0.199999999949796</v>
      </c>
      <c r="P15" s="24">
        <f t="shared" si="11"/>
        <v>-1.8000000000029099</v>
      </c>
      <c r="Q15" s="25">
        <f t="shared" si="12"/>
        <v>-0.199999999949796</v>
      </c>
      <c r="R15" s="51"/>
      <c r="S15" s="34">
        <f t="shared" si="3"/>
        <v>44606</v>
      </c>
      <c r="T15" s="48">
        <v>9.452</v>
      </c>
      <c r="U15" s="49">
        <f t="shared" si="13"/>
        <v>0.200000000010192</v>
      </c>
      <c r="V15" s="50">
        <f t="shared" si="14"/>
        <v>-1.3000000000005201</v>
      </c>
      <c r="W15" s="32">
        <f t="shared" si="15"/>
        <v>0.200000000010192</v>
      </c>
      <c r="X15" s="18">
        <v>11.9915</v>
      </c>
      <c r="Y15" s="49">
        <f t="shared" si="16"/>
        <v>-0.19999999999953399</v>
      </c>
      <c r="Z15" s="50">
        <f t="shared" si="17"/>
        <v>-1.3000000000005201</v>
      </c>
      <c r="AA15" s="32">
        <f t="shared" si="18"/>
        <v>-0.19999999999953399</v>
      </c>
      <c r="AB15" s="58">
        <v>8.7208000000000006</v>
      </c>
      <c r="AC15" s="49">
        <f t="shared" si="19"/>
        <v>-0.59999999999860198</v>
      </c>
      <c r="AD15" s="50">
        <f t="shared" si="20"/>
        <v>-1.8999999999991199</v>
      </c>
      <c r="AE15" s="32">
        <f t="shared" si="21"/>
        <v>-0.59999999999860198</v>
      </c>
      <c r="AF15" s="55">
        <v>82607</v>
      </c>
      <c r="AG15" s="70">
        <f t="shared" si="22"/>
        <v>23</v>
      </c>
      <c r="AH15" s="71"/>
    </row>
    <row r="16" spans="1:44" s="1" customFormat="1" ht="14.85" customHeight="1">
      <c r="A16" s="19">
        <v>44607</v>
      </c>
      <c r="B16" s="20">
        <v>780.34680000000003</v>
      </c>
      <c r="C16" s="21">
        <v>3.9702999999999999</v>
      </c>
      <c r="D16" s="22">
        <f t="shared" si="0"/>
        <v>784.31709999999998</v>
      </c>
      <c r="E16" s="23">
        <f t="shared" si="4"/>
        <v>-0.20000000006348301</v>
      </c>
      <c r="F16" s="24">
        <f t="shared" si="5"/>
        <v>-2.00000000006639</v>
      </c>
      <c r="G16" s="25">
        <f t="shared" si="6"/>
        <v>-0.20000000006348301</v>
      </c>
      <c r="H16" s="21">
        <v>4.8673999999999999</v>
      </c>
      <c r="I16" s="22">
        <f t="shared" si="1"/>
        <v>785.21420000000001</v>
      </c>
      <c r="J16" s="23">
        <f t="shared" si="7"/>
        <v>-9.9999999974897905E-2</v>
      </c>
      <c r="K16" s="24">
        <f t="shared" si="8"/>
        <v>-0.90000000000145497</v>
      </c>
      <c r="L16" s="25">
        <f t="shared" si="9"/>
        <v>-9.9999999974897905E-2</v>
      </c>
      <c r="M16" s="39">
        <v>3.6873999999999998</v>
      </c>
      <c r="N16" s="22">
        <f t="shared" si="2"/>
        <v>784.03420000000006</v>
      </c>
      <c r="O16" s="23">
        <f t="shared" si="10"/>
        <v>9.9999999974897905E-2</v>
      </c>
      <c r="P16" s="24">
        <f t="shared" si="11"/>
        <v>-1.70000000002801</v>
      </c>
      <c r="Q16" s="25">
        <f t="shared" si="12"/>
        <v>9.9999999974897905E-2</v>
      </c>
      <c r="R16" s="46"/>
      <c r="S16" s="34">
        <f t="shared" si="3"/>
        <v>44607</v>
      </c>
      <c r="T16" s="48">
        <v>9.4513999999999907</v>
      </c>
      <c r="U16" s="49">
        <f t="shared" si="13"/>
        <v>-0.60000000000926001</v>
      </c>
      <c r="V16" s="50">
        <f t="shared" si="14"/>
        <v>-1.9000000000097801</v>
      </c>
      <c r="W16" s="32">
        <f t="shared" si="15"/>
        <v>-0.60000000000926001</v>
      </c>
      <c r="X16" s="18">
        <v>11.9916</v>
      </c>
      <c r="Y16" s="49">
        <f t="shared" si="16"/>
        <v>9.99999999997669E-2</v>
      </c>
      <c r="Z16" s="50">
        <f t="shared" si="17"/>
        <v>-1.20000000000076</v>
      </c>
      <c r="AA16" s="32">
        <f t="shared" si="18"/>
        <v>9.99999999997669E-2</v>
      </c>
      <c r="AB16" s="58">
        <v>8.7205999999999992</v>
      </c>
      <c r="AC16" s="49">
        <f t="shared" si="19"/>
        <v>-0.20000000000130999</v>
      </c>
      <c r="AD16" s="50">
        <f t="shared" si="20"/>
        <v>-2.10000000000043</v>
      </c>
      <c r="AE16" s="32">
        <f t="shared" si="21"/>
        <v>-0.20000000000130999</v>
      </c>
      <c r="AF16" s="55">
        <v>82605</v>
      </c>
      <c r="AG16" s="70">
        <f t="shared" si="22"/>
        <v>25</v>
      </c>
      <c r="AH16" s="72"/>
    </row>
    <row r="17" spans="1:43" s="1" customFormat="1" ht="14.85" customHeight="1">
      <c r="A17" s="19">
        <v>44608</v>
      </c>
      <c r="B17" s="20">
        <v>780.34680000000003</v>
      </c>
      <c r="C17" s="21">
        <v>3.9702000000000002</v>
      </c>
      <c r="D17" s="22">
        <f t="shared" si="0"/>
        <v>784.31700000000001</v>
      </c>
      <c r="E17" s="23">
        <f t="shared" si="4"/>
        <v>-9.9999999974897905E-2</v>
      </c>
      <c r="F17" s="24">
        <f t="shared" si="5"/>
        <v>-2.1000000000412902</v>
      </c>
      <c r="G17" s="25">
        <f t="shared" si="6"/>
        <v>-9.9999999974897905E-2</v>
      </c>
      <c r="H17" s="21">
        <v>4.867</v>
      </c>
      <c r="I17" s="22">
        <f t="shared" si="1"/>
        <v>785.21379999999999</v>
      </c>
      <c r="J17" s="23">
        <f t="shared" si="7"/>
        <v>-0.40000000001327901</v>
      </c>
      <c r="K17" s="24">
        <f t="shared" si="8"/>
        <v>-1.30000000001473</v>
      </c>
      <c r="L17" s="25">
        <f t="shared" si="9"/>
        <v>-0.40000000001327901</v>
      </c>
      <c r="M17" s="40">
        <v>3.6869000000000001</v>
      </c>
      <c r="N17" s="22">
        <f t="shared" si="2"/>
        <v>784.03369999999995</v>
      </c>
      <c r="O17" s="23">
        <f t="shared" si="10"/>
        <v>-0.49999999998817701</v>
      </c>
      <c r="P17" s="24">
        <f t="shared" si="11"/>
        <v>-2.2000000000161899</v>
      </c>
      <c r="Q17" s="25">
        <f t="shared" si="12"/>
        <v>-0.49999999998817701</v>
      </c>
      <c r="R17" s="51"/>
      <c r="S17" s="34">
        <f t="shared" si="3"/>
        <v>44608</v>
      </c>
      <c r="T17" s="48">
        <v>9.4511999999999894</v>
      </c>
      <c r="U17" s="49">
        <f t="shared" si="13"/>
        <v>-0.20000000000130999</v>
      </c>
      <c r="V17" s="50">
        <f t="shared" si="14"/>
        <v>-2.1000000000110899</v>
      </c>
      <c r="W17" s="32">
        <f t="shared" si="15"/>
        <v>-0.20000000000130999</v>
      </c>
      <c r="X17" s="18">
        <v>11.991300000000001</v>
      </c>
      <c r="Y17" s="49">
        <f t="shared" si="16"/>
        <v>-0.29999999999930099</v>
      </c>
      <c r="Z17" s="50">
        <f t="shared" si="17"/>
        <v>-1.50000000000006</v>
      </c>
      <c r="AA17" s="32">
        <f t="shared" si="18"/>
        <v>-0.29999999999930099</v>
      </c>
      <c r="AB17" s="58">
        <v>8.7204999999999995</v>
      </c>
      <c r="AC17" s="49">
        <f t="shared" si="19"/>
        <v>-9.99999999997669E-2</v>
      </c>
      <c r="AD17" s="50">
        <f t="shared" si="20"/>
        <v>-2.2000000000002</v>
      </c>
      <c r="AE17" s="32">
        <f t="shared" si="21"/>
        <v>-9.99999999997669E-2</v>
      </c>
      <c r="AF17" s="55">
        <v>82603</v>
      </c>
      <c r="AG17" s="70">
        <f t="shared" si="22"/>
        <v>27</v>
      </c>
      <c r="AH17" s="71"/>
    </row>
    <row r="18" spans="1:43" s="1" customFormat="1" ht="14.85" customHeight="1">
      <c r="A18" s="19">
        <v>44609</v>
      </c>
      <c r="B18" s="20">
        <v>780.34680000000003</v>
      </c>
      <c r="C18" s="21">
        <v>3.9699</v>
      </c>
      <c r="D18" s="22">
        <f t="shared" si="0"/>
        <v>784.31669999999997</v>
      </c>
      <c r="E18" s="23">
        <f t="shared" si="4"/>
        <v>-0.29999999992469401</v>
      </c>
      <c r="F18" s="24">
        <f t="shared" si="5"/>
        <v>-2.39999999996598</v>
      </c>
      <c r="G18" s="25">
        <f t="shared" si="6"/>
        <v>-0.29999999992469401</v>
      </c>
      <c r="H18" s="21">
        <v>4.8672000000000004</v>
      </c>
      <c r="I18" s="22">
        <f t="shared" si="1"/>
        <v>785.21400000000006</v>
      </c>
      <c r="J18" s="23">
        <f t="shared" si="7"/>
        <v>0.20000000006348301</v>
      </c>
      <c r="K18" s="24">
        <f t="shared" si="8"/>
        <v>-1.09999999995125</v>
      </c>
      <c r="L18" s="25">
        <f t="shared" si="9"/>
        <v>0.20000000006348301</v>
      </c>
      <c r="M18" s="39">
        <v>3.6867000000000001</v>
      </c>
      <c r="N18" s="22">
        <f t="shared" si="2"/>
        <v>784.0335</v>
      </c>
      <c r="O18" s="23">
        <f t="shared" si="10"/>
        <v>-0.20000000006348301</v>
      </c>
      <c r="P18" s="24">
        <f t="shared" si="11"/>
        <v>-2.40000000007967</v>
      </c>
      <c r="Q18" s="25">
        <f t="shared" si="12"/>
        <v>-0.20000000006348301</v>
      </c>
      <c r="R18" s="46"/>
      <c r="S18" s="34">
        <f t="shared" si="3"/>
        <v>44609</v>
      </c>
      <c r="T18" s="48">
        <v>9.4512999999999998</v>
      </c>
      <c r="U18" s="49">
        <f t="shared" si="13"/>
        <v>0.100000000010425</v>
      </c>
      <c r="V18" s="50">
        <f t="shared" si="14"/>
        <v>-2.0000000000006701</v>
      </c>
      <c r="W18" s="32">
        <f t="shared" si="15"/>
        <v>0.100000000010425</v>
      </c>
      <c r="X18" s="18">
        <v>11.991199999999999</v>
      </c>
      <c r="Y18" s="49">
        <f t="shared" si="16"/>
        <v>-0.10000000000154299</v>
      </c>
      <c r="Z18" s="50">
        <f t="shared" si="17"/>
        <v>-1.6000000000015999</v>
      </c>
      <c r="AA18" s="32">
        <f t="shared" si="18"/>
        <v>-0.10000000000154299</v>
      </c>
      <c r="AB18" s="58">
        <v>8.7202000000000108</v>
      </c>
      <c r="AC18" s="49">
        <f t="shared" si="19"/>
        <v>-0.29999999998864302</v>
      </c>
      <c r="AD18" s="50">
        <f t="shared" si="20"/>
        <v>-2.49999999998884</v>
      </c>
      <c r="AE18" s="32">
        <f t="shared" si="21"/>
        <v>-0.29999999998864302</v>
      </c>
      <c r="AF18" s="55">
        <v>82601</v>
      </c>
      <c r="AG18" s="70">
        <f t="shared" si="22"/>
        <v>29</v>
      </c>
      <c r="AH18" s="72"/>
    </row>
    <row r="19" spans="1:43" s="1" customFormat="1" ht="14.85" customHeight="1">
      <c r="A19" s="19">
        <v>44610</v>
      </c>
      <c r="B19" s="20">
        <v>780.34680000000003</v>
      </c>
      <c r="C19" s="21">
        <v>3.9701</v>
      </c>
      <c r="D19" s="22">
        <f t="shared" si="0"/>
        <v>784.31690000000003</v>
      </c>
      <c r="E19" s="23">
        <f t="shared" si="4"/>
        <v>0.199999999949796</v>
      </c>
      <c r="F19" s="24">
        <f t="shared" si="5"/>
        <v>-2.2000000000161899</v>
      </c>
      <c r="G19" s="25">
        <f t="shared" si="6"/>
        <v>0.199999999949796</v>
      </c>
      <c r="H19" s="21">
        <v>4.8670999999999998</v>
      </c>
      <c r="I19" s="22">
        <f t="shared" si="1"/>
        <v>785.21389999999997</v>
      </c>
      <c r="J19" s="23">
        <f t="shared" si="7"/>
        <v>-9.9999999974897905E-2</v>
      </c>
      <c r="K19" s="24">
        <f t="shared" si="8"/>
        <v>-1.1999999999261499</v>
      </c>
      <c r="L19" s="25">
        <f t="shared" si="9"/>
        <v>-9.9999999974897905E-2</v>
      </c>
      <c r="M19" s="40">
        <v>3.6865000000000001</v>
      </c>
      <c r="N19" s="22">
        <f t="shared" si="2"/>
        <v>784.03330000000005</v>
      </c>
      <c r="O19" s="23">
        <f t="shared" si="10"/>
        <v>-0.199999999949796</v>
      </c>
      <c r="P19" s="24">
        <f t="shared" si="11"/>
        <v>-2.6000000000294698</v>
      </c>
      <c r="Q19" s="25">
        <f t="shared" si="12"/>
        <v>-0.199999999949796</v>
      </c>
      <c r="R19" s="51"/>
      <c r="S19" s="34">
        <f t="shared" si="3"/>
        <v>44610</v>
      </c>
      <c r="T19" s="48">
        <v>9.4507999999999797</v>
      </c>
      <c r="U19" s="49">
        <f t="shared" si="13"/>
        <v>-0.50000000002015099</v>
      </c>
      <c r="V19" s="50">
        <f t="shared" si="14"/>
        <v>-2.5000000000208198</v>
      </c>
      <c r="W19" s="32">
        <f t="shared" si="15"/>
        <v>-0.50000000002015099</v>
      </c>
      <c r="X19" s="18">
        <v>11.991199999999999</v>
      </c>
      <c r="Y19" s="49">
        <f t="shared" si="16"/>
        <v>0</v>
      </c>
      <c r="Z19" s="50">
        <f t="shared" si="17"/>
        <v>-1.6000000000015999</v>
      </c>
      <c r="AA19" s="32">
        <f t="shared" si="18"/>
        <v>0</v>
      </c>
      <c r="AB19" s="58">
        <v>8.7200000000000095</v>
      </c>
      <c r="AC19" s="49">
        <f t="shared" si="19"/>
        <v>-0.20000000000130999</v>
      </c>
      <c r="AD19" s="50">
        <f t="shared" si="20"/>
        <v>-2.6999999999901498</v>
      </c>
      <c r="AE19" s="32">
        <f t="shared" si="21"/>
        <v>-0.20000000000130999</v>
      </c>
      <c r="AF19" s="55">
        <v>82595</v>
      </c>
      <c r="AG19" s="70">
        <f t="shared" si="22"/>
        <v>35</v>
      </c>
      <c r="AH19" s="71"/>
    </row>
    <row r="20" spans="1:43" s="1" customFormat="1" ht="14.85" customHeight="1">
      <c r="A20" s="19">
        <v>44611</v>
      </c>
      <c r="B20" s="20">
        <v>780.34680000000003</v>
      </c>
      <c r="C20" s="21">
        <v>3.9695</v>
      </c>
      <c r="D20" s="22">
        <f t="shared" si="0"/>
        <v>784.31629999999996</v>
      </c>
      <c r="E20" s="23">
        <f t="shared" si="4"/>
        <v>-0.59999999996307496</v>
      </c>
      <c r="F20" s="24">
        <f t="shared" si="5"/>
        <v>-2.79999999997926</v>
      </c>
      <c r="G20" s="25">
        <f t="shared" si="6"/>
        <v>-0.59999999996307496</v>
      </c>
      <c r="H20" s="21">
        <v>4.8672000000000004</v>
      </c>
      <c r="I20" s="22">
        <f t="shared" si="1"/>
        <v>785.21400000000006</v>
      </c>
      <c r="J20" s="23">
        <f t="shared" si="7"/>
        <v>9.9999999974897905E-2</v>
      </c>
      <c r="K20" s="24">
        <f t="shared" si="8"/>
        <v>-1.09999999995125</v>
      </c>
      <c r="L20" s="25">
        <f t="shared" si="9"/>
        <v>9.9999999974897905E-2</v>
      </c>
      <c r="M20" s="39">
        <v>3.6863000000000001</v>
      </c>
      <c r="N20" s="22">
        <f t="shared" si="2"/>
        <v>784.03309999999999</v>
      </c>
      <c r="O20" s="23">
        <f t="shared" si="10"/>
        <v>-0.20000000006348301</v>
      </c>
      <c r="P20" s="24">
        <f t="shared" si="11"/>
        <v>-2.8000000000929499</v>
      </c>
      <c r="Q20" s="25">
        <f t="shared" si="12"/>
        <v>-0.20000000006348301</v>
      </c>
      <c r="R20" s="46"/>
      <c r="S20" s="34">
        <f t="shared" si="3"/>
        <v>44611</v>
      </c>
      <c r="T20" s="48">
        <v>9.4505999999999997</v>
      </c>
      <c r="U20" s="49">
        <f t="shared" si="13"/>
        <v>-0.19999999997999399</v>
      </c>
      <c r="V20" s="50">
        <f t="shared" si="14"/>
        <v>-2.7000000000008102</v>
      </c>
      <c r="W20" s="32">
        <f t="shared" si="15"/>
        <v>-0.19999999997999399</v>
      </c>
      <c r="X20" s="18">
        <v>11.991</v>
      </c>
      <c r="Y20" s="49">
        <f t="shared" si="16"/>
        <v>-0.19999999999953399</v>
      </c>
      <c r="Z20" s="50">
        <f t="shared" si="17"/>
        <v>-1.80000000000113</v>
      </c>
      <c r="AA20" s="32">
        <f t="shared" si="18"/>
        <v>-0.19999999999953399</v>
      </c>
      <c r="AB20" s="58">
        <v>8.7201000000000004</v>
      </c>
      <c r="AC20" s="49">
        <f t="shared" si="19"/>
        <v>9.9999999990885199E-2</v>
      </c>
      <c r="AD20" s="50">
        <f t="shared" si="20"/>
        <v>-2.59999999999927</v>
      </c>
      <c r="AE20" s="32">
        <f t="shared" si="21"/>
        <v>9.9999999990885199E-2</v>
      </c>
      <c r="AF20" s="55">
        <v>82589</v>
      </c>
      <c r="AG20" s="70">
        <f t="shared" si="22"/>
        <v>41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44612</v>
      </c>
      <c r="B21" s="20">
        <v>780.34680000000003</v>
      </c>
      <c r="C21" s="21">
        <v>3.9695999999999998</v>
      </c>
      <c r="D21" s="22">
        <f t="shared" si="0"/>
        <v>784.31640000000004</v>
      </c>
      <c r="E21" s="23">
        <f t="shared" si="4"/>
        <v>9.9999999974897905E-2</v>
      </c>
      <c r="F21" s="24">
        <f t="shared" si="5"/>
        <v>-2.70000000000437</v>
      </c>
      <c r="G21" s="25">
        <f t="shared" si="6"/>
        <v>9.9999999974897905E-2</v>
      </c>
      <c r="H21" s="21">
        <v>4.8669000000000002</v>
      </c>
      <c r="I21" s="22">
        <f t="shared" si="1"/>
        <v>785.21370000000002</v>
      </c>
      <c r="J21" s="23">
        <f t="shared" si="7"/>
        <v>-0.30000000003838101</v>
      </c>
      <c r="K21" s="24">
        <f t="shared" si="8"/>
        <v>-1.39999999998963</v>
      </c>
      <c r="L21" s="25">
        <f t="shared" si="9"/>
        <v>-0.30000000003838101</v>
      </c>
      <c r="M21" s="40">
        <v>3.6863999999999999</v>
      </c>
      <c r="N21" s="22">
        <f t="shared" si="2"/>
        <v>784.03319999999997</v>
      </c>
      <c r="O21" s="23">
        <f t="shared" si="10"/>
        <v>0.10000000008858501</v>
      </c>
      <c r="P21" s="24">
        <f t="shared" si="11"/>
        <v>-2.70000000000437</v>
      </c>
      <c r="Q21" s="25">
        <f t="shared" si="12"/>
        <v>0.10000000008858501</v>
      </c>
      <c r="R21" s="51"/>
      <c r="S21" s="34">
        <f t="shared" si="3"/>
        <v>44612</v>
      </c>
      <c r="T21" s="48">
        <v>9.4506999999999994</v>
      </c>
      <c r="U21" s="49">
        <f t="shared" si="13"/>
        <v>9.99999999997669E-2</v>
      </c>
      <c r="V21" s="50">
        <f t="shared" si="14"/>
        <v>-2.6000000000010499</v>
      </c>
      <c r="W21" s="32">
        <f t="shared" si="15"/>
        <v>9.99999999997669E-2</v>
      </c>
      <c r="X21" s="18">
        <v>11.991</v>
      </c>
      <c r="Y21" s="49">
        <f t="shared" si="16"/>
        <v>0</v>
      </c>
      <c r="Z21" s="50">
        <f t="shared" si="17"/>
        <v>-1.80000000000113</v>
      </c>
      <c r="AA21" s="32">
        <f t="shared" si="18"/>
        <v>0</v>
      </c>
      <c r="AB21" s="58">
        <v>8.7202999999999999</v>
      </c>
      <c r="AC21" s="49">
        <f t="shared" si="19"/>
        <v>0.19999999999953399</v>
      </c>
      <c r="AD21" s="50">
        <f t="shared" si="20"/>
        <v>-2.3999999999997401</v>
      </c>
      <c r="AE21" s="32">
        <f t="shared" si="21"/>
        <v>0.19999999999953399</v>
      </c>
      <c r="AF21" s="55">
        <v>82583</v>
      </c>
      <c r="AG21" s="70">
        <f t="shared" si="22"/>
        <v>47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44614</v>
      </c>
      <c r="B22" s="20">
        <v>780.34680000000003</v>
      </c>
      <c r="C22" s="21">
        <v>3.9697</v>
      </c>
      <c r="D22" s="22">
        <f t="shared" ref="D22:D27" si="23">C22+B22</f>
        <v>784.31650000000002</v>
      </c>
      <c r="E22" s="23">
        <f t="shared" ref="E22:E27" si="24">(D22-D21)*1000</f>
        <v>9.9999999974897905E-2</v>
      </c>
      <c r="F22" s="24">
        <f t="shared" ref="F22:F27" si="25">F21+E22</f>
        <v>-2.6000000000294698</v>
      </c>
      <c r="G22" s="25">
        <f t="shared" ref="G22:G27" si="26">E22/(A22-A21)</f>
        <v>4.9999999987449001E-2</v>
      </c>
      <c r="H22" s="21">
        <v>4.8666999999999998</v>
      </c>
      <c r="I22" s="22">
        <f t="shared" ref="I22:I27" si="27">H22+B22</f>
        <v>785.21349999999995</v>
      </c>
      <c r="J22" s="23">
        <f t="shared" ref="J22:J27" si="28">(I22-I21)*1000</f>
        <v>-0.199999999949796</v>
      </c>
      <c r="K22" s="24">
        <f t="shared" ref="K22:K27" si="29">K21+J22</f>
        <v>-1.5999999999394301</v>
      </c>
      <c r="L22" s="25">
        <f t="shared" ref="L22:L27" si="30">J22/(A22-A21)</f>
        <v>-9.9999999974897905E-2</v>
      </c>
      <c r="M22" s="39">
        <v>3.6861999999999999</v>
      </c>
      <c r="N22" s="22">
        <f t="shared" ref="N22:N27" si="31">M22+B22</f>
        <v>784.03300000000002</v>
      </c>
      <c r="O22" s="23">
        <f t="shared" ref="O22:O27" si="32">(N22-N21)*1000</f>
        <v>-0.20000000006348301</v>
      </c>
      <c r="P22" s="24">
        <f t="shared" ref="P22:P27" si="33">P21+O22</f>
        <v>-2.9000000000678501</v>
      </c>
      <c r="Q22" s="25">
        <f t="shared" ref="Q22:Q27" si="34">O22/(A22-A21)</f>
        <v>-0.100000000031741</v>
      </c>
      <c r="R22" s="51"/>
      <c r="S22" s="34">
        <f t="shared" ref="S22:S27" si="35">A22</f>
        <v>44614</v>
      </c>
      <c r="T22" s="48">
        <v>9.4507999999999992</v>
      </c>
      <c r="U22" s="49">
        <f t="shared" ref="U22:U27" si="36">(T22-T21)*1000</f>
        <v>9.99999999997669E-2</v>
      </c>
      <c r="V22" s="50">
        <f t="shared" ref="V22:V27" si="37">V21+U22</f>
        <v>-2.5000000000012799</v>
      </c>
      <c r="W22" s="32">
        <f t="shared" ref="W22:W27" si="38">U22/(S22-S21)</f>
        <v>4.9999999999883499E-2</v>
      </c>
      <c r="X22" s="18">
        <v>11.9902</v>
      </c>
      <c r="Y22" s="49">
        <f t="shared" ref="Y22:Y27" si="39">(X22-X21)*1000</f>
        <v>-0.799999999999912</v>
      </c>
      <c r="Z22" s="50">
        <f t="shared" ref="Z22:Z27" si="40">Z21+Y22</f>
        <v>-2.6000000000010499</v>
      </c>
      <c r="AA22" s="32">
        <f t="shared" ref="AA22:AA27" si="41">Y22/(S22-S21)</f>
        <v>-0.399999999999956</v>
      </c>
      <c r="AB22" s="58">
        <v>8.7201000000000004</v>
      </c>
      <c r="AC22" s="49">
        <f t="shared" ref="AC22:AC27" si="42">(AB22-AB21)*1000</f>
        <v>-0.19999999999953399</v>
      </c>
      <c r="AD22" s="50">
        <f t="shared" ref="AD22:AD27" si="43">AD21+AC22</f>
        <v>-2.59999999999927</v>
      </c>
      <c r="AE22" s="32">
        <f t="shared" ref="AE22:AE27" si="44">AC22/(S22-S21)</f>
        <v>-9.99999999997669E-2</v>
      </c>
      <c r="AF22" s="55">
        <v>82577</v>
      </c>
      <c r="AG22" s="70">
        <f t="shared" ref="AG22:AG27" si="45">82630-AF22</f>
        <v>53</v>
      </c>
      <c r="AH22" s="72"/>
    </row>
    <row r="23" spans="1:43" s="1" customFormat="1" ht="14.85" customHeight="1">
      <c r="A23" s="19">
        <v>44616</v>
      </c>
      <c r="B23" s="20">
        <v>780.34680000000003</v>
      </c>
      <c r="C23" s="21">
        <v>3.9695</v>
      </c>
      <c r="D23" s="22">
        <f t="shared" si="23"/>
        <v>784.31629999999996</v>
      </c>
      <c r="E23" s="23">
        <f t="shared" si="24"/>
        <v>-0.199999999949796</v>
      </c>
      <c r="F23" s="24">
        <f t="shared" si="25"/>
        <v>-2.79999999997926</v>
      </c>
      <c r="G23" s="25">
        <f t="shared" si="26"/>
        <v>-9.9999999974897905E-2</v>
      </c>
      <c r="H23" s="21">
        <v>4.8662999999999998</v>
      </c>
      <c r="I23" s="22">
        <f t="shared" si="27"/>
        <v>785.21310000000005</v>
      </c>
      <c r="J23" s="23">
        <f t="shared" si="28"/>
        <v>-0.40000000001327901</v>
      </c>
      <c r="K23" s="24">
        <f t="shared" si="29"/>
        <v>-1.9999999999527101</v>
      </c>
      <c r="L23" s="25">
        <f t="shared" si="30"/>
        <v>-0.20000000000663901</v>
      </c>
      <c r="M23" s="40">
        <v>3.6865999999999999</v>
      </c>
      <c r="N23" s="22">
        <f t="shared" si="31"/>
        <v>784.03340000000003</v>
      </c>
      <c r="O23" s="23">
        <f t="shared" si="32"/>
        <v>0.40000000001327901</v>
      </c>
      <c r="P23" s="24">
        <f t="shared" si="33"/>
        <v>-2.5000000000545701</v>
      </c>
      <c r="Q23" s="25">
        <f t="shared" si="34"/>
        <v>0.20000000000663901</v>
      </c>
      <c r="R23" s="51"/>
      <c r="S23" s="34">
        <f t="shared" si="35"/>
        <v>44616</v>
      </c>
      <c r="T23" s="48">
        <v>9.4505999999999997</v>
      </c>
      <c r="U23" s="49">
        <f t="shared" si="36"/>
        <v>-0.19999999999953399</v>
      </c>
      <c r="V23" s="50">
        <f t="shared" si="37"/>
        <v>-2.7000000000008102</v>
      </c>
      <c r="W23" s="32">
        <f t="shared" si="38"/>
        <v>-9.99999999997669E-2</v>
      </c>
      <c r="X23" s="18">
        <v>11.9908</v>
      </c>
      <c r="Y23" s="49">
        <f t="shared" si="39"/>
        <v>0.60000000000037801</v>
      </c>
      <c r="Z23" s="50">
        <f t="shared" si="40"/>
        <v>-2.0000000000006701</v>
      </c>
      <c r="AA23" s="32">
        <f t="shared" si="41"/>
        <v>0.300000000000189</v>
      </c>
      <c r="AB23" s="58">
        <v>8.7197999999999993</v>
      </c>
      <c r="AC23" s="49">
        <f t="shared" si="42"/>
        <v>-0.30000000000107702</v>
      </c>
      <c r="AD23" s="50">
        <f t="shared" si="43"/>
        <v>-2.9000000000003499</v>
      </c>
      <c r="AE23" s="32">
        <f t="shared" si="44"/>
        <v>-0.15000000000053901</v>
      </c>
      <c r="AF23" s="55">
        <v>82571</v>
      </c>
      <c r="AG23" s="70">
        <f t="shared" si="45"/>
        <v>59</v>
      </c>
      <c r="AH23" s="71"/>
    </row>
    <row r="24" spans="1:43" s="1" customFormat="1" ht="14.25">
      <c r="A24" s="19">
        <v>44620</v>
      </c>
      <c r="B24" s="20">
        <v>780.34680000000003</v>
      </c>
      <c r="C24" s="21">
        <v>3.9699</v>
      </c>
      <c r="D24" s="22">
        <f t="shared" si="23"/>
        <v>784.31669999999997</v>
      </c>
      <c r="E24" s="23">
        <f t="shared" si="24"/>
        <v>0.40000000001327901</v>
      </c>
      <c r="F24" s="24">
        <f t="shared" si="25"/>
        <v>-2.39999999996598</v>
      </c>
      <c r="G24" s="25">
        <f t="shared" si="26"/>
        <v>0.10000000000332</v>
      </c>
      <c r="H24" s="21">
        <v>4.8659999999999997</v>
      </c>
      <c r="I24" s="22">
        <f t="shared" si="27"/>
        <v>785.21280000000002</v>
      </c>
      <c r="J24" s="23">
        <f t="shared" si="28"/>
        <v>-0.30000000003838101</v>
      </c>
      <c r="K24" s="24">
        <f t="shared" si="29"/>
        <v>-2.2999999999910901</v>
      </c>
      <c r="L24" s="25">
        <f t="shared" si="30"/>
        <v>-7.5000000009595197E-2</v>
      </c>
      <c r="M24" s="39">
        <v>3.6867000000000001</v>
      </c>
      <c r="N24" s="22">
        <f t="shared" si="31"/>
        <v>784.0335</v>
      </c>
      <c r="O24" s="23">
        <f t="shared" si="32"/>
        <v>9.9999999974897905E-2</v>
      </c>
      <c r="P24" s="24">
        <f t="shared" si="33"/>
        <v>-2.40000000007967</v>
      </c>
      <c r="Q24" s="25">
        <f t="shared" si="34"/>
        <v>2.49999999937245E-2</v>
      </c>
      <c r="R24" s="51"/>
      <c r="S24" s="34">
        <f t="shared" si="35"/>
        <v>44620</v>
      </c>
      <c r="T24" s="48">
        <v>9.4504999999999999</v>
      </c>
      <c r="U24" s="49">
        <f t="shared" si="36"/>
        <v>-9.99999999997669E-2</v>
      </c>
      <c r="V24" s="50">
        <f t="shared" si="37"/>
        <v>-2.8000000000005798</v>
      </c>
      <c r="W24" s="32">
        <f t="shared" si="38"/>
        <v>-2.4999999999941701E-2</v>
      </c>
      <c r="X24" s="18">
        <v>11.990600000000001</v>
      </c>
      <c r="Y24" s="49">
        <f t="shared" si="39"/>
        <v>-0.19999999999953399</v>
      </c>
      <c r="Z24" s="50">
        <f t="shared" si="40"/>
        <v>-2.2000000000002</v>
      </c>
      <c r="AA24" s="32">
        <f t="shared" si="41"/>
        <v>-4.9999999999883499E-2</v>
      </c>
      <c r="AB24" s="58">
        <v>8.7199000000000009</v>
      </c>
      <c r="AC24" s="49">
        <f t="shared" si="42"/>
        <v>0.10000000000154299</v>
      </c>
      <c r="AD24" s="50">
        <f t="shared" si="43"/>
        <v>-2.7999999999987999</v>
      </c>
      <c r="AE24" s="32">
        <f t="shared" si="44"/>
        <v>2.50000000003858E-2</v>
      </c>
      <c r="AF24" s="55">
        <v>82565</v>
      </c>
      <c r="AG24" s="70">
        <f t="shared" si="45"/>
        <v>65</v>
      </c>
      <c r="AH24" s="72"/>
    </row>
    <row r="25" spans="1:43" s="1" customFormat="1" ht="14.25">
      <c r="A25" s="19">
        <v>44621</v>
      </c>
      <c r="B25" s="20">
        <v>780.34680000000003</v>
      </c>
      <c r="C25" s="21">
        <v>3.9693000000000001</v>
      </c>
      <c r="D25" s="22">
        <f t="shared" si="23"/>
        <v>784.31610000000001</v>
      </c>
      <c r="E25" s="23">
        <f t="shared" si="24"/>
        <v>-0.60000000007676102</v>
      </c>
      <c r="F25" s="24">
        <f t="shared" si="25"/>
        <v>-3.0000000000427498</v>
      </c>
      <c r="G25" s="25">
        <f t="shared" si="26"/>
        <v>-0.60000000007676102</v>
      </c>
      <c r="H25" s="21">
        <v>4.8657000000000004</v>
      </c>
      <c r="I25" s="22">
        <f t="shared" si="27"/>
        <v>785.21249999999998</v>
      </c>
      <c r="J25" s="23">
        <f t="shared" si="28"/>
        <v>-0.30000000003838101</v>
      </c>
      <c r="K25" s="24">
        <f t="shared" si="29"/>
        <v>-2.6000000000294698</v>
      </c>
      <c r="L25" s="25">
        <f t="shared" si="30"/>
        <v>-0.30000000003838101</v>
      </c>
      <c r="M25" s="40">
        <v>3.6861000000000002</v>
      </c>
      <c r="N25" s="22">
        <f t="shared" si="31"/>
        <v>784.03290000000004</v>
      </c>
      <c r="O25" s="23">
        <f t="shared" si="32"/>
        <v>-0.59999999996307496</v>
      </c>
      <c r="P25" s="24">
        <f t="shared" si="33"/>
        <v>-3.0000000000427498</v>
      </c>
      <c r="Q25" s="25">
        <f t="shared" si="34"/>
        <v>-0.59999999996307496</v>
      </c>
      <c r="R25" s="51"/>
      <c r="S25" s="34">
        <f t="shared" si="35"/>
        <v>44621</v>
      </c>
      <c r="T25" s="48">
        <v>9.4504000000000001</v>
      </c>
      <c r="U25" s="49">
        <f t="shared" si="36"/>
        <v>-9.99999999997669E-2</v>
      </c>
      <c r="V25" s="50">
        <f t="shared" si="37"/>
        <v>-2.9000000000003499</v>
      </c>
      <c r="W25" s="32">
        <f t="shared" si="38"/>
        <v>-9.99999999997669E-2</v>
      </c>
      <c r="X25" s="18">
        <v>11.9903</v>
      </c>
      <c r="Y25" s="49">
        <f t="shared" si="39"/>
        <v>-0.30000000000107702</v>
      </c>
      <c r="Z25" s="50">
        <f t="shared" si="40"/>
        <v>-2.5000000000012799</v>
      </c>
      <c r="AA25" s="32">
        <f t="shared" si="41"/>
        <v>-0.30000000000107702</v>
      </c>
      <c r="AB25" s="58">
        <v>8.7196999999999996</v>
      </c>
      <c r="AC25" s="49">
        <f t="shared" si="42"/>
        <v>-0.20000000000130999</v>
      </c>
      <c r="AD25" s="50">
        <f t="shared" si="43"/>
        <v>-3.0000000000001101</v>
      </c>
      <c r="AE25" s="32">
        <f t="shared" si="44"/>
        <v>-0.20000000000130999</v>
      </c>
      <c r="AF25" s="55">
        <v>82559</v>
      </c>
      <c r="AG25" s="70">
        <f t="shared" si="45"/>
        <v>71</v>
      </c>
      <c r="AH25" s="71"/>
    </row>
    <row r="26" spans="1:43" s="1" customFormat="1" ht="14.25">
      <c r="A26" s="19">
        <v>44625</v>
      </c>
      <c r="B26" s="20">
        <v>780.34680000000003</v>
      </c>
      <c r="C26" s="21">
        <v>3.9691999999999998</v>
      </c>
      <c r="D26" s="22">
        <f t="shared" si="23"/>
        <v>784.31600000000003</v>
      </c>
      <c r="E26" s="23">
        <f t="shared" si="24"/>
        <v>-9.9999999974897905E-2</v>
      </c>
      <c r="F26" s="24">
        <f t="shared" si="25"/>
        <v>-3.1000000000176402</v>
      </c>
      <c r="G26" s="25">
        <f t="shared" si="26"/>
        <v>-2.49999999937245E-2</v>
      </c>
      <c r="H26" s="21">
        <v>4.8659999999999997</v>
      </c>
      <c r="I26" s="22">
        <f t="shared" si="27"/>
        <v>785.21280000000002</v>
      </c>
      <c r="J26" s="23">
        <f t="shared" si="28"/>
        <v>0.30000000003838101</v>
      </c>
      <c r="K26" s="24">
        <f t="shared" si="29"/>
        <v>-2.2999999999910901</v>
      </c>
      <c r="L26" s="25">
        <f t="shared" si="30"/>
        <v>7.5000000009595197E-2</v>
      </c>
      <c r="M26" s="39">
        <v>3.6861000000000002</v>
      </c>
      <c r="N26" s="22">
        <f t="shared" si="31"/>
        <v>784.03290000000004</v>
      </c>
      <c r="O26" s="23">
        <f t="shared" si="32"/>
        <v>0</v>
      </c>
      <c r="P26" s="24">
        <f t="shared" si="33"/>
        <v>-3.0000000000427498</v>
      </c>
      <c r="Q26" s="25">
        <f t="shared" si="34"/>
        <v>0</v>
      </c>
      <c r="R26" s="51"/>
      <c r="S26" s="34">
        <f t="shared" si="35"/>
        <v>44625</v>
      </c>
      <c r="T26" s="48">
        <v>9.4502000000000006</v>
      </c>
      <c r="U26" s="49">
        <f t="shared" si="36"/>
        <v>-0.19999999999953399</v>
      </c>
      <c r="V26" s="50">
        <f t="shared" si="37"/>
        <v>-3.0999999999998802</v>
      </c>
      <c r="W26" s="32">
        <f t="shared" si="38"/>
        <v>-4.9999999999883499E-2</v>
      </c>
      <c r="X26" s="18">
        <v>11.9901</v>
      </c>
      <c r="Y26" s="49">
        <f t="shared" si="39"/>
        <v>-0.19999999999953399</v>
      </c>
      <c r="Z26" s="50">
        <f t="shared" si="40"/>
        <v>-2.7000000000008102</v>
      </c>
      <c r="AA26" s="32">
        <f t="shared" si="41"/>
        <v>-4.9999999999883499E-2</v>
      </c>
      <c r="AB26" s="58">
        <v>8.7195999999999998</v>
      </c>
      <c r="AC26" s="49">
        <f t="shared" si="42"/>
        <v>-9.99999999997669E-2</v>
      </c>
      <c r="AD26" s="50">
        <f t="shared" si="43"/>
        <v>-3.0999999999998802</v>
      </c>
      <c r="AE26" s="32">
        <f t="shared" si="44"/>
        <v>-2.4999999999941701E-2</v>
      </c>
      <c r="AF26" s="55">
        <v>82553</v>
      </c>
      <c r="AG26" s="70">
        <f t="shared" si="45"/>
        <v>77</v>
      </c>
      <c r="AH26" s="72"/>
    </row>
    <row r="27" spans="1:43" s="1" customFormat="1" ht="14.25">
      <c r="A27" s="34">
        <v>44635</v>
      </c>
      <c r="B27" s="20">
        <v>780.34680000000003</v>
      </c>
      <c r="C27" s="21">
        <v>3.9691000000000001</v>
      </c>
      <c r="D27" s="22">
        <f t="shared" si="23"/>
        <v>784.31590000000006</v>
      </c>
      <c r="E27" s="23">
        <f t="shared" si="24"/>
        <v>-9.9999999974897905E-2</v>
      </c>
      <c r="F27" s="24">
        <f t="shared" si="25"/>
        <v>-3.1999999999925399</v>
      </c>
      <c r="G27" s="25">
        <f t="shared" si="26"/>
        <v>-9.9999999974897894E-3</v>
      </c>
      <c r="H27" s="21">
        <v>4.8661000000000003</v>
      </c>
      <c r="I27" s="22">
        <f t="shared" si="27"/>
        <v>785.21289999999999</v>
      </c>
      <c r="J27" s="23">
        <f t="shared" si="28"/>
        <v>9.9999999974897905E-2</v>
      </c>
      <c r="K27" s="24">
        <f t="shared" si="29"/>
        <v>-2.2000000000161899</v>
      </c>
      <c r="L27" s="25">
        <f t="shared" si="30"/>
        <v>9.9999999974897894E-3</v>
      </c>
      <c r="M27" s="40">
        <v>3.6859999999999999</v>
      </c>
      <c r="N27" s="22">
        <f t="shared" si="31"/>
        <v>784.03279999999995</v>
      </c>
      <c r="O27" s="23">
        <f t="shared" si="32"/>
        <v>-9.9999999974897905E-2</v>
      </c>
      <c r="P27" s="24">
        <f t="shared" si="33"/>
        <v>-3.1000000000176402</v>
      </c>
      <c r="Q27" s="25">
        <f t="shared" si="34"/>
        <v>-9.9999999974897894E-3</v>
      </c>
      <c r="R27" s="52"/>
      <c r="S27" s="34">
        <f t="shared" si="35"/>
        <v>44635</v>
      </c>
      <c r="T27" s="48">
        <v>9.4503000000000004</v>
      </c>
      <c r="U27" s="49">
        <f t="shared" si="36"/>
        <v>9.99999999997669E-2</v>
      </c>
      <c r="V27" s="50">
        <f t="shared" si="37"/>
        <v>-3.0000000000001101</v>
      </c>
      <c r="W27" s="32">
        <f t="shared" si="38"/>
        <v>9.9999999999766907E-3</v>
      </c>
      <c r="X27" s="18">
        <v>11.9902</v>
      </c>
      <c r="Y27" s="49">
        <f t="shared" si="39"/>
        <v>9.99999999997669E-2</v>
      </c>
      <c r="Z27" s="50">
        <f t="shared" si="40"/>
        <v>-2.6000000000010499</v>
      </c>
      <c r="AA27" s="32">
        <f t="shared" si="41"/>
        <v>9.9999999999766907E-3</v>
      </c>
      <c r="AB27" s="58">
        <v>8.7194000000000003</v>
      </c>
      <c r="AC27" s="49">
        <f t="shared" si="42"/>
        <v>-0.19999999999953399</v>
      </c>
      <c r="AD27" s="50">
        <f t="shared" si="43"/>
        <v>-3.2999999999994101</v>
      </c>
      <c r="AE27" s="32">
        <f t="shared" si="44"/>
        <v>-1.9999999999953399E-2</v>
      </c>
      <c r="AF27" s="55">
        <v>82547</v>
      </c>
      <c r="AG27" s="70">
        <f t="shared" si="45"/>
        <v>83</v>
      </c>
      <c r="AH27" s="71"/>
    </row>
    <row r="28" spans="1:43" s="1" customFormat="1" ht="14.25">
      <c r="A28" s="19"/>
      <c r="B28" s="20"/>
      <c r="C28" s="21"/>
      <c r="D28" s="22"/>
      <c r="E28" s="87">
        <f>F27-F21</f>
        <v>-0.49999999998817701</v>
      </c>
      <c r="F28" s="87">
        <f>K27-K21</f>
        <v>-0.80000000002655702</v>
      </c>
      <c r="G28" s="87">
        <f>P27-P21</f>
        <v>-0.40000000001327901</v>
      </c>
      <c r="H28" s="87">
        <f>F27</f>
        <v>-3.1999999999925399</v>
      </c>
      <c r="I28" s="87">
        <f>K27</f>
        <v>-2.2000000000161899</v>
      </c>
      <c r="J28" s="87">
        <f>P27</f>
        <v>-3.1000000000176402</v>
      </c>
      <c r="K28" s="87">
        <f>(K27-K21)/23</f>
        <v>-3.4782608696806799E-2</v>
      </c>
      <c r="L28" s="25"/>
      <c r="M28" s="39"/>
      <c r="N28" s="22"/>
      <c r="O28" s="23"/>
      <c r="P28" s="24"/>
      <c r="Q28" s="25"/>
      <c r="R28" s="52"/>
      <c r="S28" s="34"/>
      <c r="T28" s="48"/>
      <c r="U28" s="87">
        <f>V27-V21</f>
        <v>-0.39999999999906799</v>
      </c>
      <c r="V28" s="88">
        <f>Z27-Z21</f>
        <v>-0.799999999999912</v>
      </c>
      <c r="W28" s="88">
        <f>AD27-AD21</f>
        <v>-0.89999999999967895</v>
      </c>
      <c r="X28" s="88">
        <f>V27</f>
        <v>-3.0000000000001101</v>
      </c>
      <c r="Y28" s="87">
        <f>Z27</f>
        <v>-2.6000000000010499</v>
      </c>
      <c r="Z28" s="88">
        <f>AD27</f>
        <v>-3.2999999999994101</v>
      </c>
      <c r="AA28" s="88">
        <f>(AD27-AD21)/23</f>
        <v>-3.9130434782594703E-2</v>
      </c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D21" zoomScale="85" zoomScaleNormal="85" workbookViewId="0">
      <selection activeCell="AD54" sqref="AD54"/>
    </sheetView>
  </sheetViews>
  <sheetFormatPr defaultColWidth="9" defaultRowHeight="13.5"/>
  <cols>
    <col min="2" max="2" width="10.625" customWidth="1"/>
    <col min="3" max="3" width="10.375"/>
    <col min="4" max="4" width="11.875" customWidth="1"/>
    <col min="8" max="8" width="10.375"/>
    <col min="9" max="9" width="12.125" customWidth="1"/>
    <col min="13" max="13" width="9.375"/>
    <col min="14" max="14" width="11.625" customWidth="1"/>
    <col min="20" max="20" width="9.375"/>
    <col min="24" max="24" width="11.875" customWidth="1"/>
    <col min="28" max="28" width="9.375"/>
    <col min="32" max="32" width="9.375"/>
  </cols>
  <sheetData>
    <row r="1" spans="1:44" s="1" customFormat="1" ht="30.75" customHeight="1">
      <c r="A1" s="97" t="s">
        <v>35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44610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44610</v>
      </c>
      <c r="B6" s="20">
        <v>780.34680000000003</v>
      </c>
      <c r="C6" s="21">
        <v>4.1212999999999997</v>
      </c>
      <c r="D6" s="22">
        <f>C6+B6</f>
        <v>784.46810000000005</v>
      </c>
      <c r="E6" s="23">
        <v>0</v>
      </c>
      <c r="F6" s="24">
        <v>0</v>
      </c>
      <c r="G6" s="25">
        <v>0</v>
      </c>
      <c r="H6" s="21">
        <v>5.2024999999999997</v>
      </c>
      <c r="I6" s="22">
        <f>H6+B6</f>
        <v>785.54930000000002</v>
      </c>
      <c r="J6" s="23">
        <v>0</v>
      </c>
      <c r="K6" s="24">
        <v>0</v>
      </c>
      <c r="L6" s="25">
        <v>0</v>
      </c>
      <c r="M6" s="39">
        <v>4.0103999999999997</v>
      </c>
      <c r="N6" s="22">
        <f>M6+B6</f>
        <v>784.35720000000003</v>
      </c>
      <c r="O6" s="23">
        <v>0</v>
      </c>
      <c r="P6" s="24">
        <v>0</v>
      </c>
      <c r="Q6" s="25">
        <v>0</v>
      </c>
      <c r="R6" s="46"/>
      <c r="S6" s="47">
        <f>A6</f>
        <v>44610</v>
      </c>
      <c r="T6" s="48">
        <v>8.8759999999999994</v>
      </c>
      <c r="U6" s="49">
        <v>0</v>
      </c>
      <c r="V6" s="50">
        <v>0</v>
      </c>
      <c r="W6" s="32">
        <v>0</v>
      </c>
      <c r="X6" s="18">
        <v>11.887600000000001</v>
      </c>
      <c r="Y6" s="49">
        <f>(X6-X6)*1000</f>
        <v>0</v>
      </c>
      <c r="Z6" s="50">
        <v>0</v>
      </c>
      <c r="AA6" s="32">
        <v>0</v>
      </c>
      <c r="AB6" s="58">
        <v>9.3888999999999996</v>
      </c>
      <c r="AC6" s="49">
        <v>0</v>
      </c>
      <c r="AD6" s="50">
        <v>0</v>
      </c>
      <c r="AE6" s="32">
        <v>0</v>
      </c>
      <c r="AF6" s="55">
        <v>82599</v>
      </c>
      <c r="AG6" s="70">
        <f>82605-AF6</f>
        <v>6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44611</v>
      </c>
      <c r="B7" s="20">
        <v>780.34680000000003</v>
      </c>
      <c r="C7" s="21">
        <v>4.1210000000000004</v>
      </c>
      <c r="D7" s="22">
        <f>C7+B7</f>
        <v>784.46780000000001</v>
      </c>
      <c r="E7" s="23">
        <f>(D7-D6)*1000</f>
        <v>-0.30000000003838101</v>
      </c>
      <c r="F7" s="24">
        <f>F6+E7</f>
        <v>-0.30000000003838101</v>
      </c>
      <c r="G7" s="25">
        <f>E7/(A7-A6)</f>
        <v>-0.30000000003838101</v>
      </c>
      <c r="H7" s="21">
        <v>5.2023000000000001</v>
      </c>
      <c r="I7" s="22">
        <f>H7+B7</f>
        <v>785.54909999999995</v>
      </c>
      <c r="J7" s="23">
        <f>(I7-I6)*1000</f>
        <v>-0.199999999949796</v>
      </c>
      <c r="K7" s="24">
        <f>K6+J7</f>
        <v>-0.199999999949796</v>
      </c>
      <c r="L7" s="25">
        <f>J7/(A7-A6)</f>
        <v>-0.199999999949796</v>
      </c>
      <c r="M7" s="40">
        <v>4.01</v>
      </c>
      <c r="N7" s="22">
        <f>M7+B7</f>
        <v>784.35680000000002</v>
      </c>
      <c r="O7" s="23">
        <f>(N7-N6)*1000</f>
        <v>-0.40000000001327901</v>
      </c>
      <c r="P7" s="24">
        <f>P6+O7</f>
        <v>-0.40000000001327901</v>
      </c>
      <c r="Q7" s="25">
        <f>O7/(A7-A6)</f>
        <v>-0.40000000001327901</v>
      </c>
      <c r="R7" s="51"/>
      <c r="S7" s="47">
        <f>A7</f>
        <v>44611</v>
      </c>
      <c r="T7" s="48">
        <v>8.8763000000000005</v>
      </c>
      <c r="U7" s="49">
        <f>(T7-T6)*1000</f>
        <v>0.30000000000107702</v>
      </c>
      <c r="V7" s="50">
        <f>V6+U7</f>
        <v>0.30000000000107702</v>
      </c>
      <c r="W7" s="32">
        <f>U7/(S7-S6)</f>
        <v>0.30000000000107702</v>
      </c>
      <c r="X7" s="18">
        <v>11.8873</v>
      </c>
      <c r="Y7" s="49">
        <f>(X7-X6)*1000</f>
        <v>-0.30000000000107702</v>
      </c>
      <c r="Z7" s="50">
        <f>Z6+Y7</f>
        <v>-0.30000000000107702</v>
      </c>
      <c r="AA7" s="32">
        <f>Y7/(S7-S6)</f>
        <v>-0.30000000000107702</v>
      </c>
      <c r="AB7" s="58">
        <v>9.3885000000000005</v>
      </c>
      <c r="AC7" s="49">
        <f>(AB7-AB6)*1000</f>
        <v>-0.39999999999906799</v>
      </c>
      <c r="AD7" s="50">
        <f>AD6+AC7</f>
        <v>-0.39999999999906799</v>
      </c>
      <c r="AE7" s="32">
        <f>AC7/(S7-S6)</f>
        <v>-0.39999999999906799</v>
      </c>
      <c r="AF7" s="55">
        <v>82593</v>
      </c>
      <c r="AG7" s="70">
        <f>82605-AF7</f>
        <v>12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44612</v>
      </c>
      <c r="B8" s="20">
        <v>780.34680000000003</v>
      </c>
      <c r="C8" s="21">
        <v>4.1208</v>
      </c>
      <c r="D8" s="22">
        <f>C8+B8</f>
        <v>784.46759999999995</v>
      </c>
      <c r="E8" s="23">
        <f>(D8-D7)*1000</f>
        <v>-0.199999999949796</v>
      </c>
      <c r="F8" s="24">
        <f>F7+E8</f>
        <v>-0.49999999998817701</v>
      </c>
      <c r="G8" s="25">
        <f>E8/(A8-A7)</f>
        <v>-0.199999999949796</v>
      </c>
      <c r="H8" s="21">
        <v>5.2018000000000004</v>
      </c>
      <c r="I8" s="22">
        <f>H8+B8</f>
        <v>785.54859999999996</v>
      </c>
      <c r="J8" s="23">
        <f>(I8-I7)*1000</f>
        <v>-0.49999999998817701</v>
      </c>
      <c r="K8" s="24">
        <f>K7+J8</f>
        <v>-0.69999999993797202</v>
      </c>
      <c r="L8" s="25">
        <f>J8/(A8-A7)</f>
        <v>-0.49999999998817701</v>
      </c>
      <c r="M8" s="39">
        <v>4.0101000000000004</v>
      </c>
      <c r="N8" s="22">
        <f>M8+B8</f>
        <v>784.3569</v>
      </c>
      <c r="O8" s="23">
        <f>(N8-N7)*1000</f>
        <v>9.9999999974897905E-2</v>
      </c>
      <c r="P8" s="24">
        <f>P7+O8</f>
        <v>-0.30000000003838101</v>
      </c>
      <c r="Q8" s="25">
        <f>O8/(A8-A7)</f>
        <v>9.9999999974897905E-2</v>
      </c>
      <c r="R8" s="46"/>
      <c r="S8" s="47">
        <f>A8</f>
        <v>44612</v>
      </c>
      <c r="T8" s="48">
        <v>8.8760999999999992</v>
      </c>
      <c r="U8" s="49">
        <f>(T8-T7)*1000</f>
        <v>-0.20000000000130999</v>
      </c>
      <c r="V8" s="50">
        <f>V7+U8</f>
        <v>9.99999999997669E-2</v>
      </c>
      <c r="W8" s="32">
        <f>U8/(S8-S7)</f>
        <v>-0.20000000000130999</v>
      </c>
      <c r="X8" s="18">
        <v>11.887499999999999</v>
      </c>
      <c r="Y8" s="49">
        <f>(X8-X7)*1000</f>
        <v>0.19999999999953399</v>
      </c>
      <c r="Z8" s="50">
        <f>Z7+Y8</f>
        <v>-0.10000000000154299</v>
      </c>
      <c r="AA8" s="32">
        <f>Y8/(S8-S7)</f>
        <v>0.19999999999953399</v>
      </c>
      <c r="AB8" s="58">
        <v>9.3886000000000003</v>
      </c>
      <c r="AC8" s="49">
        <f>(AB8-AB7)*1000</f>
        <v>9.99999999997669E-2</v>
      </c>
      <c r="AD8" s="50">
        <f>AD7+AC8</f>
        <v>-0.29999999999930099</v>
      </c>
      <c r="AE8" s="32">
        <f>AC8/(S8-S7)</f>
        <v>9.99999999997669E-2</v>
      </c>
      <c r="AF8" s="55">
        <v>82587</v>
      </c>
      <c r="AG8" s="70">
        <f>82605-AF8</f>
        <v>18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44613</v>
      </c>
      <c r="B9" s="20">
        <v>780.34680000000003</v>
      </c>
      <c r="C9" s="21">
        <v>4.12</v>
      </c>
      <c r="D9" s="22">
        <f t="shared" ref="D9:D20" si="0">C9+B9</f>
        <v>784.46680000000003</v>
      </c>
      <c r="E9" s="23">
        <f t="shared" ref="E9:E20" si="1">(D9-D8)*1000</f>
        <v>-0.80000000002655702</v>
      </c>
      <c r="F9" s="24">
        <f t="shared" ref="F9:F20" si="2">F8+E9</f>
        <v>-1.30000000001473</v>
      </c>
      <c r="G9" s="25">
        <f t="shared" ref="G9:G20" si="3">E9/(A9-A8)</f>
        <v>-0.80000000002655702</v>
      </c>
      <c r="H9" s="21">
        <v>5.2016999999999998</v>
      </c>
      <c r="I9" s="22">
        <f t="shared" ref="I9:I20" si="4">H9+B9</f>
        <v>785.54849999999999</v>
      </c>
      <c r="J9" s="23">
        <f t="shared" ref="J9:J20" si="5">(I9-I8)*1000</f>
        <v>-0.10000000008858501</v>
      </c>
      <c r="K9" s="24">
        <f t="shared" ref="K9:K20" si="6">K8+J9</f>
        <v>-0.80000000002655702</v>
      </c>
      <c r="L9" s="25">
        <f t="shared" ref="L9:L20" si="7">J9/(A9-A8)</f>
        <v>-0.10000000008858501</v>
      </c>
      <c r="M9" s="40">
        <v>4.0095999999999998</v>
      </c>
      <c r="N9" s="22">
        <f t="shared" ref="N9:N20" si="8">M9+B9</f>
        <v>784.35640000000001</v>
      </c>
      <c r="O9" s="23">
        <f t="shared" ref="O9:O20" si="9">(N9-N8)*1000</f>
        <v>-0.49999999998817701</v>
      </c>
      <c r="P9" s="24">
        <f t="shared" ref="P9:P20" si="10">P8+O9</f>
        <v>-0.80000000002655702</v>
      </c>
      <c r="Q9" s="25">
        <f t="shared" ref="Q9:Q20" si="11">O9/(A9-A8)</f>
        <v>-0.49999999998817701</v>
      </c>
      <c r="R9" s="51"/>
      <c r="S9" s="47">
        <f t="shared" ref="S9:S26" si="12">A9</f>
        <v>44613</v>
      </c>
      <c r="T9" s="48">
        <v>8.8762000000000008</v>
      </c>
      <c r="U9" s="49">
        <f t="shared" ref="U9:U26" si="13">(T9-T8)*1000</f>
        <v>0.10000000000154299</v>
      </c>
      <c r="V9" s="50">
        <f t="shared" ref="V9:V26" si="14">V8+U9</f>
        <v>0.20000000000130999</v>
      </c>
      <c r="W9" s="32">
        <f t="shared" ref="W9:W26" si="15">U9/(S9-S8)</f>
        <v>0.10000000000154299</v>
      </c>
      <c r="X9" s="18">
        <v>11.887</v>
      </c>
      <c r="Y9" s="49">
        <f t="shared" ref="Y9:Y26" si="16">(X9-X8)*1000</f>
        <v>-0.49999999999883499</v>
      </c>
      <c r="Z9" s="50">
        <f t="shared" ref="Z9:Z26" si="17">Z8+Y9</f>
        <v>-0.60000000000037801</v>
      </c>
      <c r="AA9" s="32">
        <f t="shared" ref="AA9:AA26" si="18">Y9/(S9-S8)</f>
        <v>-0.49999999999883499</v>
      </c>
      <c r="AB9" s="58">
        <v>9.3881999999999994</v>
      </c>
      <c r="AC9" s="49">
        <f t="shared" ref="AC9:AC26" si="19">(AB9-AB8)*1000</f>
        <v>-0.40000000000084401</v>
      </c>
      <c r="AD9" s="50">
        <f t="shared" ref="AD9:AD26" si="20">AD8+AC9</f>
        <v>-0.70000000000014495</v>
      </c>
      <c r="AE9" s="32">
        <f t="shared" ref="AE9:AE26" si="21">AC9/(S9-S8)</f>
        <v>-0.40000000000084401</v>
      </c>
      <c r="AF9" s="55">
        <v>82581</v>
      </c>
      <c r="AG9" s="70">
        <f t="shared" ref="AG9:AG26" si="22">82605-AF9</f>
        <v>24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44614</v>
      </c>
      <c r="B10" s="20">
        <v>780.34680000000003</v>
      </c>
      <c r="C10" s="21">
        <v>4.1204000000000001</v>
      </c>
      <c r="D10" s="22">
        <f t="shared" si="0"/>
        <v>784.46720000000005</v>
      </c>
      <c r="E10" s="23">
        <f t="shared" si="1"/>
        <v>0.40000000001327901</v>
      </c>
      <c r="F10" s="24">
        <f t="shared" si="2"/>
        <v>-0.90000000000145497</v>
      </c>
      <c r="G10" s="25">
        <f t="shared" si="3"/>
        <v>0.40000000001327901</v>
      </c>
      <c r="H10" s="21">
        <v>5.2016</v>
      </c>
      <c r="I10" s="22">
        <f t="shared" si="4"/>
        <v>785.54840000000002</v>
      </c>
      <c r="J10" s="23">
        <f t="shared" si="5"/>
        <v>-9.9999999974897905E-2</v>
      </c>
      <c r="K10" s="24">
        <f t="shared" si="6"/>
        <v>-0.90000000000145497</v>
      </c>
      <c r="L10" s="25">
        <f t="shared" si="7"/>
        <v>-9.9999999974897905E-2</v>
      </c>
      <c r="M10" s="39">
        <v>4.0094000000000003</v>
      </c>
      <c r="N10" s="22">
        <f t="shared" si="8"/>
        <v>784.35619999999994</v>
      </c>
      <c r="O10" s="23">
        <f t="shared" si="9"/>
        <v>-0.199999999949796</v>
      </c>
      <c r="P10" s="24">
        <f t="shared" si="10"/>
        <v>-0.99999999997635303</v>
      </c>
      <c r="Q10" s="25">
        <f t="shared" si="11"/>
        <v>-0.199999999949796</v>
      </c>
      <c r="R10" s="46"/>
      <c r="S10" s="47">
        <f t="shared" si="12"/>
        <v>44614</v>
      </c>
      <c r="T10" s="48">
        <v>8.8757000000000001</v>
      </c>
      <c r="U10" s="49">
        <f t="shared" si="13"/>
        <v>-0.50000000000061096</v>
      </c>
      <c r="V10" s="50">
        <f t="shared" si="14"/>
        <v>-0.29999999999930099</v>
      </c>
      <c r="W10" s="32">
        <f t="shared" si="15"/>
        <v>-0.50000000000061096</v>
      </c>
      <c r="X10" s="18">
        <v>11.8874</v>
      </c>
      <c r="Y10" s="49">
        <f t="shared" si="16"/>
        <v>0.39999999999906799</v>
      </c>
      <c r="Z10" s="50">
        <f t="shared" si="17"/>
        <v>-0.20000000000130999</v>
      </c>
      <c r="AA10" s="32">
        <f t="shared" si="18"/>
        <v>0.39999999999906799</v>
      </c>
      <c r="AB10" s="58">
        <v>9.3884000000000007</v>
      </c>
      <c r="AC10" s="49">
        <f t="shared" si="19"/>
        <v>0.20000000000130999</v>
      </c>
      <c r="AD10" s="50">
        <f t="shared" si="20"/>
        <v>-0.49999999999883499</v>
      </c>
      <c r="AE10" s="32">
        <f t="shared" si="21"/>
        <v>0.20000000000130999</v>
      </c>
      <c r="AF10" s="55">
        <v>82575</v>
      </c>
      <c r="AG10" s="70">
        <f t="shared" si="22"/>
        <v>30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44615</v>
      </c>
      <c r="B11" s="20">
        <v>780.34680000000003</v>
      </c>
      <c r="C11" s="21">
        <v>4.1201999999999996</v>
      </c>
      <c r="D11" s="22">
        <f t="shared" si="0"/>
        <v>784.46699999999998</v>
      </c>
      <c r="E11" s="23">
        <f t="shared" si="1"/>
        <v>-0.20000000006348301</v>
      </c>
      <c r="F11" s="24">
        <f t="shared" si="2"/>
        <v>-1.1000000000649399</v>
      </c>
      <c r="G11" s="25">
        <f t="shared" si="3"/>
        <v>-0.20000000006348301</v>
      </c>
      <c r="H11" s="21">
        <v>5.2018000000000004</v>
      </c>
      <c r="I11" s="22">
        <f t="shared" si="4"/>
        <v>785.54859999999996</v>
      </c>
      <c r="J11" s="23">
        <f t="shared" si="5"/>
        <v>0.20000000006348301</v>
      </c>
      <c r="K11" s="24">
        <f t="shared" si="6"/>
        <v>-0.69999999993797202</v>
      </c>
      <c r="L11" s="25">
        <f t="shared" si="7"/>
        <v>0.20000000006348301</v>
      </c>
      <c r="M11" s="40">
        <v>4.0095000000000001</v>
      </c>
      <c r="N11" s="22">
        <f t="shared" si="8"/>
        <v>784.35630000000003</v>
      </c>
      <c r="O11" s="23">
        <f t="shared" si="9"/>
        <v>9.9999999974897905E-2</v>
      </c>
      <c r="P11" s="24">
        <f t="shared" si="10"/>
        <v>-0.90000000000145497</v>
      </c>
      <c r="Q11" s="25">
        <f t="shared" si="11"/>
        <v>9.9999999974897905E-2</v>
      </c>
      <c r="R11" s="51"/>
      <c r="S11" s="47">
        <f t="shared" si="12"/>
        <v>44615</v>
      </c>
      <c r="T11" s="48">
        <v>8.8755000000000006</v>
      </c>
      <c r="U11" s="49">
        <f t="shared" si="13"/>
        <v>-0.19999999999953399</v>
      </c>
      <c r="V11" s="50">
        <f t="shared" si="14"/>
        <v>-0.49999999999883499</v>
      </c>
      <c r="W11" s="32">
        <f t="shared" si="15"/>
        <v>-0.19999999999953399</v>
      </c>
      <c r="X11" s="18">
        <v>11.8873</v>
      </c>
      <c r="Y11" s="49">
        <f t="shared" si="16"/>
        <v>-9.99999999997669E-2</v>
      </c>
      <c r="Z11" s="50">
        <f t="shared" si="17"/>
        <v>-0.30000000000107702</v>
      </c>
      <c r="AA11" s="32">
        <f t="shared" si="18"/>
        <v>-9.99999999997669E-2</v>
      </c>
      <c r="AB11" s="58">
        <v>9.3879999999999999</v>
      </c>
      <c r="AC11" s="49">
        <f t="shared" si="19"/>
        <v>-0.40000000000084401</v>
      </c>
      <c r="AD11" s="50">
        <f t="shared" si="20"/>
        <v>-0.89999999999967895</v>
      </c>
      <c r="AE11" s="32">
        <f t="shared" si="21"/>
        <v>-0.40000000000084401</v>
      </c>
      <c r="AF11" s="55">
        <v>82569</v>
      </c>
      <c r="AG11" s="70">
        <f t="shared" si="22"/>
        <v>36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44616</v>
      </c>
      <c r="B12" s="20">
        <v>780.34680000000003</v>
      </c>
      <c r="C12" s="21">
        <v>4.1203000000000003</v>
      </c>
      <c r="D12" s="22">
        <f t="shared" si="0"/>
        <v>784.46709999999996</v>
      </c>
      <c r="E12" s="23">
        <f t="shared" si="1"/>
        <v>0.10000000008858501</v>
      </c>
      <c r="F12" s="24">
        <f t="shared" si="2"/>
        <v>-0.99999999997635303</v>
      </c>
      <c r="G12" s="25">
        <f t="shared" si="3"/>
        <v>0.10000000008858501</v>
      </c>
      <c r="H12" s="21">
        <v>5.2013999999999996</v>
      </c>
      <c r="I12" s="22">
        <f t="shared" si="4"/>
        <v>785.54819999999995</v>
      </c>
      <c r="J12" s="23">
        <f t="shared" si="5"/>
        <v>-0.40000000001327901</v>
      </c>
      <c r="K12" s="24">
        <f t="shared" si="6"/>
        <v>-1.09999999995125</v>
      </c>
      <c r="L12" s="25">
        <f t="shared" si="7"/>
        <v>-0.40000000001327901</v>
      </c>
      <c r="M12" s="39">
        <v>4.0090000000000003</v>
      </c>
      <c r="N12" s="22">
        <f t="shared" si="8"/>
        <v>784.35580000000004</v>
      </c>
      <c r="O12" s="23">
        <f t="shared" si="9"/>
        <v>-0.49999999998817701</v>
      </c>
      <c r="P12" s="24">
        <f t="shared" si="10"/>
        <v>-1.39999999998963</v>
      </c>
      <c r="Q12" s="25">
        <f t="shared" si="11"/>
        <v>-0.49999999998817701</v>
      </c>
      <c r="R12" s="46"/>
      <c r="S12" s="47">
        <f t="shared" si="12"/>
        <v>44616</v>
      </c>
      <c r="T12" s="48">
        <v>8.8756000000000004</v>
      </c>
      <c r="U12" s="49">
        <f t="shared" si="13"/>
        <v>9.99999999997669E-2</v>
      </c>
      <c r="V12" s="50">
        <f t="shared" si="14"/>
        <v>-0.39999999999906799</v>
      </c>
      <c r="W12" s="32">
        <f t="shared" si="15"/>
        <v>9.99999999997669E-2</v>
      </c>
      <c r="X12" s="18">
        <v>11.8872</v>
      </c>
      <c r="Y12" s="49">
        <f t="shared" si="16"/>
        <v>-9.99999999997669E-2</v>
      </c>
      <c r="Z12" s="50">
        <f t="shared" si="17"/>
        <v>-0.40000000000084401</v>
      </c>
      <c r="AA12" s="32">
        <f t="shared" si="18"/>
        <v>-9.99999999997669E-2</v>
      </c>
      <c r="AB12" s="58">
        <v>9.3880999999999997</v>
      </c>
      <c r="AC12" s="49">
        <f t="shared" si="19"/>
        <v>9.99999999997669E-2</v>
      </c>
      <c r="AD12" s="50">
        <f t="shared" si="20"/>
        <v>-0.799999999999912</v>
      </c>
      <c r="AE12" s="32">
        <f t="shared" si="21"/>
        <v>9.99999999997669E-2</v>
      </c>
      <c r="AF12" s="55">
        <v>82563</v>
      </c>
      <c r="AG12" s="70">
        <f t="shared" si="22"/>
        <v>42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44617</v>
      </c>
      <c r="B13" s="20">
        <v>780.34680000000003</v>
      </c>
      <c r="C13" s="21">
        <v>4.1197999999999997</v>
      </c>
      <c r="D13" s="22">
        <f t="shared" si="0"/>
        <v>784.46659999999997</v>
      </c>
      <c r="E13" s="23">
        <f t="shared" si="1"/>
        <v>-0.49999999998817701</v>
      </c>
      <c r="F13" s="24">
        <f t="shared" si="2"/>
        <v>-1.4999999999645299</v>
      </c>
      <c r="G13" s="25">
        <f t="shared" si="3"/>
        <v>-0.49999999998817701</v>
      </c>
      <c r="H13" s="21">
        <v>5.2012999999999998</v>
      </c>
      <c r="I13" s="22">
        <f t="shared" si="4"/>
        <v>785.54809999999998</v>
      </c>
      <c r="J13" s="23">
        <f t="shared" si="5"/>
        <v>-0.10000000008858501</v>
      </c>
      <c r="K13" s="24">
        <f t="shared" si="6"/>
        <v>-1.2000000000398401</v>
      </c>
      <c r="L13" s="25">
        <f t="shared" si="7"/>
        <v>-0.10000000008858501</v>
      </c>
      <c r="M13" s="40">
        <v>4.0087999999999999</v>
      </c>
      <c r="N13" s="22">
        <f t="shared" si="8"/>
        <v>784.35559999999998</v>
      </c>
      <c r="O13" s="23">
        <f t="shared" si="9"/>
        <v>-0.20000000006348301</v>
      </c>
      <c r="P13" s="24">
        <f t="shared" si="10"/>
        <v>-1.60000000005311</v>
      </c>
      <c r="Q13" s="25">
        <f t="shared" si="11"/>
        <v>-0.20000000006348301</v>
      </c>
      <c r="R13" s="51"/>
      <c r="S13" s="47">
        <f t="shared" si="12"/>
        <v>44617</v>
      </c>
      <c r="T13" s="48">
        <v>8.8750999999999909</v>
      </c>
      <c r="U13" s="49">
        <f t="shared" si="13"/>
        <v>-0.50000000000949296</v>
      </c>
      <c r="V13" s="50">
        <f t="shared" si="14"/>
        <v>-0.90000000000856095</v>
      </c>
      <c r="W13" s="32">
        <f t="shared" si="15"/>
        <v>-0.50000000000949296</v>
      </c>
      <c r="X13" s="18">
        <v>11.8874</v>
      </c>
      <c r="Y13" s="49">
        <f t="shared" si="16"/>
        <v>0.19999999999953399</v>
      </c>
      <c r="Z13" s="50">
        <f t="shared" si="17"/>
        <v>-0.20000000000130999</v>
      </c>
      <c r="AA13" s="32">
        <f t="shared" si="18"/>
        <v>0.19999999999953399</v>
      </c>
      <c r="AB13" s="58">
        <v>9.3879000000000001</v>
      </c>
      <c r="AC13" s="49">
        <f t="shared" si="19"/>
        <v>-0.19999999999953399</v>
      </c>
      <c r="AD13" s="50">
        <f t="shared" si="20"/>
        <v>-0.999999999999446</v>
      </c>
      <c r="AE13" s="32">
        <f t="shared" si="21"/>
        <v>-0.19999999999953399</v>
      </c>
      <c r="AF13" s="55">
        <v>82557</v>
      </c>
      <c r="AG13" s="70">
        <f t="shared" si="22"/>
        <v>48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44618</v>
      </c>
      <c r="B14" s="20">
        <v>780.34680000000003</v>
      </c>
      <c r="C14" s="21">
        <v>4.1196000000000002</v>
      </c>
      <c r="D14" s="22">
        <f t="shared" si="0"/>
        <v>784.46640000000002</v>
      </c>
      <c r="E14" s="23">
        <f t="shared" si="1"/>
        <v>-0.20000000006348301</v>
      </c>
      <c r="F14" s="24">
        <f t="shared" si="2"/>
        <v>-1.70000000002801</v>
      </c>
      <c r="G14" s="25">
        <f t="shared" si="3"/>
        <v>-0.20000000006348301</v>
      </c>
      <c r="H14" s="21">
        <v>5.2013999999999996</v>
      </c>
      <c r="I14" s="22">
        <f t="shared" si="4"/>
        <v>785.54819999999995</v>
      </c>
      <c r="J14" s="23">
        <f t="shared" si="5"/>
        <v>0.10000000008858501</v>
      </c>
      <c r="K14" s="24">
        <f t="shared" si="6"/>
        <v>-1.09999999995125</v>
      </c>
      <c r="L14" s="25">
        <f t="shared" si="7"/>
        <v>0.10000000008858501</v>
      </c>
      <c r="M14" s="39">
        <v>4.0091000000000001</v>
      </c>
      <c r="N14" s="22">
        <f t="shared" si="8"/>
        <v>784.35590000000002</v>
      </c>
      <c r="O14" s="23">
        <f t="shared" si="9"/>
        <v>0.30000000003838101</v>
      </c>
      <c r="P14" s="24">
        <f t="shared" si="10"/>
        <v>-1.30000000001473</v>
      </c>
      <c r="Q14" s="25">
        <f t="shared" si="11"/>
        <v>0.30000000003838101</v>
      </c>
      <c r="R14" s="46"/>
      <c r="S14" s="47">
        <f t="shared" si="12"/>
        <v>44618</v>
      </c>
      <c r="T14" s="48">
        <v>8.8748999999999896</v>
      </c>
      <c r="U14" s="49">
        <f t="shared" si="13"/>
        <v>-0.20000000000130999</v>
      </c>
      <c r="V14" s="50">
        <f t="shared" si="14"/>
        <v>-1.10000000000987</v>
      </c>
      <c r="W14" s="32">
        <f t="shared" si="15"/>
        <v>-0.20000000000130999</v>
      </c>
      <c r="X14" s="18">
        <v>11.887</v>
      </c>
      <c r="Y14" s="49">
        <f t="shared" si="16"/>
        <v>-0.39999999999906799</v>
      </c>
      <c r="Z14" s="50">
        <f t="shared" si="17"/>
        <v>-0.60000000000037801</v>
      </c>
      <c r="AA14" s="32">
        <f t="shared" si="18"/>
        <v>-0.39999999999906799</v>
      </c>
      <c r="AB14" s="58">
        <v>9.3877000000000006</v>
      </c>
      <c r="AC14" s="49">
        <f t="shared" si="19"/>
        <v>-0.19999999999953399</v>
      </c>
      <c r="AD14" s="50">
        <f t="shared" si="20"/>
        <v>-1.1999999999989801</v>
      </c>
      <c r="AE14" s="32">
        <f t="shared" si="21"/>
        <v>-0.19999999999953399</v>
      </c>
      <c r="AF14" s="55">
        <v>82551</v>
      </c>
      <c r="AG14" s="70">
        <f t="shared" si="22"/>
        <v>54</v>
      </c>
      <c r="AH14" s="72"/>
    </row>
    <row r="15" spans="1:44" s="1" customFormat="1" ht="14.85" customHeight="1">
      <c r="A15" s="19">
        <v>44619</v>
      </c>
      <c r="B15" s="20">
        <v>780.34680000000003</v>
      </c>
      <c r="C15" s="21">
        <v>4.12</v>
      </c>
      <c r="D15" s="22">
        <f t="shared" si="0"/>
        <v>784.46680000000003</v>
      </c>
      <c r="E15" s="23">
        <f t="shared" si="1"/>
        <v>0.40000000001327901</v>
      </c>
      <c r="F15" s="24">
        <f t="shared" si="2"/>
        <v>-1.30000000001473</v>
      </c>
      <c r="G15" s="25">
        <f t="shared" si="3"/>
        <v>0.40000000001327901</v>
      </c>
      <c r="H15" s="21">
        <v>5.2011000000000003</v>
      </c>
      <c r="I15" s="22">
        <f t="shared" si="4"/>
        <v>785.54790000000003</v>
      </c>
      <c r="J15" s="23">
        <f t="shared" si="5"/>
        <v>-0.30000000003838101</v>
      </c>
      <c r="K15" s="24">
        <f t="shared" si="6"/>
        <v>-1.39999999998963</v>
      </c>
      <c r="L15" s="25">
        <f t="shared" si="7"/>
        <v>-0.30000000003838101</v>
      </c>
      <c r="M15" s="40">
        <v>4.0084</v>
      </c>
      <c r="N15" s="22">
        <f t="shared" si="8"/>
        <v>784.35519999999997</v>
      </c>
      <c r="O15" s="23">
        <f t="shared" si="9"/>
        <v>-0.69999999993797202</v>
      </c>
      <c r="P15" s="24">
        <f t="shared" si="10"/>
        <v>-1.9999999999527101</v>
      </c>
      <c r="Q15" s="25">
        <f t="shared" si="11"/>
        <v>-0.69999999993797202</v>
      </c>
      <c r="R15" s="51"/>
      <c r="S15" s="47">
        <f t="shared" si="12"/>
        <v>44619</v>
      </c>
      <c r="T15" s="48">
        <v>8.875</v>
      </c>
      <c r="U15" s="49">
        <f t="shared" si="13"/>
        <v>0.100000000010425</v>
      </c>
      <c r="V15" s="50">
        <f t="shared" si="14"/>
        <v>-0.999999999999446</v>
      </c>
      <c r="W15" s="32">
        <f t="shared" si="15"/>
        <v>0.100000000010425</v>
      </c>
      <c r="X15" s="18">
        <v>11.886900000000001</v>
      </c>
      <c r="Y15" s="49">
        <f t="shared" si="16"/>
        <v>-9.99999999997669E-2</v>
      </c>
      <c r="Z15" s="50">
        <f t="shared" si="17"/>
        <v>-0.70000000000014495</v>
      </c>
      <c r="AA15" s="32">
        <f t="shared" si="18"/>
        <v>-9.99999999997669E-2</v>
      </c>
      <c r="AB15" s="58">
        <v>9.3876000000000008</v>
      </c>
      <c r="AC15" s="49">
        <f t="shared" si="19"/>
        <v>-9.99999999997669E-2</v>
      </c>
      <c r="AD15" s="50">
        <f t="shared" si="20"/>
        <v>-1.2999999999987499</v>
      </c>
      <c r="AE15" s="32">
        <f t="shared" si="21"/>
        <v>-9.99999999997669E-2</v>
      </c>
      <c r="AF15" s="55">
        <v>82545</v>
      </c>
      <c r="AG15" s="70">
        <f t="shared" si="22"/>
        <v>60</v>
      </c>
      <c r="AH15" s="71"/>
    </row>
    <row r="16" spans="1:44" s="1" customFormat="1" ht="14.85" customHeight="1">
      <c r="A16" s="19">
        <v>44620</v>
      </c>
      <c r="B16" s="20">
        <v>780.34680000000003</v>
      </c>
      <c r="C16" s="21">
        <v>4.1192000000000002</v>
      </c>
      <c r="D16" s="22">
        <f t="shared" si="0"/>
        <v>784.46600000000001</v>
      </c>
      <c r="E16" s="23">
        <f t="shared" si="1"/>
        <v>-0.80000000002655702</v>
      </c>
      <c r="F16" s="24">
        <f t="shared" si="2"/>
        <v>-2.1000000000412902</v>
      </c>
      <c r="G16" s="25">
        <f t="shared" si="3"/>
        <v>-0.80000000002655702</v>
      </c>
      <c r="H16" s="21">
        <v>5.2009999999999996</v>
      </c>
      <c r="I16" s="22">
        <f t="shared" si="4"/>
        <v>785.54780000000005</v>
      </c>
      <c r="J16" s="23">
        <f t="shared" si="5"/>
        <v>-9.9999999974897905E-2</v>
      </c>
      <c r="K16" s="24">
        <f t="shared" si="6"/>
        <v>-1.4999999999645299</v>
      </c>
      <c r="L16" s="25">
        <f t="shared" si="7"/>
        <v>-9.9999999974897905E-2</v>
      </c>
      <c r="M16" s="39">
        <v>4.0082000000000004</v>
      </c>
      <c r="N16" s="22">
        <f t="shared" si="8"/>
        <v>784.35500000000002</v>
      </c>
      <c r="O16" s="23">
        <f t="shared" si="9"/>
        <v>-0.20000000006348301</v>
      </c>
      <c r="P16" s="24">
        <f t="shared" si="10"/>
        <v>-2.2000000000161899</v>
      </c>
      <c r="Q16" s="25">
        <f t="shared" si="11"/>
        <v>-0.20000000006348301</v>
      </c>
      <c r="R16" s="46"/>
      <c r="S16" s="47">
        <f t="shared" si="12"/>
        <v>44620</v>
      </c>
      <c r="T16" s="48">
        <v>8.8744999999999905</v>
      </c>
      <c r="U16" s="49">
        <f t="shared" si="13"/>
        <v>-0.50000000000949296</v>
      </c>
      <c r="V16" s="50">
        <f t="shared" si="14"/>
        <v>-1.50000000000894</v>
      </c>
      <c r="W16" s="32">
        <f t="shared" si="15"/>
        <v>-0.50000000000949296</v>
      </c>
      <c r="X16" s="18">
        <v>11.8865</v>
      </c>
      <c r="Y16" s="49">
        <f t="shared" si="16"/>
        <v>-0.40000000000084401</v>
      </c>
      <c r="Z16" s="50">
        <f t="shared" si="17"/>
        <v>-1.10000000000099</v>
      </c>
      <c r="AA16" s="32">
        <f t="shared" si="18"/>
        <v>-0.40000000000084401</v>
      </c>
      <c r="AB16" s="58">
        <v>9.3872999999999998</v>
      </c>
      <c r="AC16" s="49">
        <f t="shared" si="19"/>
        <v>-0.30000000000107702</v>
      </c>
      <c r="AD16" s="50">
        <f t="shared" si="20"/>
        <v>-1.59999999999982</v>
      </c>
      <c r="AE16" s="32">
        <f t="shared" si="21"/>
        <v>-0.30000000000107702</v>
      </c>
      <c r="AF16" s="55">
        <v>82539</v>
      </c>
      <c r="AG16" s="70">
        <f t="shared" si="22"/>
        <v>66</v>
      </c>
      <c r="AH16" s="72"/>
    </row>
    <row r="17" spans="1:43" s="1" customFormat="1" ht="14.85" customHeight="1">
      <c r="A17" s="19">
        <v>44621</v>
      </c>
      <c r="B17" s="20">
        <v>780.34680000000003</v>
      </c>
      <c r="C17" s="21">
        <v>4.1189999999999998</v>
      </c>
      <c r="D17" s="22">
        <f t="shared" si="0"/>
        <v>784.46579999999994</v>
      </c>
      <c r="E17" s="23">
        <f t="shared" si="1"/>
        <v>-0.199999999949796</v>
      </c>
      <c r="F17" s="24">
        <f t="shared" si="2"/>
        <v>-2.2999999999910901</v>
      </c>
      <c r="G17" s="25">
        <f t="shared" si="3"/>
        <v>-0.199999999949796</v>
      </c>
      <c r="H17" s="21">
        <v>5.2012</v>
      </c>
      <c r="I17" s="22">
        <f t="shared" si="4"/>
        <v>785.548</v>
      </c>
      <c r="J17" s="23">
        <f t="shared" si="5"/>
        <v>0.199999999949796</v>
      </c>
      <c r="K17" s="24">
        <f t="shared" si="6"/>
        <v>-1.30000000001473</v>
      </c>
      <c r="L17" s="25">
        <f t="shared" si="7"/>
        <v>0.199999999949796</v>
      </c>
      <c r="M17" s="40">
        <v>4.0083000000000002</v>
      </c>
      <c r="N17" s="22">
        <f t="shared" si="8"/>
        <v>784.35509999999999</v>
      </c>
      <c r="O17" s="23">
        <f t="shared" si="9"/>
        <v>9.9999999974897905E-2</v>
      </c>
      <c r="P17" s="24">
        <f t="shared" si="10"/>
        <v>-2.1000000000412902</v>
      </c>
      <c r="Q17" s="25">
        <f t="shared" si="11"/>
        <v>9.9999999974897905E-2</v>
      </c>
      <c r="R17" s="51"/>
      <c r="S17" s="47">
        <f t="shared" si="12"/>
        <v>44621</v>
      </c>
      <c r="T17" s="48">
        <v>8.8742999999999892</v>
      </c>
      <c r="U17" s="49">
        <f t="shared" si="13"/>
        <v>-0.20000000000130999</v>
      </c>
      <c r="V17" s="50">
        <f t="shared" si="14"/>
        <v>-1.70000000001025</v>
      </c>
      <c r="W17" s="32">
        <f t="shared" si="15"/>
        <v>-0.20000000000130999</v>
      </c>
      <c r="X17" s="18">
        <v>11.886699999999999</v>
      </c>
      <c r="Y17" s="49">
        <f t="shared" si="16"/>
        <v>0.19999999999953399</v>
      </c>
      <c r="Z17" s="50">
        <f t="shared" si="17"/>
        <v>-0.90000000000145497</v>
      </c>
      <c r="AA17" s="32">
        <f t="shared" si="18"/>
        <v>0.19999999999953399</v>
      </c>
      <c r="AB17" s="58">
        <v>9.3871000000000002</v>
      </c>
      <c r="AC17" s="49">
        <f t="shared" si="19"/>
        <v>-0.19999999999953399</v>
      </c>
      <c r="AD17" s="50">
        <f t="shared" si="20"/>
        <v>-1.7999999999993599</v>
      </c>
      <c r="AE17" s="32">
        <f t="shared" si="21"/>
        <v>-0.19999999999953399</v>
      </c>
      <c r="AF17" s="55">
        <v>82533</v>
      </c>
      <c r="AG17" s="70">
        <f t="shared" si="22"/>
        <v>72</v>
      </c>
      <c r="AH17" s="71"/>
    </row>
    <row r="18" spans="1:43" s="1" customFormat="1" ht="14.85" customHeight="1">
      <c r="A18" s="19">
        <v>44622</v>
      </c>
      <c r="B18" s="20">
        <v>780.34680000000003</v>
      </c>
      <c r="C18" s="21">
        <v>4.1191000000000004</v>
      </c>
      <c r="D18" s="22">
        <f t="shared" si="0"/>
        <v>784.46590000000003</v>
      </c>
      <c r="E18" s="23">
        <f t="shared" si="1"/>
        <v>9.9999999974897905E-2</v>
      </c>
      <c r="F18" s="24">
        <f t="shared" si="2"/>
        <v>-2.2000000000161899</v>
      </c>
      <c r="G18" s="25">
        <f t="shared" si="3"/>
        <v>9.9999999974897905E-2</v>
      </c>
      <c r="H18" s="21">
        <v>5.2007999999999903</v>
      </c>
      <c r="I18" s="22">
        <f t="shared" si="4"/>
        <v>785.54759999999999</v>
      </c>
      <c r="J18" s="23">
        <f t="shared" si="5"/>
        <v>-0.40000000001327901</v>
      </c>
      <c r="K18" s="24">
        <f t="shared" si="6"/>
        <v>-1.70000000002801</v>
      </c>
      <c r="L18" s="25">
        <f t="shared" si="7"/>
        <v>-0.40000000001327901</v>
      </c>
      <c r="M18" s="39">
        <v>4.0077999999999996</v>
      </c>
      <c r="N18" s="22">
        <f t="shared" si="8"/>
        <v>784.3546</v>
      </c>
      <c r="O18" s="23">
        <f t="shared" si="9"/>
        <v>-0.49999999998817701</v>
      </c>
      <c r="P18" s="24">
        <f t="shared" si="10"/>
        <v>-2.6000000000294698</v>
      </c>
      <c r="Q18" s="25">
        <f t="shared" si="11"/>
        <v>-0.49999999998817701</v>
      </c>
      <c r="R18" s="46"/>
      <c r="S18" s="47">
        <f t="shared" si="12"/>
        <v>44622</v>
      </c>
      <c r="T18" s="48">
        <v>8.8744999999999994</v>
      </c>
      <c r="U18" s="49">
        <f t="shared" si="13"/>
        <v>0.200000000010192</v>
      </c>
      <c r="V18" s="50">
        <f t="shared" si="14"/>
        <v>-1.50000000000006</v>
      </c>
      <c r="W18" s="32">
        <f t="shared" si="15"/>
        <v>0.200000000010192</v>
      </c>
      <c r="X18" s="18">
        <v>11.8866</v>
      </c>
      <c r="Y18" s="49">
        <f t="shared" si="16"/>
        <v>-9.99999999997669E-2</v>
      </c>
      <c r="Z18" s="50">
        <f t="shared" si="17"/>
        <v>-1.0000000000012199</v>
      </c>
      <c r="AA18" s="32">
        <f t="shared" si="18"/>
        <v>-9.99999999997669E-2</v>
      </c>
      <c r="AB18" s="58">
        <v>9.3872</v>
      </c>
      <c r="AC18" s="49">
        <f t="shared" si="19"/>
        <v>9.99999999997669E-2</v>
      </c>
      <c r="AD18" s="50">
        <f t="shared" si="20"/>
        <v>-1.6999999999995901</v>
      </c>
      <c r="AE18" s="32">
        <f t="shared" si="21"/>
        <v>9.99999999997669E-2</v>
      </c>
      <c r="AF18" s="55">
        <v>82527</v>
      </c>
      <c r="AG18" s="70">
        <f t="shared" si="22"/>
        <v>78</v>
      </c>
      <c r="AH18" s="72"/>
    </row>
    <row r="19" spans="1:43" s="1" customFormat="1" ht="14.85" customHeight="1">
      <c r="A19" s="19">
        <v>44623</v>
      </c>
      <c r="B19" s="20">
        <v>780.34680000000003</v>
      </c>
      <c r="C19" s="21">
        <v>4.1185999999999998</v>
      </c>
      <c r="D19" s="22">
        <f t="shared" si="0"/>
        <v>784.46540000000005</v>
      </c>
      <c r="E19" s="23">
        <f t="shared" si="1"/>
        <v>-0.49999999998817701</v>
      </c>
      <c r="F19" s="24">
        <f t="shared" si="2"/>
        <v>-2.70000000000437</v>
      </c>
      <c r="G19" s="25">
        <f t="shared" si="3"/>
        <v>-0.49999999998817701</v>
      </c>
      <c r="H19" s="21">
        <v>5.2009999999999996</v>
      </c>
      <c r="I19" s="22">
        <f t="shared" si="4"/>
        <v>785.54780000000005</v>
      </c>
      <c r="J19" s="23">
        <f t="shared" si="5"/>
        <v>0.20000000006348301</v>
      </c>
      <c r="K19" s="24">
        <f t="shared" si="6"/>
        <v>-1.4999999999645299</v>
      </c>
      <c r="L19" s="25">
        <f t="shared" si="7"/>
        <v>0.20000000006348301</v>
      </c>
      <c r="M19" s="40">
        <v>4.0076000000000098</v>
      </c>
      <c r="N19" s="22">
        <f t="shared" si="8"/>
        <v>784.35440000000006</v>
      </c>
      <c r="O19" s="23">
        <f t="shared" si="9"/>
        <v>-0.199999999949796</v>
      </c>
      <c r="P19" s="24">
        <f t="shared" si="10"/>
        <v>-2.79999999997926</v>
      </c>
      <c r="Q19" s="25">
        <f t="shared" si="11"/>
        <v>-0.199999999949796</v>
      </c>
      <c r="R19" s="51"/>
      <c r="S19" s="47">
        <f t="shared" si="12"/>
        <v>44623</v>
      </c>
      <c r="T19" s="48">
        <v>8.8738999999999795</v>
      </c>
      <c r="U19" s="49">
        <f t="shared" si="13"/>
        <v>-0.60000000001991804</v>
      </c>
      <c r="V19" s="50">
        <f t="shared" si="14"/>
        <v>-2.1000000000199699</v>
      </c>
      <c r="W19" s="32">
        <f t="shared" si="15"/>
        <v>-0.60000000001991804</v>
      </c>
      <c r="X19" s="18">
        <v>11.8865</v>
      </c>
      <c r="Y19" s="49">
        <f t="shared" si="16"/>
        <v>-9.99999999997669E-2</v>
      </c>
      <c r="Z19" s="50">
        <f t="shared" si="17"/>
        <v>-1.10000000000099</v>
      </c>
      <c r="AA19" s="32">
        <f t="shared" si="18"/>
        <v>-9.99999999997669E-2</v>
      </c>
      <c r="AB19" s="58">
        <v>9.3866999999999994</v>
      </c>
      <c r="AC19" s="49">
        <f t="shared" si="19"/>
        <v>-0.50000000000061096</v>
      </c>
      <c r="AD19" s="50">
        <f t="shared" si="20"/>
        <v>-2.2000000000002</v>
      </c>
      <c r="AE19" s="32">
        <f t="shared" si="21"/>
        <v>-0.50000000000061096</v>
      </c>
      <c r="AF19" s="55">
        <v>82521</v>
      </c>
      <c r="AG19" s="70">
        <f t="shared" si="22"/>
        <v>84</v>
      </c>
      <c r="AH19" s="71"/>
    </row>
    <row r="20" spans="1:43" s="1" customFormat="1" ht="14.85" customHeight="1">
      <c r="A20" s="19">
        <v>44624</v>
      </c>
      <c r="B20" s="20">
        <v>780.34680000000003</v>
      </c>
      <c r="C20" s="21">
        <v>4.1183999999999896</v>
      </c>
      <c r="D20" s="22">
        <f t="shared" si="0"/>
        <v>784.46519999999998</v>
      </c>
      <c r="E20" s="23">
        <f t="shared" si="1"/>
        <v>-0.20000000006348301</v>
      </c>
      <c r="F20" s="24">
        <f t="shared" si="2"/>
        <v>-2.9000000000678501</v>
      </c>
      <c r="G20" s="25">
        <f t="shared" si="3"/>
        <v>-0.20000000006348301</v>
      </c>
      <c r="H20" s="21">
        <v>5.2005999999999899</v>
      </c>
      <c r="I20" s="22">
        <f t="shared" si="4"/>
        <v>785.54740000000004</v>
      </c>
      <c r="J20" s="23">
        <f t="shared" si="5"/>
        <v>-0.40000000001327901</v>
      </c>
      <c r="K20" s="24">
        <f t="shared" si="6"/>
        <v>-1.8999999999778101</v>
      </c>
      <c r="L20" s="25">
        <f t="shared" si="7"/>
        <v>-0.40000000001327901</v>
      </c>
      <c r="M20" s="39">
        <v>4.008</v>
      </c>
      <c r="N20" s="22">
        <f t="shared" si="8"/>
        <v>784.35479999999995</v>
      </c>
      <c r="O20" s="23">
        <f t="shared" si="9"/>
        <v>0.40000000001327901</v>
      </c>
      <c r="P20" s="24">
        <f t="shared" si="10"/>
        <v>-2.39999999996598</v>
      </c>
      <c r="Q20" s="25">
        <f t="shared" si="11"/>
        <v>0.40000000001327901</v>
      </c>
      <c r="R20" s="46"/>
      <c r="S20" s="47">
        <f t="shared" si="12"/>
        <v>44624</v>
      </c>
      <c r="T20" s="48">
        <v>8.8736999999999799</v>
      </c>
      <c r="U20" s="49">
        <f t="shared" si="13"/>
        <v>-0.19999999999953399</v>
      </c>
      <c r="V20" s="50">
        <f t="shared" si="14"/>
        <v>-2.30000000001951</v>
      </c>
      <c r="W20" s="32">
        <f t="shared" si="15"/>
        <v>-0.19999999999953399</v>
      </c>
      <c r="X20" s="18">
        <v>11.886200000000001</v>
      </c>
      <c r="Y20" s="49">
        <f t="shared" si="16"/>
        <v>-0.29999999999930099</v>
      </c>
      <c r="Z20" s="50">
        <f t="shared" si="17"/>
        <v>-1.4000000000002899</v>
      </c>
      <c r="AA20" s="32">
        <f t="shared" si="18"/>
        <v>-0.29999999999930099</v>
      </c>
      <c r="AB20" s="58">
        <v>9.3864999999999998</v>
      </c>
      <c r="AC20" s="49">
        <f t="shared" si="19"/>
        <v>-0.19999999999953399</v>
      </c>
      <c r="AD20" s="50">
        <f t="shared" si="20"/>
        <v>-2.3999999999997401</v>
      </c>
      <c r="AE20" s="32">
        <f t="shared" si="21"/>
        <v>-0.19999999999953399</v>
      </c>
      <c r="AF20" s="55">
        <v>82515</v>
      </c>
      <c r="AG20" s="70">
        <f t="shared" si="22"/>
        <v>90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44626</v>
      </c>
      <c r="B21" s="20">
        <v>780.34680000000003</v>
      </c>
      <c r="C21" s="21">
        <v>4.1181999999999901</v>
      </c>
      <c r="D21" s="22">
        <f t="shared" ref="D21:D26" si="23">C21+B21</f>
        <v>784.46500000000003</v>
      </c>
      <c r="E21" s="23">
        <f t="shared" ref="E21:E26" si="24">(D21-D20)*1000</f>
        <v>-0.199999999949796</v>
      </c>
      <c r="F21" s="24">
        <f t="shared" ref="F21:F26" si="25">F20+E21</f>
        <v>-3.1000000000176402</v>
      </c>
      <c r="G21" s="25">
        <f t="shared" ref="G21:G26" si="26">E21/(A21-A20)</f>
        <v>-9.9999999974897905E-2</v>
      </c>
      <c r="H21" s="21">
        <v>5.2004999999999901</v>
      </c>
      <c r="I21" s="22">
        <f t="shared" ref="I21:I26" si="27">H21+B21</f>
        <v>785.54729999999995</v>
      </c>
      <c r="J21" s="23">
        <f t="shared" ref="J21:J26" si="28">(I21-I20)*1000</f>
        <v>-9.9999999974897905E-2</v>
      </c>
      <c r="K21" s="24">
        <f t="shared" ref="K21:K26" si="29">K20+J21</f>
        <v>-1.9999999999527101</v>
      </c>
      <c r="L21" s="25">
        <f t="shared" ref="L21:L26" si="30">J21/(A21-A20)</f>
        <v>-4.9999999987449001E-2</v>
      </c>
      <c r="M21" s="40">
        <v>4.0072000000000099</v>
      </c>
      <c r="N21" s="22">
        <f t="shared" ref="N21:N26" si="31">M21+B21</f>
        <v>784.35400000000004</v>
      </c>
      <c r="O21" s="23">
        <f t="shared" ref="O21:O26" si="32">(N21-N20)*1000</f>
        <v>-0.80000000002655702</v>
      </c>
      <c r="P21" s="24">
        <f t="shared" ref="P21:P26" si="33">P20+O21</f>
        <v>-3.1999999999925399</v>
      </c>
      <c r="Q21" s="25">
        <f t="shared" ref="Q21:Q26" si="34">O21/(A21-A20)</f>
        <v>-0.40000000001327901</v>
      </c>
      <c r="R21" s="51"/>
      <c r="S21" s="47">
        <f t="shared" si="12"/>
        <v>44626</v>
      </c>
      <c r="T21" s="48">
        <v>8.8737999999999992</v>
      </c>
      <c r="U21" s="49">
        <f t="shared" si="13"/>
        <v>0.10000000001930701</v>
      </c>
      <c r="V21" s="50">
        <f t="shared" si="14"/>
        <v>-2.2000000000002</v>
      </c>
      <c r="W21" s="32">
        <f t="shared" si="15"/>
        <v>5.0000000009653399E-2</v>
      </c>
      <c r="X21" s="18">
        <v>11.8863</v>
      </c>
      <c r="Y21" s="49">
        <f t="shared" si="16"/>
        <v>9.99999999997669E-2</v>
      </c>
      <c r="Z21" s="50">
        <f t="shared" si="17"/>
        <v>-1.3000000000005201</v>
      </c>
      <c r="AA21" s="32">
        <f t="shared" si="18"/>
        <v>4.9999999999883499E-2</v>
      </c>
      <c r="AB21" s="58">
        <v>9.3863000000000003</v>
      </c>
      <c r="AC21" s="49">
        <f t="shared" si="19"/>
        <v>-0.19999999999953399</v>
      </c>
      <c r="AD21" s="50">
        <f t="shared" si="20"/>
        <v>-2.59999999999927</v>
      </c>
      <c r="AE21" s="32">
        <f t="shared" si="21"/>
        <v>-9.99999999997669E-2</v>
      </c>
      <c r="AF21" s="55">
        <v>82509</v>
      </c>
      <c r="AG21" s="70">
        <f t="shared" si="22"/>
        <v>96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44628</v>
      </c>
      <c r="B22" s="20">
        <v>780.34680000000003</v>
      </c>
      <c r="C22" s="21">
        <v>4.1182999999999996</v>
      </c>
      <c r="D22" s="22">
        <f t="shared" si="23"/>
        <v>784.46510000000001</v>
      </c>
      <c r="E22" s="23">
        <f t="shared" si="24"/>
        <v>9.9999999974897905E-2</v>
      </c>
      <c r="F22" s="24">
        <f t="shared" si="25"/>
        <v>-3.0000000000427498</v>
      </c>
      <c r="G22" s="25">
        <f t="shared" si="26"/>
        <v>4.9999999987449001E-2</v>
      </c>
      <c r="H22" s="21">
        <v>5.2005999999999997</v>
      </c>
      <c r="I22" s="22">
        <f t="shared" si="27"/>
        <v>785.54740000000004</v>
      </c>
      <c r="J22" s="23">
        <f t="shared" si="28"/>
        <v>9.9999999974897905E-2</v>
      </c>
      <c r="K22" s="24">
        <f t="shared" si="29"/>
        <v>-1.8999999999778101</v>
      </c>
      <c r="L22" s="25">
        <f t="shared" si="30"/>
        <v>4.9999999987449001E-2</v>
      </c>
      <c r="M22" s="39">
        <v>4.0070000000000103</v>
      </c>
      <c r="N22" s="22">
        <f t="shared" si="31"/>
        <v>784.35379999999998</v>
      </c>
      <c r="O22" s="23">
        <f t="shared" si="32"/>
        <v>-0.199999999949796</v>
      </c>
      <c r="P22" s="24">
        <f t="shared" si="33"/>
        <v>-3.3999999999423398</v>
      </c>
      <c r="Q22" s="25">
        <f t="shared" si="34"/>
        <v>-9.9999999974897905E-2</v>
      </c>
      <c r="R22" s="51"/>
      <c r="S22" s="47">
        <f t="shared" si="12"/>
        <v>44628</v>
      </c>
      <c r="T22" s="48">
        <v>8.8732999999999809</v>
      </c>
      <c r="U22" s="49">
        <f t="shared" si="13"/>
        <v>-0.50000000001837497</v>
      </c>
      <c r="V22" s="50">
        <f t="shared" si="14"/>
        <v>-2.70000000001858</v>
      </c>
      <c r="W22" s="32">
        <f t="shared" si="15"/>
        <v>-0.25000000000918698</v>
      </c>
      <c r="X22" s="18">
        <v>11.886200000000001</v>
      </c>
      <c r="Y22" s="49">
        <f t="shared" si="16"/>
        <v>-9.99999999997669E-2</v>
      </c>
      <c r="Z22" s="50">
        <f t="shared" si="17"/>
        <v>-1.4000000000002899</v>
      </c>
      <c r="AA22" s="32">
        <f t="shared" si="18"/>
        <v>-4.9999999999883499E-2</v>
      </c>
      <c r="AB22" s="58">
        <v>9.3864000000000001</v>
      </c>
      <c r="AC22" s="49">
        <f t="shared" si="19"/>
        <v>9.99999999997669E-2</v>
      </c>
      <c r="AD22" s="50">
        <f t="shared" si="20"/>
        <v>-2.4999999999995</v>
      </c>
      <c r="AE22" s="32">
        <f t="shared" si="21"/>
        <v>4.9999999999883499E-2</v>
      </c>
      <c r="AF22" s="55">
        <v>82503</v>
      </c>
      <c r="AG22" s="70">
        <f t="shared" si="22"/>
        <v>102</v>
      </c>
      <c r="AH22" s="72"/>
    </row>
    <row r="23" spans="1:43" s="1" customFormat="1" ht="14.85" customHeight="1">
      <c r="A23" s="19">
        <v>44630</v>
      </c>
      <c r="B23" s="20">
        <v>780.34680000000003</v>
      </c>
      <c r="C23" s="21">
        <v>4.1177999999999901</v>
      </c>
      <c r="D23" s="22">
        <f t="shared" si="23"/>
        <v>784.46460000000002</v>
      </c>
      <c r="E23" s="23">
        <f t="shared" si="24"/>
        <v>-0.49999999998817701</v>
      </c>
      <c r="F23" s="24">
        <f t="shared" si="25"/>
        <v>-3.5000000000309202</v>
      </c>
      <c r="G23" s="25">
        <f t="shared" si="26"/>
        <v>-0.24999999999408801</v>
      </c>
      <c r="H23" s="21">
        <v>5.2002999999999897</v>
      </c>
      <c r="I23" s="22">
        <f t="shared" si="27"/>
        <v>785.5471</v>
      </c>
      <c r="J23" s="23">
        <f t="shared" si="28"/>
        <v>-0.30000000003838101</v>
      </c>
      <c r="K23" s="24">
        <f t="shared" si="29"/>
        <v>-2.2000000000161899</v>
      </c>
      <c r="L23" s="25">
        <f t="shared" si="30"/>
        <v>-0.15000000001919001</v>
      </c>
      <c r="M23" s="40">
        <v>4.0072000000000001</v>
      </c>
      <c r="N23" s="22">
        <f t="shared" si="31"/>
        <v>784.35400000000004</v>
      </c>
      <c r="O23" s="23">
        <f t="shared" si="32"/>
        <v>0.199999999949796</v>
      </c>
      <c r="P23" s="24">
        <f t="shared" si="33"/>
        <v>-3.1999999999925399</v>
      </c>
      <c r="Q23" s="25">
        <f t="shared" si="34"/>
        <v>9.9999999974897905E-2</v>
      </c>
      <c r="R23" s="51"/>
      <c r="S23" s="47">
        <f t="shared" si="12"/>
        <v>44630</v>
      </c>
      <c r="T23" s="48">
        <v>8.8733000000000004</v>
      </c>
      <c r="U23" s="49">
        <f t="shared" si="13"/>
        <v>1.95399252334028E-11</v>
      </c>
      <c r="V23" s="50">
        <f t="shared" si="14"/>
        <v>-2.6999999999990401</v>
      </c>
      <c r="W23" s="32">
        <f t="shared" si="15"/>
        <v>9.7699626167013808E-12</v>
      </c>
      <c r="X23" s="18">
        <v>11.886100000000001</v>
      </c>
      <c r="Y23" s="49">
        <f t="shared" si="16"/>
        <v>-9.99999999997669E-2</v>
      </c>
      <c r="Z23" s="50">
        <f t="shared" si="17"/>
        <v>-1.50000000000006</v>
      </c>
      <c r="AA23" s="32">
        <f t="shared" si="18"/>
        <v>-4.9999999999883499E-2</v>
      </c>
      <c r="AB23" s="58">
        <v>9.3858999999999995</v>
      </c>
      <c r="AC23" s="49">
        <f t="shared" si="19"/>
        <v>-0.50000000000061096</v>
      </c>
      <c r="AD23" s="50">
        <f t="shared" si="20"/>
        <v>-3.0000000000001101</v>
      </c>
      <c r="AE23" s="32">
        <f t="shared" si="21"/>
        <v>-0.25000000000030598</v>
      </c>
      <c r="AF23" s="55">
        <v>82497</v>
      </c>
      <c r="AG23" s="70">
        <f t="shared" si="22"/>
        <v>108</v>
      </c>
      <c r="AH23" s="71"/>
    </row>
    <row r="24" spans="1:43" s="1" customFormat="1" ht="14.25">
      <c r="A24" s="19">
        <v>44632</v>
      </c>
      <c r="B24" s="20">
        <v>780.34680000000003</v>
      </c>
      <c r="C24" s="21">
        <v>4.1175999999999897</v>
      </c>
      <c r="D24" s="22">
        <f t="shared" si="23"/>
        <v>784.46439999999996</v>
      </c>
      <c r="E24" s="23">
        <f t="shared" si="24"/>
        <v>-0.199999999949796</v>
      </c>
      <c r="F24" s="24">
        <f t="shared" si="25"/>
        <v>-3.69999999998072</v>
      </c>
      <c r="G24" s="25">
        <f t="shared" si="26"/>
        <v>-9.9999999974897905E-2</v>
      </c>
      <c r="H24" s="21">
        <v>5.2004000000000001</v>
      </c>
      <c r="I24" s="22">
        <f t="shared" si="27"/>
        <v>785.54719999999998</v>
      </c>
      <c r="J24" s="23">
        <f t="shared" si="28"/>
        <v>9.9999999974897905E-2</v>
      </c>
      <c r="K24" s="24">
        <f t="shared" si="29"/>
        <v>-2.1000000000412902</v>
      </c>
      <c r="L24" s="25">
        <f t="shared" si="30"/>
        <v>4.9999999987449001E-2</v>
      </c>
      <c r="M24" s="39">
        <v>4.0066000000000104</v>
      </c>
      <c r="N24" s="22">
        <f t="shared" si="31"/>
        <v>784.35339999999997</v>
      </c>
      <c r="O24" s="23">
        <f t="shared" si="32"/>
        <v>-0.59999999996307496</v>
      </c>
      <c r="P24" s="24">
        <f t="shared" si="33"/>
        <v>-3.7999999999556202</v>
      </c>
      <c r="Q24" s="25">
        <f t="shared" si="34"/>
        <v>-0.29999999998153698</v>
      </c>
      <c r="R24" s="51"/>
      <c r="S24" s="47">
        <f t="shared" si="12"/>
        <v>44632</v>
      </c>
      <c r="T24" s="48">
        <v>8.8734000000000002</v>
      </c>
      <c r="U24" s="49">
        <f t="shared" si="13"/>
        <v>9.99999999997669E-2</v>
      </c>
      <c r="V24" s="50">
        <f t="shared" si="14"/>
        <v>-2.59999999999927</v>
      </c>
      <c r="W24" s="32">
        <f t="shared" si="15"/>
        <v>4.9999999999883499E-2</v>
      </c>
      <c r="X24" s="18">
        <v>11.8863</v>
      </c>
      <c r="Y24" s="49">
        <f t="shared" si="16"/>
        <v>0.19999999999953399</v>
      </c>
      <c r="Z24" s="50">
        <f t="shared" si="17"/>
        <v>-1.3000000000005201</v>
      </c>
      <c r="AA24" s="32">
        <f t="shared" si="18"/>
        <v>9.99999999997669E-2</v>
      </c>
      <c r="AB24" s="58">
        <v>9.3857000000000106</v>
      </c>
      <c r="AC24" s="49">
        <f t="shared" si="19"/>
        <v>-0.19999999998887599</v>
      </c>
      <c r="AD24" s="50">
        <f t="shared" si="20"/>
        <v>-3.1999999999889899</v>
      </c>
      <c r="AE24" s="32">
        <f t="shared" si="21"/>
        <v>-9.9999999994437899E-2</v>
      </c>
      <c r="AF24" s="55">
        <v>82491</v>
      </c>
      <c r="AG24" s="70">
        <f t="shared" si="22"/>
        <v>114</v>
      </c>
      <c r="AH24" s="72"/>
    </row>
    <row r="25" spans="1:43" s="1" customFormat="1" ht="14.25">
      <c r="A25" s="19">
        <v>44635</v>
      </c>
      <c r="B25" s="20">
        <v>780.34680000000003</v>
      </c>
      <c r="C25" s="21">
        <v>4.1174999999999997</v>
      </c>
      <c r="D25" s="22">
        <f t="shared" si="23"/>
        <v>784.46429999999998</v>
      </c>
      <c r="E25" s="23">
        <f t="shared" si="24"/>
        <v>-0.10000000008858501</v>
      </c>
      <c r="F25" s="24">
        <f t="shared" si="25"/>
        <v>-3.8000000000692999</v>
      </c>
      <c r="G25" s="25">
        <f t="shared" si="26"/>
        <v>-3.3333333362861602E-2</v>
      </c>
      <c r="H25" s="21">
        <v>5.2000999999999902</v>
      </c>
      <c r="I25" s="22">
        <f t="shared" si="27"/>
        <v>785.54690000000005</v>
      </c>
      <c r="J25" s="23">
        <f t="shared" si="28"/>
        <v>-0.29999999992469401</v>
      </c>
      <c r="K25" s="24">
        <f t="shared" si="29"/>
        <v>-2.39999999996598</v>
      </c>
      <c r="L25" s="25">
        <f t="shared" si="30"/>
        <v>-9.9999999974897905E-2</v>
      </c>
      <c r="M25" s="40">
        <v>4.0067000000000004</v>
      </c>
      <c r="N25" s="22">
        <f t="shared" si="31"/>
        <v>784.35350000000005</v>
      </c>
      <c r="O25" s="23">
        <f t="shared" si="32"/>
        <v>9.9999999974897905E-2</v>
      </c>
      <c r="P25" s="24">
        <f t="shared" si="33"/>
        <v>-3.69999999998072</v>
      </c>
      <c r="Q25" s="25">
        <f t="shared" si="34"/>
        <v>3.3333333324965998E-2</v>
      </c>
      <c r="R25" s="51"/>
      <c r="S25" s="47">
        <f t="shared" si="12"/>
        <v>44635</v>
      </c>
      <c r="T25" s="48">
        <v>8.8735999999999997</v>
      </c>
      <c r="U25" s="49">
        <f t="shared" si="13"/>
        <v>0.19999999999953399</v>
      </c>
      <c r="V25" s="50">
        <f t="shared" si="14"/>
        <v>-2.3999999999997401</v>
      </c>
      <c r="W25" s="32">
        <f t="shared" si="15"/>
        <v>6.6666666666511304E-2</v>
      </c>
      <c r="X25" s="18">
        <v>11.885899999999999</v>
      </c>
      <c r="Y25" s="49">
        <f t="shared" si="16"/>
        <v>-0.40000000000084401</v>
      </c>
      <c r="Z25" s="50">
        <f t="shared" si="17"/>
        <v>-1.70000000000137</v>
      </c>
      <c r="AA25" s="32">
        <f t="shared" si="18"/>
        <v>-0.133333333333615</v>
      </c>
      <c r="AB25" s="58">
        <v>9.3855000000000093</v>
      </c>
      <c r="AC25" s="49">
        <f t="shared" si="19"/>
        <v>-0.20000000000130999</v>
      </c>
      <c r="AD25" s="50">
        <f t="shared" si="20"/>
        <v>-3.3999999999903001</v>
      </c>
      <c r="AE25" s="32">
        <f t="shared" si="21"/>
        <v>-6.66666666671034E-2</v>
      </c>
      <c r="AF25" s="55">
        <v>82485</v>
      </c>
      <c r="AG25" s="70">
        <f t="shared" si="22"/>
        <v>120</v>
      </c>
      <c r="AH25" s="71"/>
    </row>
    <row r="26" spans="1:43" s="1" customFormat="1" ht="14.25">
      <c r="A26" s="19">
        <v>44640</v>
      </c>
      <c r="B26" s="20">
        <v>780.34680000000003</v>
      </c>
      <c r="C26" s="21">
        <v>4.1176000000000004</v>
      </c>
      <c r="D26" s="22">
        <f t="shared" si="23"/>
        <v>784.46439999999996</v>
      </c>
      <c r="E26" s="23">
        <f t="shared" si="24"/>
        <v>0.10000000008858501</v>
      </c>
      <c r="F26" s="24">
        <f t="shared" si="25"/>
        <v>-3.69999999998072</v>
      </c>
      <c r="G26" s="25">
        <f t="shared" si="26"/>
        <v>2.0000000017716998E-2</v>
      </c>
      <c r="H26" s="21">
        <v>5.2000999999999999</v>
      </c>
      <c r="I26" s="22">
        <f t="shared" si="27"/>
        <v>785.54690000000005</v>
      </c>
      <c r="J26" s="23">
        <f t="shared" si="28"/>
        <v>0</v>
      </c>
      <c r="K26" s="24">
        <f t="shared" si="29"/>
        <v>-2.39999999996598</v>
      </c>
      <c r="L26" s="25">
        <f t="shared" si="30"/>
        <v>0</v>
      </c>
      <c r="M26" s="39">
        <v>4.0068000000000001</v>
      </c>
      <c r="N26" s="22">
        <f t="shared" si="31"/>
        <v>784.35360000000003</v>
      </c>
      <c r="O26" s="23">
        <f t="shared" si="32"/>
        <v>9.9999999974897905E-2</v>
      </c>
      <c r="P26" s="24">
        <f t="shared" si="33"/>
        <v>-3.6000000000058199</v>
      </c>
      <c r="Q26" s="25">
        <f t="shared" si="34"/>
        <v>1.99999999949796E-2</v>
      </c>
      <c r="R26" s="51"/>
      <c r="S26" s="47">
        <f t="shared" si="12"/>
        <v>44640</v>
      </c>
      <c r="T26" s="48">
        <v>8.8734999999999999</v>
      </c>
      <c r="U26" s="49">
        <f t="shared" si="13"/>
        <v>-9.99999999997669E-2</v>
      </c>
      <c r="V26" s="50">
        <f t="shared" si="14"/>
        <v>-2.4999999999995</v>
      </c>
      <c r="W26" s="32">
        <f t="shared" si="15"/>
        <v>-1.9999999999953399E-2</v>
      </c>
      <c r="X26" s="18">
        <v>11.886100000000001</v>
      </c>
      <c r="Y26" s="49">
        <f t="shared" si="16"/>
        <v>0.20000000000130999</v>
      </c>
      <c r="Z26" s="50">
        <f t="shared" si="17"/>
        <v>-1.50000000000006</v>
      </c>
      <c r="AA26" s="32">
        <f t="shared" si="18"/>
        <v>4.0000000000262E-2</v>
      </c>
      <c r="AB26" s="58">
        <v>9.3853000000000009</v>
      </c>
      <c r="AC26" s="49">
        <f t="shared" si="19"/>
        <v>-0.200000000008416</v>
      </c>
      <c r="AD26" s="50">
        <f t="shared" si="20"/>
        <v>-3.5999999999987198</v>
      </c>
      <c r="AE26" s="32">
        <f t="shared" si="21"/>
        <v>-4.0000000001683099E-2</v>
      </c>
      <c r="AF26" s="55">
        <v>82479</v>
      </c>
      <c r="AG26" s="70">
        <f t="shared" si="22"/>
        <v>126</v>
      </c>
      <c r="AH26" s="72"/>
    </row>
    <row r="27" spans="1:43" s="1" customFormat="1" ht="14.25">
      <c r="A27" s="34"/>
      <c r="B27" s="20"/>
      <c r="C27" s="21"/>
      <c r="D27" s="22"/>
      <c r="E27" s="87">
        <f>F26-F8</f>
        <v>-3.1999999999925399</v>
      </c>
      <c r="F27" s="87">
        <f>K26-K8</f>
        <v>-1.70000000002801</v>
      </c>
      <c r="G27" s="87">
        <f>P26-P8</f>
        <v>-3.2999999999674401</v>
      </c>
      <c r="H27" s="87">
        <f>F26</f>
        <v>-3.69999999998072</v>
      </c>
      <c r="I27" s="87">
        <f>K26</f>
        <v>-2.39999999996598</v>
      </c>
      <c r="J27" s="87">
        <f>P26</f>
        <v>-3.6000000000058199</v>
      </c>
      <c r="K27" s="87">
        <f>(P26-P8)/28</f>
        <v>-0.11785714285597999</v>
      </c>
      <c r="L27" s="25"/>
      <c r="M27" s="40"/>
      <c r="N27" s="22"/>
      <c r="O27" s="23"/>
      <c r="P27" s="24"/>
      <c r="Q27" s="25"/>
      <c r="R27" s="52"/>
      <c r="S27" s="34"/>
      <c r="T27" s="48"/>
      <c r="U27" s="87">
        <f>V26-V8</f>
        <v>-2.59999999999927</v>
      </c>
      <c r="V27" s="88">
        <f>Z26-Z8</f>
        <v>-1.39999999999851</v>
      </c>
      <c r="W27" s="88">
        <f>AD26-AD8</f>
        <v>-3.2999999999994101</v>
      </c>
      <c r="X27" s="88">
        <f>V26</f>
        <v>-2.4999999999995</v>
      </c>
      <c r="Y27" s="87">
        <f>Z26</f>
        <v>-1.50000000000006</v>
      </c>
      <c r="Z27" s="88">
        <f>AD26</f>
        <v>-3.5999999999987198</v>
      </c>
      <c r="AA27" s="88">
        <f>(AD26-AD8)/28</f>
        <v>-0.117857142857122</v>
      </c>
      <c r="AB27" s="58"/>
      <c r="AC27" s="49"/>
      <c r="AD27" s="50"/>
      <c r="AE27" s="32"/>
      <c r="AF27" s="55"/>
      <c r="AG27" s="70"/>
      <c r="AH27" s="71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31" workbookViewId="0">
      <selection activeCell="U25" sqref="U25:AA25"/>
    </sheetView>
  </sheetViews>
  <sheetFormatPr defaultColWidth="9" defaultRowHeight="13.5"/>
  <cols>
    <col min="2" max="2" width="10.625" customWidth="1"/>
    <col min="3" max="3" width="10.375"/>
    <col min="4" max="4" width="11.875" customWidth="1"/>
    <col min="8" max="8" width="10.375"/>
    <col min="9" max="9" width="12.125" customWidth="1"/>
    <col min="13" max="13" width="9.375"/>
    <col min="14" max="14" width="11.625" customWidth="1"/>
    <col min="20" max="20" width="9.5" customWidth="1"/>
    <col min="24" max="24" width="11.875" customWidth="1"/>
    <col min="28" max="28" width="9.5" customWidth="1"/>
    <col min="32" max="32" width="9.375"/>
  </cols>
  <sheetData>
    <row r="1" spans="1:44" s="1" customFormat="1" ht="30.75" customHeight="1">
      <c r="A1" s="97" t="s">
        <v>36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44620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44620</v>
      </c>
      <c r="B6" s="20">
        <v>780.34680000000003</v>
      </c>
      <c r="C6" s="21">
        <v>4.4138000000000002</v>
      </c>
      <c r="D6" s="22">
        <f t="shared" ref="D6:D24" si="0">C6+B6</f>
        <v>784.76059999999995</v>
      </c>
      <c r="E6" s="23">
        <v>0</v>
      </c>
      <c r="F6" s="24">
        <v>0</v>
      </c>
      <c r="G6" s="25">
        <v>0</v>
      </c>
      <c r="H6" s="21">
        <v>5.1486000000000001</v>
      </c>
      <c r="I6" s="22">
        <f t="shared" ref="I6:I24" si="1">H6+B6</f>
        <v>785.49540000000002</v>
      </c>
      <c r="J6" s="23">
        <v>0</v>
      </c>
      <c r="K6" s="24">
        <v>0</v>
      </c>
      <c r="L6" s="25">
        <v>0</v>
      </c>
      <c r="M6" s="39">
        <v>4.4442000000000004</v>
      </c>
      <c r="N6" s="22">
        <f t="shared" ref="N6:N24" si="2">M6+B6</f>
        <v>784.79100000000005</v>
      </c>
      <c r="O6" s="23">
        <v>0</v>
      </c>
      <c r="P6" s="24">
        <v>0</v>
      </c>
      <c r="Q6" s="25">
        <v>0</v>
      </c>
      <c r="R6" s="46"/>
      <c r="S6" s="47">
        <f t="shared" ref="S6:S24" si="3">A6</f>
        <v>44620</v>
      </c>
      <c r="T6" s="48">
        <v>8.7348999999999997</v>
      </c>
      <c r="U6" s="49">
        <v>0</v>
      </c>
      <c r="V6" s="50">
        <v>0</v>
      </c>
      <c r="W6" s="32">
        <v>0</v>
      </c>
      <c r="X6" s="18">
        <v>11.939</v>
      </c>
      <c r="Y6" s="49">
        <f>(X6-X6)*1000</f>
        <v>0</v>
      </c>
      <c r="Z6" s="50">
        <v>0</v>
      </c>
      <c r="AA6" s="32">
        <v>0</v>
      </c>
      <c r="AB6" s="58">
        <v>9.5350999999999999</v>
      </c>
      <c r="AC6" s="49">
        <v>0</v>
      </c>
      <c r="AD6" s="50">
        <v>0</v>
      </c>
      <c r="AE6" s="32">
        <v>0</v>
      </c>
      <c r="AF6" s="55">
        <v>82573</v>
      </c>
      <c r="AG6" s="70">
        <f>82582-AF6</f>
        <v>9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44621</v>
      </c>
      <c r="B7" s="20">
        <v>780.34680000000003</v>
      </c>
      <c r="C7" s="21">
        <v>4.4135999999999997</v>
      </c>
      <c r="D7" s="22">
        <f t="shared" si="0"/>
        <v>784.7604</v>
      </c>
      <c r="E7" s="23">
        <f t="shared" ref="E7:E24" si="4">(D7-D6)*1000</f>
        <v>-0.20000000006348301</v>
      </c>
      <c r="F7" s="24">
        <f t="shared" ref="F7:F24" si="5">F6+E7</f>
        <v>-0.20000000006348301</v>
      </c>
      <c r="G7" s="25">
        <f t="shared" ref="G7:G24" si="6">E7/(A7-A6)</f>
        <v>-0.20000000006348301</v>
      </c>
      <c r="H7" s="21">
        <v>5.1485000000000003</v>
      </c>
      <c r="I7" s="22">
        <f t="shared" si="1"/>
        <v>785.49530000000004</v>
      </c>
      <c r="J7" s="23">
        <f t="shared" ref="J7:J24" si="7">(I7-I6)*1000</f>
        <v>-9.9999999974897905E-2</v>
      </c>
      <c r="K7" s="24">
        <f t="shared" ref="K7:K24" si="8">K6+J7</f>
        <v>-9.9999999974897905E-2</v>
      </c>
      <c r="L7" s="25">
        <f t="shared" ref="L7:L24" si="9">J7/(A7-A6)</f>
        <v>-9.9999999974897905E-2</v>
      </c>
      <c r="M7" s="40">
        <v>4.4440999999999997</v>
      </c>
      <c r="N7" s="22">
        <f t="shared" si="2"/>
        <v>784.79089999999997</v>
      </c>
      <c r="O7" s="23">
        <f t="shared" ref="O7:O24" si="10">(N7-N6)*1000</f>
        <v>-9.9999999974897905E-2</v>
      </c>
      <c r="P7" s="24">
        <f t="shared" ref="P7:P24" si="11">P6+O7</f>
        <v>-9.9999999974897905E-2</v>
      </c>
      <c r="Q7" s="25">
        <f t="shared" ref="Q7:Q24" si="12">O7/(A7-A6)</f>
        <v>-9.9999999974897905E-2</v>
      </c>
      <c r="R7" s="51"/>
      <c r="S7" s="47">
        <f t="shared" si="3"/>
        <v>44621</v>
      </c>
      <c r="T7" s="48">
        <v>8.7345000000000006</v>
      </c>
      <c r="U7" s="49">
        <f t="shared" ref="U7:U24" si="13">(T7-T6)*1000</f>
        <v>-0.39999999999906799</v>
      </c>
      <c r="V7" s="50">
        <f t="shared" ref="V7:V24" si="14">V6+U7</f>
        <v>-0.39999999999906799</v>
      </c>
      <c r="W7" s="32">
        <f t="shared" ref="W7:W24" si="15">U7/(S7-S6)</f>
        <v>-0.39999999999906799</v>
      </c>
      <c r="X7" s="18">
        <v>11.9391</v>
      </c>
      <c r="Y7" s="49">
        <f t="shared" ref="Y7:Y24" si="16">(X7-X6)*1000</f>
        <v>9.99999999997669E-2</v>
      </c>
      <c r="Z7" s="50">
        <f t="shared" ref="Z7:Z24" si="17">Z6+Y7</f>
        <v>9.99999999997669E-2</v>
      </c>
      <c r="AA7" s="32">
        <f t="shared" ref="AA7:AA24" si="18">Y7/(S7-S6)</f>
        <v>9.99999999997669E-2</v>
      </c>
      <c r="AB7" s="58">
        <v>9.5350000000000001</v>
      </c>
      <c r="AC7" s="49">
        <f t="shared" ref="AC7:AC24" si="19">(AB7-AB6)*1000</f>
        <v>-9.99999999997669E-2</v>
      </c>
      <c r="AD7" s="50">
        <f t="shared" ref="AD7:AD24" si="20">AD6+AC7</f>
        <v>-9.99999999997669E-2</v>
      </c>
      <c r="AE7" s="32">
        <f t="shared" ref="AE7:AE24" si="21">AC7/(S7-S6)</f>
        <v>-9.99999999997669E-2</v>
      </c>
      <c r="AF7" s="55">
        <v>82568</v>
      </c>
      <c r="AG7" s="70">
        <f t="shared" ref="AG7:AG24" si="22">82582-AF7</f>
        <v>14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44622</v>
      </c>
      <c r="B8" s="20">
        <v>780.34680000000003</v>
      </c>
      <c r="C8" s="21">
        <v>4.4135</v>
      </c>
      <c r="D8" s="22">
        <f t="shared" si="0"/>
        <v>784.76030000000003</v>
      </c>
      <c r="E8" s="23">
        <f t="shared" si="4"/>
        <v>-9.9999999974897905E-2</v>
      </c>
      <c r="F8" s="24">
        <f t="shared" si="5"/>
        <v>-0.30000000003838101</v>
      </c>
      <c r="G8" s="25">
        <f t="shared" si="6"/>
        <v>-9.9999999974897905E-2</v>
      </c>
      <c r="H8" s="21">
        <v>5.1486999999999998</v>
      </c>
      <c r="I8" s="22">
        <f t="shared" si="1"/>
        <v>785.49549999999999</v>
      </c>
      <c r="J8" s="23">
        <f t="shared" si="7"/>
        <v>0.199999999949796</v>
      </c>
      <c r="K8" s="24">
        <f t="shared" si="8"/>
        <v>9.9999999974897905E-2</v>
      </c>
      <c r="L8" s="25">
        <f t="shared" si="9"/>
        <v>0.199999999949796</v>
      </c>
      <c r="M8" s="39">
        <v>4.4443000000000001</v>
      </c>
      <c r="N8" s="22">
        <f t="shared" si="2"/>
        <v>784.79110000000003</v>
      </c>
      <c r="O8" s="23">
        <f t="shared" si="10"/>
        <v>0.199999999949796</v>
      </c>
      <c r="P8" s="24">
        <f t="shared" si="11"/>
        <v>9.9999999974897905E-2</v>
      </c>
      <c r="Q8" s="25">
        <f t="shared" si="12"/>
        <v>0.199999999949796</v>
      </c>
      <c r="R8" s="46"/>
      <c r="S8" s="47">
        <f t="shared" si="3"/>
        <v>44622</v>
      </c>
      <c r="T8" s="48">
        <v>8.7347999999999999</v>
      </c>
      <c r="U8" s="49">
        <f t="shared" si="13"/>
        <v>0.29999999999930099</v>
      </c>
      <c r="V8" s="50">
        <f t="shared" si="14"/>
        <v>-9.99999999997669E-2</v>
      </c>
      <c r="W8" s="32">
        <f t="shared" si="15"/>
        <v>0.29999999999930099</v>
      </c>
      <c r="X8" s="18">
        <v>11.9389</v>
      </c>
      <c r="Y8" s="49">
        <f t="shared" si="16"/>
        <v>-0.19999999999953399</v>
      </c>
      <c r="Z8" s="50">
        <f t="shared" si="17"/>
        <v>-9.99999999997669E-2</v>
      </c>
      <c r="AA8" s="32">
        <f t="shared" si="18"/>
        <v>-0.19999999999953399</v>
      </c>
      <c r="AB8" s="58">
        <v>9.5349000000000004</v>
      </c>
      <c r="AC8" s="49">
        <f t="shared" si="19"/>
        <v>-9.99999999997669E-2</v>
      </c>
      <c r="AD8" s="50">
        <f t="shared" si="20"/>
        <v>-0.19999999999953399</v>
      </c>
      <c r="AE8" s="32">
        <f t="shared" si="21"/>
        <v>-9.99999999997669E-2</v>
      </c>
      <c r="AF8" s="55">
        <v>82563</v>
      </c>
      <c r="AG8" s="70">
        <f t="shared" si="22"/>
        <v>19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44623</v>
      </c>
      <c r="B9" s="20">
        <v>780.34680000000003</v>
      </c>
      <c r="C9" s="21">
        <v>4.4131999999999998</v>
      </c>
      <c r="D9" s="22">
        <f t="shared" si="0"/>
        <v>784.76</v>
      </c>
      <c r="E9" s="23">
        <f t="shared" si="4"/>
        <v>-0.30000000003838101</v>
      </c>
      <c r="F9" s="24">
        <f t="shared" si="5"/>
        <v>-0.60000000007676102</v>
      </c>
      <c r="G9" s="25">
        <f t="shared" si="6"/>
        <v>-0.30000000003838101</v>
      </c>
      <c r="H9" s="21">
        <v>5.1482999999999999</v>
      </c>
      <c r="I9" s="22">
        <f t="shared" si="1"/>
        <v>785.49509999999998</v>
      </c>
      <c r="J9" s="23">
        <f t="shared" si="7"/>
        <v>-0.40000000001327901</v>
      </c>
      <c r="K9" s="24">
        <f t="shared" si="8"/>
        <v>-0.30000000003838101</v>
      </c>
      <c r="L9" s="25">
        <f t="shared" si="9"/>
        <v>-0.40000000001327901</v>
      </c>
      <c r="M9" s="40">
        <v>4.4439000000000002</v>
      </c>
      <c r="N9" s="22">
        <f t="shared" si="2"/>
        <v>784.79070000000002</v>
      </c>
      <c r="O9" s="23">
        <f t="shared" si="10"/>
        <v>-0.40000000001327901</v>
      </c>
      <c r="P9" s="24">
        <f t="shared" si="11"/>
        <v>-0.30000000003838101</v>
      </c>
      <c r="Q9" s="25">
        <f t="shared" si="12"/>
        <v>-0.40000000001327901</v>
      </c>
      <c r="R9" s="51"/>
      <c r="S9" s="47">
        <f t="shared" si="3"/>
        <v>44623</v>
      </c>
      <c r="T9" s="48">
        <v>8.7346000000000004</v>
      </c>
      <c r="U9" s="49">
        <f t="shared" si="13"/>
        <v>-0.19999999999953399</v>
      </c>
      <c r="V9" s="50">
        <f t="shared" si="14"/>
        <v>-0.29999999999930099</v>
      </c>
      <c r="W9" s="32">
        <f t="shared" si="15"/>
        <v>-0.19999999999953399</v>
      </c>
      <c r="X9" s="18">
        <v>11.938700000000001</v>
      </c>
      <c r="Y9" s="49">
        <f t="shared" si="16"/>
        <v>-0.19999999999953399</v>
      </c>
      <c r="Z9" s="50">
        <f t="shared" si="17"/>
        <v>-0.29999999999930099</v>
      </c>
      <c r="AA9" s="32">
        <f t="shared" si="18"/>
        <v>-0.19999999999953399</v>
      </c>
      <c r="AB9" s="58">
        <v>9.5348000000000006</v>
      </c>
      <c r="AC9" s="49">
        <f t="shared" si="19"/>
        <v>-9.99999999997669E-2</v>
      </c>
      <c r="AD9" s="50">
        <f t="shared" si="20"/>
        <v>-0.29999999999930099</v>
      </c>
      <c r="AE9" s="32">
        <f t="shared" si="21"/>
        <v>-9.99999999997669E-2</v>
      </c>
      <c r="AF9" s="55">
        <v>82558</v>
      </c>
      <c r="AG9" s="70">
        <f t="shared" si="22"/>
        <v>24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44624</v>
      </c>
      <c r="B10" s="20">
        <v>780.34680000000003</v>
      </c>
      <c r="C10" s="21">
        <v>4.4130000000000003</v>
      </c>
      <c r="D10" s="22">
        <f t="shared" si="0"/>
        <v>784.75980000000004</v>
      </c>
      <c r="E10" s="23">
        <f t="shared" si="4"/>
        <v>-0.199999999949796</v>
      </c>
      <c r="F10" s="24">
        <f t="shared" si="5"/>
        <v>-0.80000000002655702</v>
      </c>
      <c r="G10" s="25">
        <f t="shared" si="6"/>
        <v>-0.199999999949796</v>
      </c>
      <c r="H10" s="21">
        <v>5.1482000000000001</v>
      </c>
      <c r="I10" s="22">
        <f t="shared" si="1"/>
        <v>785.495</v>
      </c>
      <c r="J10" s="23">
        <f t="shared" si="7"/>
        <v>-9.9999999974897905E-2</v>
      </c>
      <c r="K10" s="24">
        <f t="shared" si="8"/>
        <v>-0.40000000001327901</v>
      </c>
      <c r="L10" s="25">
        <f t="shared" si="9"/>
        <v>-9.9999999974897905E-2</v>
      </c>
      <c r="M10" s="39">
        <v>4.4438000000000004</v>
      </c>
      <c r="N10" s="22">
        <f t="shared" si="2"/>
        <v>784.79060000000004</v>
      </c>
      <c r="O10" s="23">
        <f t="shared" si="10"/>
        <v>-9.9999999974897905E-2</v>
      </c>
      <c r="P10" s="24">
        <f t="shared" si="11"/>
        <v>-0.40000000001327901</v>
      </c>
      <c r="Q10" s="25">
        <f t="shared" si="12"/>
        <v>-9.9999999974897905E-2</v>
      </c>
      <c r="R10" s="46"/>
      <c r="S10" s="47">
        <f t="shared" si="3"/>
        <v>44624</v>
      </c>
      <c r="T10" s="48">
        <v>8.7344000000000008</v>
      </c>
      <c r="U10" s="49">
        <f t="shared" si="13"/>
        <v>-0.19999999999953399</v>
      </c>
      <c r="V10" s="50">
        <f t="shared" si="14"/>
        <v>-0.49999999999883499</v>
      </c>
      <c r="W10" s="32">
        <f t="shared" si="15"/>
        <v>-0.19999999999953399</v>
      </c>
      <c r="X10" s="18">
        <v>11.938700000000001</v>
      </c>
      <c r="Y10" s="49">
        <f t="shared" si="16"/>
        <v>0</v>
      </c>
      <c r="Z10" s="50">
        <f t="shared" si="17"/>
        <v>-0.29999999999930099</v>
      </c>
      <c r="AA10" s="32">
        <f t="shared" si="18"/>
        <v>0</v>
      </c>
      <c r="AB10" s="58">
        <v>9.5348000000000006</v>
      </c>
      <c r="AC10" s="49">
        <f t="shared" si="19"/>
        <v>0</v>
      </c>
      <c r="AD10" s="50">
        <f t="shared" si="20"/>
        <v>-0.29999999999930099</v>
      </c>
      <c r="AE10" s="32">
        <f t="shared" si="21"/>
        <v>0</v>
      </c>
      <c r="AF10" s="55">
        <v>82553</v>
      </c>
      <c r="AG10" s="70">
        <f t="shared" si="22"/>
        <v>29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44625</v>
      </c>
      <c r="B11" s="20">
        <v>780.34680000000003</v>
      </c>
      <c r="C11" s="21">
        <v>4.4131</v>
      </c>
      <c r="D11" s="22">
        <f t="shared" si="0"/>
        <v>784.75990000000002</v>
      </c>
      <c r="E11" s="23">
        <f t="shared" si="4"/>
        <v>9.9999999974897905E-2</v>
      </c>
      <c r="F11" s="24">
        <f t="shared" si="5"/>
        <v>-0.70000000005165897</v>
      </c>
      <c r="G11" s="25">
        <f t="shared" si="6"/>
        <v>9.9999999974897905E-2</v>
      </c>
      <c r="H11" s="21">
        <v>5.1479999999999997</v>
      </c>
      <c r="I11" s="22">
        <f t="shared" si="1"/>
        <v>785.49480000000005</v>
      </c>
      <c r="J11" s="23">
        <f t="shared" si="7"/>
        <v>-0.199999999949796</v>
      </c>
      <c r="K11" s="24">
        <f t="shared" si="8"/>
        <v>-0.59999999996307496</v>
      </c>
      <c r="L11" s="25">
        <f t="shared" si="9"/>
        <v>-0.199999999949796</v>
      </c>
      <c r="M11" s="40">
        <v>4.4439000000000002</v>
      </c>
      <c r="N11" s="22">
        <f t="shared" si="2"/>
        <v>784.79070000000002</v>
      </c>
      <c r="O11" s="23">
        <f t="shared" si="10"/>
        <v>9.9999999974897905E-2</v>
      </c>
      <c r="P11" s="24">
        <f t="shared" si="11"/>
        <v>-0.30000000003838101</v>
      </c>
      <c r="Q11" s="25">
        <f t="shared" si="12"/>
        <v>9.9999999974897905E-2</v>
      </c>
      <c r="R11" s="51"/>
      <c r="S11" s="47">
        <f t="shared" si="3"/>
        <v>44625</v>
      </c>
      <c r="T11" s="48">
        <v>8.7342999999999993</v>
      </c>
      <c r="U11" s="49">
        <f t="shared" si="13"/>
        <v>-0.10000000000154299</v>
      </c>
      <c r="V11" s="50">
        <f t="shared" si="14"/>
        <v>-0.60000000000037801</v>
      </c>
      <c r="W11" s="32">
        <f t="shared" si="15"/>
        <v>-0.10000000000154299</v>
      </c>
      <c r="X11" s="18">
        <v>11.938499999999999</v>
      </c>
      <c r="Y11" s="49">
        <f t="shared" si="16"/>
        <v>-0.20000000000130999</v>
      </c>
      <c r="Z11" s="50">
        <f t="shared" si="17"/>
        <v>-0.50000000000061096</v>
      </c>
      <c r="AA11" s="32">
        <f t="shared" si="18"/>
        <v>-0.20000000000130999</v>
      </c>
      <c r="AB11" s="58">
        <v>9.5345999999999993</v>
      </c>
      <c r="AC11" s="49">
        <f t="shared" si="19"/>
        <v>-0.20000000000130999</v>
      </c>
      <c r="AD11" s="50">
        <f t="shared" si="20"/>
        <v>-0.50000000000061096</v>
      </c>
      <c r="AE11" s="32">
        <f t="shared" si="21"/>
        <v>-0.20000000000130999</v>
      </c>
      <c r="AF11" s="55">
        <v>82548</v>
      </c>
      <c r="AG11" s="70">
        <f t="shared" si="22"/>
        <v>34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44626</v>
      </c>
      <c r="B12" s="20">
        <v>780.34680000000003</v>
      </c>
      <c r="C12" s="21">
        <v>4.4126000000000003</v>
      </c>
      <c r="D12" s="22">
        <f t="shared" si="0"/>
        <v>784.75940000000003</v>
      </c>
      <c r="E12" s="23">
        <f t="shared" si="4"/>
        <v>-0.49999999998817701</v>
      </c>
      <c r="F12" s="24">
        <f t="shared" si="5"/>
        <v>-1.2000000000398401</v>
      </c>
      <c r="G12" s="25">
        <f t="shared" si="6"/>
        <v>-0.49999999998817701</v>
      </c>
      <c r="H12" s="21">
        <v>5.1479999999999997</v>
      </c>
      <c r="I12" s="22">
        <f t="shared" si="1"/>
        <v>785.49480000000005</v>
      </c>
      <c r="J12" s="23">
        <f t="shared" si="7"/>
        <v>0</v>
      </c>
      <c r="K12" s="24">
        <f t="shared" si="8"/>
        <v>-0.59999999996307496</v>
      </c>
      <c r="L12" s="25">
        <f t="shared" si="9"/>
        <v>0</v>
      </c>
      <c r="M12" s="39">
        <v>4.4436</v>
      </c>
      <c r="N12" s="22">
        <f t="shared" si="2"/>
        <v>784.79039999999998</v>
      </c>
      <c r="O12" s="23">
        <f t="shared" si="10"/>
        <v>-0.30000000003838101</v>
      </c>
      <c r="P12" s="24">
        <f t="shared" si="11"/>
        <v>-0.60000000007676102</v>
      </c>
      <c r="Q12" s="25">
        <f t="shared" si="12"/>
        <v>-0.30000000003838101</v>
      </c>
      <c r="R12" s="46"/>
      <c r="S12" s="47">
        <f t="shared" si="3"/>
        <v>44626</v>
      </c>
      <c r="T12" s="48">
        <v>8.734</v>
      </c>
      <c r="U12" s="49">
        <f t="shared" si="13"/>
        <v>-0.29999999999930099</v>
      </c>
      <c r="V12" s="50">
        <f t="shared" si="14"/>
        <v>-0.89999999999967895</v>
      </c>
      <c r="W12" s="32">
        <f t="shared" si="15"/>
        <v>-0.29999999999930099</v>
      </c>
      <c r="X12" s="18">
        <v>11.9382</v>
      </c>
      <c r="Y12" s="49">
        <f t="shared" si="16"/>
        <v>-0.29999999999930099</v>
      </c>
      <c r="Z12" s="50">
        <f t="shared" si="17"/>
        <v>-0.799999999999912</v>
      </c>
      <c r="AA12" s="32">
        <f t="shared" si="18"/>
        <v>-0.29999999999930099</v>
      </c>
      <c r="AB12" s="58">
        <v>9.5344999999999995</v>
      </c>
      <c r="AC12" s="49">
        <f t="shared" si="19"/>
        <v>-9.99999999997669E-2</v>
      </c>
      <c r="AD12" s="50">
        <f t="shared" si="20"/>
        <v>-0.60000000000037801</v>
      </c>
      <c r="AE12" s="32">
        <f t="shared" si="21"/>
        <v>-9.99999999997669E-2</v>
      </c>
      <c r="AF12" s="55">
        <v>82543</v>
      </c>
      <c r="AG12" s="70">
        <f t="shared" si="22"/>
        <v>39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44627</v>
      </c>
      <c r="B13" s="20">
        <v>780.34680000000003</v>
      </c>
      <c r="C13" s="21">
        <v>4.4126000000000003</v>
      </c>
      <c r="D13" s="22">
        <f t="shared" si="0"/>
        <v>784.75940000000003</v>
      </c>
      <c r="E13" s="23">
        <f t="shared" si="4"/>
        <v>0</v>
      </c>
      <c r="F13" s="24">
        <f t="shared" si="5"/>
        <v>-1.2000000000398401</v>
      </c>
      <c r="G13" s="25">
        <f t="shared" si="6"/>
        <v>0</v>
      </c>
      <c r="H13" s="21">
        <v>5.1478999999999999</v>
      </c>
      <c r="I13" s="22">
        <f t="shared" si="1"/>
        <v>785.49469999999997</v>
      </c>
      <c r="J13" s="23">
        <f t="shared" si="7"/>
        <v>-9.9999999974897905E-2</v>
      </c>
      <c r="K13" s="24">
        <f t="shared" si="8"/>
        <v>-0.69999999993797202</v>
      </c>
      <c r="L13" s="25">
        <f t="shared" si="9"/>
        <v>-9.9999999974897905E-2</v>
      </c>
      <c r="M13" s="40">
        <v>4.4435000000000002</v>
      </c>
      <c r="N13" s="22">
        <f t="shared" si="2"/>
        <v>784.7903</v>
      </c>
      <c r="O13" s="23">
        <f t="shared" si="10"/>
        <v>-9.9999999974897905E-2</v>
      </c>
      <c r="P13" s="24">
        <f t="shared" si="11"/>
        <v>-0.70000000005165897</v>
      </c>
      <c r="Q13" s="25">
        <f t="shared" si="12"/>
        <v>-9.9999999974897905E-2</v>
      </c>
      <c r="R13" s="51"/>
      <c r="S13" s="47">
        <f t="shared" si="3"/>
        <v>44627</v>
      </c>
      <c r="T13" s="48">
        <v>8.7338000000000005</v>
      </c>
      <c r="U13" s="49">
        <f t="shared" si="13"/>
        <v>-0.19999999999953399</v>
      </c>
      <c r="V13" s="50">
        <f t="shared" si="14"/>
        <v>-1.0999999999992101</v>
      </c>
      <c r="W13" s="32">
        <f t="shared" si="15"/>
        <v>-0.19999999999953399</v>
      </c>
      <c r="X13" s="18">
        <v>11.9381</v>
      </c>
      <c r="Y13" s="49">
        <f t="shared" si="16"/>
        <v>-9.99999999997669E-2</v>
      </c>
      <c r="Z13" s="50">
        <f t="shared" si="17"/>
        <v>-0.89999999999967895</v>
      </c>
      <c r="AA13" s="32">
        <f t="shared" si="18"/>
        <v>-9.99999999997669E-2</v>
      </c>
      <c r="AB13" s="58">
        <v>9.5343</v>
      </c>
      <c r="AC13" s="49">
        <f t="shared" si="19"/>
        <v>-0.19999999999953399</v>
      </c>
      <c r="AD13" s="50">
        <f t="shared" si="20"/>
        <v>-0.799999999999912</v>
      </c>
      <c r="AE13" s="32">
        <f t="shared" si="21"/>
        <v>-0.19999999999953399</v>
      </c>
      <c r="AF13" s="55">
        <v>82538</v>
      </c>
      <c r="AG13" s="70">
        <f t="shared" si="22"/>
        <v>44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44628</v>
      </c>
      <c r="B14" s="20">
        <v>780.34680000000003</v>
      </c>
      <c r="C14" s="21">
        <v>4.4122000000000003</v>
      </c>
      <c r="D14" s="22">
        <f t="shared" si="0"/>
        <v>784.75900000000001</v>
      </c>
      <c r="E14" s="23">
        <f t="shared" si="4"/>
        <v>-0.40000000001327901</v>
      </c>
      <c r="F14" s="24">
        <f t="shared" si="5"/>
        <v>-1.60000000005311</v>
      </c>
      <c r="G14" s="25">
        <f t="shared" si="6"/>
        <v>-0.40000000001327901</v>
      </c>
      <c r="H14" s="21">
        <v>5.1478999999999999</v>
      </c>
      <c r="I14" s="22">
        <f t="shared" si="1"/>
        <v>785.49469999999997</v>
      </c>
      <c r="J14" s="23">
        <f t="shared" si="7"/>
        <v>0</v>
      </c>
      <c r="K14" s="24">
        <f t="shared" si="8"/>
        <v>-0.69999999993797202</v>
      </c>
      <c r="L14" s="25">
        <f t="shared" si="9"/>
        <v>0</v>
      </c>
      <c r="M14" s="39">
        <v>4.4433999999999996</v>
      </c>
      <c r="N14" s="22">
        <f t="shared" si="2"/>
        <v>784.79020000000003</v>
      </c>
      <c r="O14" s="23">
        <f t="shared" si="10"/>
        <v>-9.9999999974897905E-2</v>
      </c>
      <c r="P14" s="24">
        <f t="shared" si="11"/>
        <v>-0.80000000002655702</v>
      </c>
      <c r="Q14" s="25">
        <f t="shared" si="12"/>
        <v>-9.9999999974897905E-2</v>
      </c>
      <c r="R14" s="46"/>
      <c r="S14" s="47">
        <f t="shared" si="3"/>
        <v>44628</v>
      </c>
      <c r="T14" s="48">
        <v>8.7335999999999991</v>
      </c>
      <c r="U14" s="49">
        <f t="shared" si="13"/>
        <v>-0.20000000000130999</v>
      </c>
      <c r="V14" s="50">
        <f t="shared" si="14"/>
        <v>-1.3000000000005201</v>
      </c>
      <c r="W14" s="32">
        <f t="shared" si="15"/>
        <v>-0.20000000000130999</v>
      </c>
      <c r="X14" s="18">
        <v>11.937900000000001</v>
      </c>
      <c r="Y14" s="49">
        <f t="shared" si="16"/>
        <v>-0.19999999999953399</v>
      </c>
      <c r="Z14" s="50">
        <f t="shared" si="17"/>
        <v>-1.0999999999992101</v>
      </c>
      <c r="AA14" s="32">
        <f t="shared" si="18"/>
        <v>-0.19999999999953399</v>
      </c>
      <c r="AB14" s="58">
        <v>9.5343</v>
      </c>
      <c r="AC14" s="49">
        <f t="shared" si="19"/>
        <v>0</v>
      </c>
      <c r="AD14" s="50">
        <f t="shared" si="20"/>
        <v>-0.799999999999912</v>
      </c>
      <c r="AE14" s="32">
        <f t="shared" si="21"/>
        <v>0</v>
      </c>
      <c r="AF14" s="55">
        <v>82533</v>
      </c>
      <c r="AG14" s="70">
        <f t="shared" si="22"/>
        <v>49</v>
      </c>
      <c r="AH14" s="72"/>
    </row>
    <row r="15" spans="1:44" s="1" customFormat="1" ht="14.85" customHeight="1">
      <c r="A15" s="19">
        <v>44629</v>
      </c>
      <c r="B15" s="20">
        <v>780.34680000000003</v>
      </c>
      <c r="C15" s="21">
        <v>4.4120999999999997</v>
      </c>
      <c r="D15" s="22">
        <f t="shared" si="0"/>
        <v>784.75890000000004</v>
      </c>
      <c r="E15" s="23">
        <f t="shared" si="4"/>
        <v>-9.9999999974897905E-2</v>
      </c>
      <c r="F15" s="24">
        <f t="shared" si="5"/>
        <v>-1.70000000002801</v>
      </c>
      <c r="G15" s="25">
        <f t="shared" si="6"/>
        <v>-9.9999999974897905E-2</v>
      </c>
      <c r="H15" s="21">
        <v>5.1477000000000004</v>
      </c>
      <c r="I15" s="22">
        <f t="shared" si="1"/>
        <v>785.49450000000002</v>
      </c>
      <c r="J15" s="23">
        <f t="shared" si="7"/>
        <v>-0.20000000006348301</v>
      </c>
      <c r="K15" s="24">
        <f t="shared" si="8"/>
        <v>-0.90000000000145497</v>
      </c>
      <c r="L15" s="25">
        <f t="shared" si="9"/>
        <v>-0.20000000006348301</v>
      </c>
      <c r="M15" s="40">
        <v>4.4429999999999996</v>
      </c>
      <c r="N15" s="22">
        <f t="shared" si="2"/>
        <v>784.78980000000001</v>
      </c>
      <c r="O15" s="23">
        <f t="shared" si="10"/>
        <v>-0.40000000001327901</v>
      </c>
      <c r="P15" s="24">
        <f t="shared" si="11"/>
        <v>-1.2000000000398401</v>
      </c>
      <c r="Q15" s="25">
        <f t="shared" si="12"/>
        <v>-0.40000000001327901</v>
      </c>
      <c r="R15" s="51"/>
      <c r="S15" s="47">
        <f t="shared" si="3"/>
        <v>44629</v>
      </c>
      <c r="T15" s="48">
        <v>8.7334999999999994</v>
      </c>
      <c r="U15" s="49">
        <f t="shared" si="13"/>
        <v>-9.99999999997669E-2</v>
      </c>
      <c r="V15" s="50">
        <f t="shared" si="14"/>
        <v>-1.4000000000002899</v>
      </c>
      <c r="W15" s="32">
        <f t="shared" si="15"/>
        <v>-9.99999999997669E-2</v>
      </c>
      <c r="X15" s="18">
        <v>11.9376</v>
      </c>
      <c r="Y15" s="49">
        <f t="shared" si="16"/>
        <v>-0.30000000000107702</v>
      </c>
      <c r="Z15" s="50">
        <f t="shared" si="17"/>
        <v>-1.4000000000002899</v>
      </c>
      <c r="AA15" s="32">
        <f t="shared" si="18"/>
        <v>-0.30000000000107702</v>
      </c>
      <c r="AB15" s="58">
        <v>9.5342000000000002</v>
      </c>
      <c r="AC15" s="49">
        <f t="shared" si="19"/>
        <v>-9.99999999997669E-2</v>
      </c>
      <c r="AD15" s="50">
        <f t="shared" si="20"/>
        <v>-0.89999999999967895</v>
      </c>
      <c r="AE15" s="32">
        <f t="shared" si="21"/>
        <v>-9.99999999997669E-2</v>
      </c>
      <c r="AF15" s="55">
        <v>82528</v>
      </c>
      <c r="AG15" s="70">
        <f t="shared" si="22"/>
        <v>54</v>
      </c>
      <c r="AH15" s="71"/>
    </row>
    <row r="16" spans="1:44" s="1" customFormat="1" ht="14.85" customHeight="1">
      <c r="A16" s="19">
        <v>44630</v>
      </c>
      <c r="B16" s="20">
        <v>780.34680000000003</v>
      </c>
      <c r="C16" s="21">
        <v>4.4124999999999996</v>
      </c>
      <c r="D16" s="22">
        <f t="shared" si="0"/>
        <v>784.75930000000005</v>
      </c>
      <c r="E16" s="23">
        <f t="shared" si="4"/>
        <v>0.40000000001327901</v>
      </c>
      <c r="F16" s="24">
        <f t="shared" si="5"/>
        <v>-1.30000000001473</v>
      </c>
      <c r="G16" s="25">
        <f t="shared" si="6"/>
        <v>0.40000000001327901</v>
      </c>
      <c r="H16" s="21">
        <v>5.1475999999999997</v>
      </c>
      <c r="I16" s="22">
        <f t="shared" si="1"/>
        <v>785.49440000000004</v>
      </c>
      <c r="J16" s="23">
        <f t="shared" si="7"/>
        <v>-9.9999999974897905E-2</v>
      </c>
      <c r="K16" s="24">
        <f t="shared" si="8"/>
        <v>-0.99999999997635303</v>
      </c>
      <c r="L16" s="25">
        <f t="shared" si="9"/>
        <v>-9.9999999974897905E-2</v>
      </c>
      <c r="M16" s="39">
        <v>4.4431999999999903</v>
      </c>
      <c r="N16" s="22">
        <f t="shared" si="2"/>
        <v>784.79</v>
      </c>
      <c r="O16" s="23">
        <f t="shared" si="10"/>
        <v>0.199999999949796</v>
      </c>
      <c r="P16" s="24">
        <f t="shared" si="11"/>
        <v>-1.00000000009004</v>
      </c>
      <c r="Q16" s="25">
        <f t="shared" si="12"/>
        <v>0.199999999949796</v>
      </c>
      <c r="R16" s="46"/>
      <c r="S16" s="47">
        <f t="shared" si="3"/>
        <v>44630</v>
      </c>
      <c r="T16" s="48">
        <v>8.7332000000000001</v>
      </c>
      <c r="U16" s="49">
        <f t="shared" si="13"/>
        <v>-0.29999999999930099</v>
      </c>
      <c r="V16" s="50">
        <f t="shared" si="14"/>
        <v>-1.6999999999995901</v>
      </c>
      <c r="W16" s="32">
        <f t="shared" si="15"/>
        <v>-0.29999999999930099</v>
      </c>
      <c r="X16" s="18">
        <v>11.9375</v>
      </c>
      <c r="Y16" s="49">
        <f t="shared" si="16"/>
        <v>-9.99999999997669E-2</v>
      </c>
      <c r="Z16" s="50">
        <f t="shared" si="17"/>
        <v>-1.50000000000006</v>
      </c>
      <c r="AA16" s="32">
        <f t="shared" si="18"/>
        <v>-9.99999999997669E-2</v>
      </c>
      <c r="AB16" s="58">
        <v>9.5340000000000007</v>
      </c>
      <c r="AC16" s="49">
        <f t="shared" si="19"/>
        <v>-0.19999999999953399</v>
      </c>
      <c r="AD16" s="50">
        <f t="shared" si="20"/>
        <v>-1.0999999999992101</v>
      </c>
      <c r="AE16" s="32">
        <f t="shared" si="21"/>
        <v>-0.19999999999953399</v>
      </c>
      <c r="AF16" s="55">
        <v>82523</v>
      </c>
      <c r="AG16" s="70">
        <f t="shared" si="22"/>
        <v>59</v>
      </c>
      <c r="AH16" s="72"/>
    </row>
    <row r="17" spans="1:43" s="1" customFormat="1" ht="14.85" customHeight="1">
      <c r="A17" s="19">
        <v>44631</v>
      </c>
      <c r="B17" s="20">
        <v>780.34680000000003</v>
      </c>
      <c r="C17" s="21">
        <v>4.4123000000000001</v>
      </c>
      <c r="D17" s="22">
        <f t="shared" si="0"/>
        <v>784.75909999999999</v>
      </c>
      <c r="E17" s="23">
        <f t="shared" si="4"/>
        <v>-0.20000000006348301</v>
      </c>
      <c r="F17" s="24">
        <f t="shared" si="5"/>
        <v>-1.5000000000782201</v>
      </c>
      <c r="G17" s="25">
        <f t="shared" si="6"/>
        <v>-0.20000000006348301</v>
      </c>
      <c r="H17" s="21">
        <v>5.1474000000000002</v>
      </c>
      <c r="I17" s="22">
        <f t="shared" si="1"/>
        <v>785.49419999999998</v>
      </c>
      <c r="J17" s="23">
        <f t="shared" si="7"/>
        <v>-0.20000000006348301</v>
      </c>
      <c r="K17" s="24">
        <f t="shared" si="8"/>
        <v>-1.2000000000398401</v>
      </c>
      <c r="L17" s="25">
        <f t="shared" si="9"/>
        <v>-0.20000000006348301</v>
      </c>
      <c r="M17" s="40">
        <v>4.4430999999999896</v>
      </c>
      <c r="N17" s="22">
        <f t="shared" si="2"/>
        <v>784.78989999999999</v>
      </c>
      <c r="O17" s="23">
        <f t="shared" si="10"/>
        <v>-9.9999999974897905E-2</v>
      </c>
      <c r="P17" s="24">
        <f t="shared" si="11"/>
        <v>-1.1000000000649399</v>
      </c>
      <c r="Q17" s="25">
        <f t="shared" si="12"/>
        <v>-9.9999999974897905E-2</v>
      </c>
      <c r="R17" s="51"/>
      <c r="S17" s="47">
        <f t="shared" si="3"/>
        <v>44631</v>
      </c>
      <c r="T17" s="48">
        <v>8.7330000000000005</v>
      </c>
      <c r="U17" s="49">
        <f t="shared" si="13"/>
        <v>-0.19999999999953399</v>
      </c>
      <c r="V17" s="50">
        <f t="shared" si="14"/>
        <v>-1.8999999999991199</v>
      </c>
      <c r="W17" s="32">
        <f t="shared" si="15"/>
        <v>-0.19999999999953399</v>
      </c>
      <c r="X17" s="18">
        <v>11.9373</v>
      </c>
      <c r="Y17" s="49">
        <f t="shared" si="16"/>
        <v>-0.19999999999953399</v>
      </c>
      <c r="Z17" s="50">
        <f t="shared" si="17"/>
        <v>-1.6999999999995901</v>
      </c>
      <c r="AA17" s="32">
        <f t="shared" si="18"/>
        <v>-0.19999999999953399</v>
      </c>
      <c r="AB17" s="58">
        <v>9.5340000000000007</v>
      </c>
      <c r="AC17" s="49">
        <f t="shared" si="19"/>
        <v>0</v>
      </c>
      <c r="AD17" s="50">
        <f t="shared" si="20"/>
        <v>-1.0999999999992101</v>
      </c>
      <c r="AE17" s="32">
        <f t="shared" si="21"/>
        <v>0</v>
      </c>
      <c r="AF17" s="55">
        <v>82518</v>
      </c>
      <c r="AG17" s="70">
        <f t="shared" si="22"/>
        <v>64</v>
      </c>
      <c r="AH17" s="71"/>
    </row>
    <row r="18" spans="1:43" s="1" customFormat="1" ht="14.85" customHeight="1">
      <c r="A18" s="19">
        <v>44632</v>
      </c>
      <c r="B18" s="20">
        <v>780.34680000000003</v>
      </c>
      <c r="C18" s="21">
        <v>4.4119999999999999</v>
      </c>
      <c r="D18" s="22">
        <f t="shared" si="0"/>
        <v>784.75879999999995</v>
      </c>
      <c r="E18" s="23">
        <f t="shared" si="4"/>
        <v>-0.29999999992469401</v>
      </c>
      <c r="F18" s="24">
        <f t="shared" si="5"/>
        <v>-1.8000000000029099</v>
      </c>
      <c r="G18" s="25">
        <f t="shared" si="6"/>
        <v>-0.29999999992469401</v>
      </c>
      <c r="H18" s="21">
        <v>5.1474000000000002</v>
      </c>
      <c r="I18" s="22">
        <f t="shared" si="1"/>
        <v>785.49419999999998</v>
      </c>
      <c r="J18" s="23">
        <f t="shared" si="7"/>
        <v>0</v>
      </c>
      <c r="K18" s="24">
        <f t="shared" si="8"/>
        <v>-1.2000000000398401</v>
      </c>
      <c r="L18" s="25">
        <f t="shared" si="9"/>
        <v>0</v>
      </c>
      <c r="M18" s="39">
        <v>4.4424999999999999</v>
      </c>
      <c r="N18" s="22">
        <f t="shared" si="2"/>
        <v>784.78930000000003</v>
      </c>
      <c r="O18" s="23">
        <f t="shared" si="10"/>
        <v>-0.59999999996307496</v>
      </c>
      <c r="P18" s="24">
        <f t="shared" si="11"/>
        <v>-1.70000000002801</v>
      </c>
      <c r="Q18" s="25">
        <f t="shared" si="12"/>
        <v>-0.59999999996307496</v>
      </c>
      <c r="R18" s="46"/>
      <c r="S18" s="47">
        <f t="shared" si="3"/>
        <v>44632</v>
      </c>
      <c r="T18" s="48">
        <v>8.7329000000000008</v>
      </c>
      <c r="U18" s="49">
        <f t="shared" si="13"/>
        <v>-9.99999999997669E-2</v>
      </c>
      <c r="V18" s="50">
        <f t="shared" si="14"/>
        <v>-1.99999999999889</v>
      </c>
      <c r="W18" s="32">
        <f t="shared" si="15"/>
        <v>-9.99999999997669E-2</v>
      </c>
      <c r="X18" s="18">
        <v>11.937099999999999</v>
      </c>
      <c r="Y18" s="49">
        <f t="shared" si="16"/>
        <v>-0.20000000000130999</v>
      </c>
      <c r="Z18" s="50">
        <f t="shared" si="17"/>
        <v>-1.9000000000009001</v>
      </c>
      <c r="AA18" s="32">
        <f t="shared" si="18"/>
        <v>-0.20000000000130999</v>
      </c>
      <c r="AB18" s="58">
        <v>9.5338999999999992</v>
      </c>
      <c r="AC18" s="49">
        <f t="shared" si="19"/>
        <v>-0.10000000000154299</v>
      </c>
      <c r="AD18" s="50">
        <f t="shared" si="20"/>
        <v>-1.20000000000076</v>
      </c>
      <c r="AE18" s="32">
        <f t="shared" si="21"/>
        <v>-0.10000000000154299</v>
      </c>
      <c r="AF18" s="55">
        <v>82513</v>
      </c>
      <c r="AG18" s="70">
        <f t="shared" si="22"/>
        <v>69</v>
      </c>
      <c r="AH18" s="72"/>
    </row>
    <row r="19" spans="1:43" s="1" customFormat="1" ht="14.85" customHeight="1">
      <c r="A19" s="19">
        <v>44633</v>
      </c>
      <c r="B19" s="20">
        <v>780.34680000000003</v>
      </c>
      <c r="C19" s="21">
        <v>4.4123000000000001</v>
      </c>
      <c r="D19" s="22">
        <f t="shared" si="0"/>
        <v>784.75909999999999</v>
      </c>
      <c r="E19" s="23">
        <f t="shared" si="4"/>
        <v>0.29999999992469401</v>
      </c>
      <c r="F19" s="24">
        <f t="shared" si="5"/>
        <v>-1.5000000000782201</v>
      </c>
      <c r="G19" s="25">
        <f t="shared" si="6"/>
        <v>0.29999999992469401</v>
      </c>
      <c r="H19" s="21">
        <v>5.1473000000000004</v>
      </c>
      <c r="I19" s="22">
        <f t="shared" si="1"/>
        <v>785.4941</v>
      </c>
      <c r="J19" s="23">
        <f t="shared" si="7"/>
        <v>-9.9999999974897905E-2</v>
      </c>
      <c r="K19" s="24">
        <f t="shared" si="8"/>
        <v>-1.30000000001473</v>
      </c>
      <c r="L19" s="25">
        <f t="shared" si="9"/>
        <v>-9.9999999974897905E-2</v>
      </c>
      <c r="M19" s="40">
        <v>4.4428999999999901</v>
      </c>
      <c r="N19" s="22">
        <f t="shared" si="2"/>
        <v>784.78970000000004</v>
      </c>
      <c r="O19" s="23">
        <f t="shared" si="10"/>
        <v>0.40000000001327901</v>
      </c>
      <c r="P19" s="24">
        <f t="shared" si="11"/>
        <v>-1.30000000001473</v>
      </c>
      <c r="Q19" s="25">
        <f t="shared" si="12"/>
        <v>0.40000000001327901</v>
      </c>
      <c r="R19" s="51"/>
      <c r="S19" s="47">
        <f t="shared" si="3"/>
        <v>44633</v>
      </c>
      <c r="T19" s="48">
        <v>8.7326000000000104</v>
      </c>
      <c r="U19" s="49">
        <f t="shared" si="13"/>
        <v>-0.29999999999041899</v>
      </c>
      <c r="V19" s="50">
        <f t="shared" si="14"/>
        <v>-2.2999999999893102</v>
      </c>
      <c r="W19" s="32">
        <f t="shared" si="15"/>
        <v>-0.29999999999041899</v>
      </c>
      <c r="X19" s="18">
        <v>11.9376</v>
      </c>
      <c r="Y19" s="49">
        <f t="shared" si="16"/>
        <v>0.50000000000061096</v>
      </c>
      <c r="Z19" s="50">
        <f t="shared" si="17"/>
        <v>-1.4000000000002899</v>
      </c>
      <c r="AA19" s="32">
        <f t="shared" si="18"/>
        <v>0.50000000000061096</v>
      </c>
      <c r="AB19" s="58">
        <v>9.5338999999999992</v>
      </c>
      <c r="AC19" s="49">
        <f t="shared" si="19"/>
        <v>0</v>
      </c>
      <c r="AD19" s="50">
        <f t="shared" si="20"/>
        <v>-1.20000000000076</v>
      </c>
      <c r="AE19" s="32">
        <f t="shared" si="21"/>
        <v>0</v>
      </c>
      <c r="AF19" s="55">
        <v>82508</v>
      </c>
      <c r="AG19" s="70">
        <f t="shared" si="22"/>
        <v>74</v>
      </c>
      <c r="AH19" s="71"/>
    </row>
    <row r="20" spans="1:43" s="1" customFormat="1" ht="14.85" customHeight="1">
      <c r="A20" s="19">
        <v>44634</v>
      </c>
      <c r="B20" s="20">
        <v>780.34680000000003</v>
      </c>
      <c r="C20" s="21">
        <v>4.4116</v>
      </c>
      <c r="D20" s="22">
        <f t="shared" si="0"/>
        <v>784.75840000000005</v>
      </c>
      <c r="E20" s="23">
        <f t="shared" si="4"/>
        <v>-0.69999999993797202</v>
      </c>
      <c r="F20" s="24">
        <f t="shared" si="5"/>
        <v>-2.2000000000161899</v>
      </c>
      <c r="G20" s="25">
        <f t="shared" si="6"/>
        <v>-0.69999999993797202</v>
      </c>
      <c r="H20" s="21">
        <v>5.1471999999999998</v>
      </c>
      <c r="I20" s="22">
        <f t="shared" si="1"/>
        <v>785.49400000000003</v>
      </c>
      <c r="J20" s="23">
        <f t="shared" si="7"/>
        <v>-9.9999999974897905E-2</v>
      </c>
      <c r="K20" s="24">
        <f t="shared" si="8"/>
        <v>-1.39999999998963</v>
      </c>
      <c r="L20" s="25">
        <f t="shared" si="9"/>
        <v>-9.9999999974897905E-2</v>
      </c>
      <c r="M20" s="39">
        <v>4.4427999999999903</v>
      </c>
      <c r="N20" s="22">
        <f t="shared" si="2"/>
        <v>784.78959999999995</v>
      </c>
      <c r="O20" s="23">
        <f t="shared" si="10"/>
        <v>-9.9999999974897905E-2</v>
      </c>
      <c r="P20" s="24">
        <f t="shared" si="11"/>
        <v>-1.39999999998963</v>
      </c>
      <c r="Q20" s="25">
        <f t="shared" si="12"/>
        <v>-9.9999999974897905E-2</v>
      </c>
      <c r="R20" s="46"/>
      <c r="S20" s="47">
        <f t="shared" si="3"/>
        <v>44634</v>
      </c>
      <c r="T20" s="48">
        <v>8.7324000000000108</v>
      </c>
      <c r="U20" s="49">
        <f t="shared" si="13"/>
        <v>-0.19999999999953399</v>
      </c>
      <c r="V20" s="50">
        <f t="shared" si="14"/>
        <v>-2.49999999998884</v>
      </c>
      <c r="W20" s="32">
        <f t="shared" si="15"/>
        <v>-0.19999999999953399</v>
      </c>
      <c r="X20" s="18">
        <v>11.937200000000001</v>
      </c>
      <c r="Y20" s="49">
        <f t="shared" si="16"/>
        <v>-0.39999999999906799</v>
      </c>
      <c r="Z20" s="50">
        <f t="shared" si="17"/>
        <v>-1.7999999999993599</v>
      </c>
      <c r="AA20" s="32">
        <f t="shared" si="18"/>
        <v>-0.39999999999906799</v>
      </c>
      <c r="AB20" s="58">
        <v>9.5336999999999996</v>
      </c>
      <c r="AC20" s="49">
        <f t="shared" si="19"/>
        <v>-0.19999999999953399</v>
      </c>
      <c r="AD20" s="50">
        <f t="shared" si="20"/>
        <v>-1.4000000000002899</v>
      </c>
      <c r="AE20" s="32">
        <f t="shared" si="21"/>
        <v>-0.19999999999953399</v>
      </c>
      <c r="AF20" s="55">
        <v>82503</v>
      </c>
      <c r="AG20" s="70">
        <f t="shared" si="22"/>
        <v>79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44636</v>
      </c>
      <c r="B21" s="20">
        <v>780.34680000000003</v>
      </c>
      <c r="C21" s="21">
        <v>4.4120999999999997</v>
      </c>
      <c r="D21" s="22">
        <f t="shared" si="0"/>
        <v>784.75890000000004</v>
      </c>
      <c r="E21" s="23">
        <f t="shared" si="4"/>
        <v>0.49999999998817701</v>
      </c>
      <c r="F21" s="24">
        <f t="shared" si="5"/>
        <v>-1.70000000002801</v>
      </c>
      <c r="G21" s="25">
        <f t="shared" si="6"/>
        <v>0.24999999999408801</v>
      </c>
      <c r="H21" s="21">
        <v>5.1474000000000002</v>
      </c>
      <c r="I21" s="22">
        <f t="shared" si="1"/>
        <v>785.49419999999998</v>
      </c>
      <c r="J21" s="23">
        <f t="shared" si="7"/>
        <v>0.199999999949796</v>
      </c>
      <c r="K21" s="24">
        <f t="shared" si="8"/>
        <v>-1.2000000000398401</v>
      </c>
      <c r="L21" s="25">
        <f t="shared" si="9"/>
        <v>9.9999999974897905E-2</v>
      </c>
      <c r="M21" s="40">
        <v>4.4424000000000001</v>
      </c>
      <c r="N21" s="22">
        <f t="shared" si="2"/>
        <v>784.78920000000005</v>
      </c>
      <c r="O21" s="23">
        <f t="shared" si="10"/>
        <v>-0.40000000001327901</v>
      </c>
      <c r="P21" s="24">
        <f t="shared" si="11"/>
        <v>-1.8000000000029099</v>
      </c>
      <c r="Q21" s="25">
        <f t="shared" si="12"/>
        <v>-0.20000000000663901</v>
      </c>
      <c r="R21" s="51"/>
      <c r="S21" s="47">
        <f t="shared" si="3"/>
        <v>44636</v>
      </c>
      <c r="T21" s="48">
        <v>8.7332000000000001</v>
      </c>
      <c r="U21" s="49">
        <f t="shared" si="13"/>
        <v>0.79999999998925397</v>
      </c>
      <c r="V21" s="50">
        <f t="shared" si="14"/>
        <v>-1.6999999999995901</v>
      </c>
      <c r="W21" s="32">
        <f t="shared" si="15"/>
        <v>0.39999999999462699</v>
      </c>
      <c r="X21" s="18">
        <v>11.9375</v>
      </c>
      <c r="Y21" s="49">
        <f t="shared" si="16"/>
        <v>0.29999999999930099</v>
      </c>
      <c r="Z21" s="50">
        <f t="shared" si="17"/>
        <v>-1.50000000000006</v>
      </c>
      <c r="AA21" s="32">
        <f t="shared" si="18"/>
        <v>0.14999999999965</v>
      </c>
      <c r="AB21" s="58">
        <v>9.5332000000000008</v>
      </c>
      <c r="AC21" s="49">
        <f t="shared" si="19"/>
        <v>-0.49999999999883499</v>
      </c>
      <c r="AD21" s="50">
        <f t="shared" si="20"/>
        <v>-1.8999999999991199</v>
      </c>
      <c r="AE21" s="32">
        <f t="shared" si="21"/>
        <v>-0.24999999999941699</v>
      </c>
      <c r="AF21" s="55">
        <v>82498</v>
      </c>
      <c r="AG21" s="70">
        <f t="shared" si="22"/>
        <v>84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44637</v>
      </c>
      <c r="B22" s="20">
        <v>780.34680000000003</v>
      </c>
      <c r="C22" s="21">
        <v>4.4119999999999999</v>
      </c>
      <c r="D22" s="22">
        <f t="shared" si="0"/>
        <v>784.75879999999995</v>
      </c>
      <c r="E22" s="23">
        <f t="shared" si="4"/>
        <v>-9.9999999974897905E-2</v>
      </c>
      <c r="F22" s="24">
        <f t="shared" si="5"/>
        <v>-1.8000000000029099</v>
      </c>
      <c r="G22" s="25">
        <f t="shared" si="6"/>
        <v>-9.9999999974897905E-2</v>
      </c>
      <c r="H22" s="21">
        <v>5.1475</v>
      </c>
      <c r="I22" s="22">
        <f t="shared" si="1"/>
        <v>785.49429999999995</v>
      </c>
      <c r="J22" s="23">
        <f t="shared" si="7"/>
        <v>0.10000000008858501</v>
      </c>
      <c r="K22" s="24">
        <f t="shared" si="8"/>
        <v>-1.09999999995125</v>
      </c>
      <c r="L22" s="25">
        <f t="shared" si="9"/>
        <v>0.10000000008858501</v>
      </c>
      <c r="M22" s="39">
        <v>4.4424999999999999</v>
      </c>
      <c r="N22" s="22">
        <f t="shared" si="2"/>
        <v>784.78930000000003</v>
      </c>
      <c r="O22" s="23">
        <f t="shared" si="10"/>
        <v>9.9999999974897905E-2</v>
      </c>
      <c r="P22" s="24">
        <f t="shared" si="11"/>
        <v>-1.70000000002801</v>
      </c>
      <c r="Q22" s="25">
        <f t="shared" si="12"/>
        <v>9.9999999974897905E-2</v>
      </c>
      <c r="R22" s="51"/>
      <c r="S22" s="47">
        <f t="shared" si="3"/>
        <v>44637</v>
      </c>
      <c r="T22" s="48">
        <v>8.7330000000000005</v>
      </c>
      <c r="U22" s="49">
        <f t="shared" si="13"/>
        <v>-0.19999999999953399</v>
      </c>
      <c r="V22" s="50">
        <f t="shared" si="14"/>
        <v>-1.8999999999991199</v>
      </c>
      <c r="W22" s="32">
        <f t="shared" si="15"/>
        <v>-0.19999999999953399</v>
      </c>
      <c r="X22" s="18">
        <v>11.936999999999999</v>
      </c>
      <c r="Y22" s="49">
        <f t="shared" si="16"/>
        <v>-0.50000000000061096</v>
      </c>
      <c r="Z22" s="50">
        <f t="shared" si="17"/>
        <v>-2.0000000000006701</v>
      </c>
      <c r="AA22" s="32">
        <f t="shared" si="18"/>
        <v>-0.50000000000061096</v>
      </c>
      <c r="AB22" s="58">
        <v>9.5329999999999995</v>
      </c>
      <c r="AC22" s="49">
        <f t="shared" si="19"/>
        <v>-0.20000000000130999</v>
      </c>
      <c r="AD22" s="50">
        <f t="shared" si="20"/>
        <v>-2.10000000000043</v>
      </c>
      <c r="AE22" s="32">
        <f t="shared" si="21"/>
        <v>-0.20000000000130999</v>
      </c>
      <c r="AF22" s="55">
        <v>82493</v>
      </c>
      <c r="AG22" s="70">
        <f t="shared" si="22"/>
        <v>89</v>
      </c>
      <c r="AH22" s="72"/>
    </row>
    <row r="23" spans="1:43" s="1" customFormat="1" ht="14.85" customHeight="1">
      <c r="A23" s="19">
        <v>44639</v>
      </c>
      <c r="B23" s="20">
        <v>780.34680000000003</v>
      </c>
      <c r="C23" s="21">
        <v>4.4116999999999997</v>
      </c>
      <c r="D23" s="22">
        <f t="shared" si="0"/>
        <v>784.75850000000003</v>
      </c>
      <c r="E23" s="23">
        <f t="shared" si="4"/>
        <v>-0.30000000003838101</v>
      </c>
      <c r="F23" s="24">
        <f t="shared" si="5"/>
        <v>-2.1000000000412902</v>
      </c>
      <c r="G23" s="25">
        <f t="shared" si="6"/>
        <v>-0.15000000001919001</v>
      </c>
      <c r="H23" s="21">
        <v>5.1471999999999998</v>
      </c>
      <c r="I23" s="22">
        <f t="shared" si="1"/>
        <v>785.49400000000003</v>
      </c>
      <c r="J23" s="23">
        <f t="shared" si="7"/>
        <v>-0.30000000003838101</v>
      </c>
      <c r="K23" s="24">
        <f t="shared" si="8"/>
        <v>-1.39999999998963</v>
      </c>
      <c r="L23" s="25">
        <f t="shared" si="9"/>
        <v>-0.15000000001919001</v>
      </c>
      <c r="M23" s="40">
        <v>4.4421999999999997</v>
      </c>
      <c r="N23" s="22">
        <f t="shared" si="2"/>
        <v>784.78899999999999</v>
      </c>
      <c r="O23" s="23">
        <f t="shared" si="10"/>
        <v>-0.30000000003838101</v>
      </c>
      <c r="P23" s="24">
        <f t="shared" si="11"/>
        <v>-2.00000000006639</v>
      </c>
      <c r="Q23" s="25">
        <f t="shared" si="12"/>
        <v>-0.15000000001919001</v>
      </c>
      <c r="R23" s="51"/>
      <c r="S23" s="47">
        <f t="shared" si="3"/>
        <v>44639</v>
      </c>
      <c r="T23" s="48">
        <v>8.7327999999999992</v>
      </c>
      <c r="U23" s="49">
        <f t="shared" si="13"/>
        <v>-0.20000000000130999</v>
      </c>
      <c r="V23" s="50">
        <f t="shared" si="14"/>
        <v>-2.10000000000043</v>
      </c>
      <c r="W23" s="32">
        <f t="shared" si="15"/>
        <v>-0.100000000000655</v>
      </c>
      <c r="X23" s="18">
        <v>11.9366</v>
      </c>
      <c r="Y23" s="49">
        <f t="shared" si="16"/>
        <v>-0.39999999999906799</v>
      </c>
      <c r="Z23" s="50">
        <f t="shared" si="17"/>
        <v>-2.3999999999997401</v>
      </c>
      <c r="AA23" s="32">
        <f t="shared" si="18"/>
        <v>-0.19999999999953399</v>
      </c>
      <c r="AB23" s="58">
        <v>9.5330999999999992</v>
      </c>
      <c r="AC23" s="49">
        <f t="shared" si="19"/>
        <v>9.99999999997669E-2</v>
      </c>
      <c r="AD23" s="50">
        <f t="shared" si="20"/>
        <v>-2.0000000000006701</v>
      </c>
      <c r="AE23" s="32">
        <f t="shared" si="21"/>
        <v>4.9999999999883499E-2</v>
      </c>
      <c r="AF23" s="55">
        <v>82488</v>
      </c>
      <c r="AG23" s="70">
        <f t="shared" si="22"/>
        <v>94</v>
      </c>
      <c r="AH23" s="71"/>
    </row>
    <row r="24" spans="1:43" s="1" customFormat="1" ht="14.25">
      <c r="A24" s="19">
        <v>44640</v>
      </c>
      <c r="B24" s="20">
        <v>780.34680000000003</v>
      </c>
      <c r="C24" s="21">
        <v>4.4115000000000002</v>
      </c>
      <c r="D24" s="22">
        <f t="shared" si="0"/>
        <v>784.75829999999996</v>
      </c>
      <c r="E24" s="23">
        <f t="shared" si="4"/>
        <v>-0.199999999949796</v>
      </c>
      <c r="F24" s="24">
        <f t="shared" si="5"/>
        <v>-2.2999999999910901</v>
      </c>
      <c r="G24" s="25">
        <f t="shared" si="6"/>
        <v>-0.199999999949796</v>
      </c>
      <c r="H24" s="21">
        <v>5.1474000000000002</v>
      </c>
      <c r="I24" s="22">
        <f t="shared" si="1"/>
        <v>785.49419999999998</v>
      </c>
      <c r="J24" s="23">
        <f t="shared" si="7"/>
        <v>0.199999999949796</v>
      </c>
      <c r="K24" s="24">
        <f t="shared" si="8"/>
        <v>-1.2000000000398401</v>
      </c>
      <c r="L24" s="25">
        <f t="shared" si="9"/>
        <v>0.199999999949796</v>
      </c>
      <c r="M24" s="39">
        <v>4.4423000000000004</v>
      </c>
      <c r="N24" s="22">
        <f t="shared" si="2"/>
        <v>784.78909999999996</v>
      </c>
      <c r="O24" s="23">
        <f t="shared" si="10"/>
        <v>0.10000000008858501</v>
      </c>
      <c r="P24" s="24">
        <f t="shared" si="11"/>
        <v>-1.8999999999778101</v>
      </c>
      <c r="Q24" s="25">
        <f t="shared" si="12"/>
        <v>0.10000000008858501</v>
      </c>
      <c r="R24" s="51"/>
      <c r="S24" s="47">
        <f t="shared" si="3"/>
        <v>44640</v>
      </c>
      <c r="T24" s="48">
        <v>8.7329000000000008</v>
      </c>
      <c r="U24" s="49">
        <f t="shared" si="13"/>
        <v>0.10000000000154299</v>
      </c>
      <c r="V24" s="50">
        <f t="shared" si="14"/>
        <v>-1.99999999999889</v>
      </c>
      <c r="W24" s="32">
        <f t="shared" si="15"/>
        <v>0.10000000000154299</v>
      </c>
      <c r="X24" s="18">
        <v>11.936500000000001</v>
      </c>
      <c r="Y24" s="49">
        <f t="shared" si="16"/>
        <v>-9.99999999997669E-2</v>
      </c>
      <c r="Z24" s="50">
        <f t="shared" si="17"/>
        <v>-2.4999999999995</v>
      </c>
      <c r="AA24" s="32">
        <f t="shared" si="18"/>
        <v>-9.99999999997669E-2</v>
      </c>
      <c r="AB24" s="58">
        <v>9.5327999999999999</v>
      </c>
      <c r="AC24" s="49">
        <f t="shared" si="19"/>
        <v>-0.29999999999930099</v>
      </c>
      <c r="AD24" s="50">
        <f t="shared" si="20"/>
        <v>-2.2999999999999701</v>
      </c>
      <c r="AE24" s="32">
        <f t="shared" si="21"/>
        <v>-0.29999999999930099</v>
      </c>
      <c r="AF24" s="55">
        <v>82480</v>
      </c>
      <c r="AG24" s="70">
        <f t="shared" si="22"/>
        <v>102</v>
      </c>
      <c r="AH24" s="72"/>
    </row>
    <row r="25" spans="1:43" s="1" customFormat="1" ht="14.25">
      <c r="A25" s="19"/>
      <c r="B25" s="20"/>
      <c r="C25" s="21"/>
      <c r="D25" s="22"/>
      <c r="E25" s="87">
        <f>F24-F6</f>
        <v>-2.2999999999910901</v>
      </c>
      <c r="F25" s="87">
        <f>K24-K6</f>
        <v>-1.2000000000398401</v>
      </c>
      <c r="G25" s="87">
        <f>P24-P6</f>
        <v>-1.8999999999778101</v>
      </c>
      <c r="H25" s="87">
        <f>F24</f>
        <v>-2.2999999999910901</v>
      </c>
      <c r="I25" s="87">
        <f>K24</f>
        <v>-1.2000000000398401</v>
      </c>
      <c r="J25" s="87">
        <f>P24</f>
        <v>-1.8999999999778101</v>
      </c>
      <c r="K25" s="87">
        <f>(F24-F6)/20</f>
        <v>-0.114999999999554</v>
      </c>
      <c r="L25" s="25"/>
      <c r="M25" s="40"/>
      <c r="N25" s="22"/>
      <c r="O25" s="23"/>
      <c r="P25" s="24"/>
      <c r="Q25" s="25"/>
      <c r="R25" s="51"/>
      <c r="S25" s="47"/>
      <c r="T25" s="48"/>
      <c r="U25" s="87">
        <f>V24-V6</f>
        <v>-1.99999999999889</v>
      </c>
      <c r="V25" s="88">
        <f>Z24-Z6</f>
        <v>-2.4999999999995</v>
      </c>
      <c r="W25" s="88">
        <f>AD24-AD6</f>
        <v>-2.2999999999999701</v>
      </c>
      <c r="X25" s="88">
        <f>V24</f>
        <v>-1.99999999999889</v>
      </c>
      <c r="Y25" s="87">
        <f>Z24</f>
        <v>-2.4999999999995</v>
      </c>
      <c r="Z25" s="88">
        <f>AD24</f>
        <v>-2.2999999999999701</v>
      </c>
      <c r="AA25" s="88">
        <f>(Z24-Z6)/20</f>
        <v>-0.12499999999997501</v>
      </c>
      <c r="AB25" s="58"/>
      <c r="AC25" s="49"/>
      <c r="AD25" s="50"/>
      <c r="AE25" s="32"/>
      <c r="AF25" s="55"/>
      <c r="AG25" s="70"/>
      <c r="AH25" s="71"/>
    </row>
    <row r="26" spans="1:43" s="1" customFormat="1" ht="14.25">
      <c r="A26" s="19"/>
      <c r="B26" s="20"/>
      <c r="C26" s="21"/>
      <c r="D26" s="22"/>
      <c r="E26" s="23"/>
      <c r="F26" s="24"/>
      <c r="G26" s="25"/>
      <c r="H26" s="21"/>
      <c r="I26" s="22"/>
      <c r="J26" s="23"/>
      <c r="K26" s="24"/>
      <c r="L26" s="25"/>
      <c r="M26" s="39"/>
      <c r="N26" s="22"/>
      <c r="O26" s="23"/>
      <c r="P26" s="24"/>
      <c r="Q26" s="25"/>
      <c r="R26" s="51"/>
      <c r="S26" s="47"/>
      <c r="T26" s="48"/>
      <c r="U26" s="49"/>
      <c r="V26" s="50"/>
      <c r="W26" s="32"/>
      <c r="X26" s="18"/>
      <c r="Y26" s="49"/>
      <c r="Z26" s="50"/>
      <c r="AA26" s="32"/>
      <c r="AB26" s="58"/>
      <c r="AC26" s="49"/>
      <c r="AD26" s="50"/>
      <c r="AE26" s="32"/>
      <c r="AF26" s="55"/>
      <c r="AG26" s="70"/>
      <c r="AH26" s="72"/>
    </row>
    <row r="27" spans="1:43" s="1" customFormat="1" ht="14.25">
      <c r="A27" s="34"/>
      <c r="B27" s="20"/>
      <c r="C27" s="21"/>
      <c r="D27" s="22"/>
      <c r="E27" s="23"/>
      <c r="F27" s="24"/>
      <c r="G27" s="25"/>
      <c r="H27" s="21"/>
      <c r="I27" s="22"/>
      <c r="J27" s="23"/>
      <c r="K27" s="24"/>
      <c r="L27" s="25"/>
      <c r="M27" s="40"/>
      <c r="N27" s="22"/>
      <c r="O27" s="23"/>
      <c r="P27" s="24"/>
      <c r="Q27" s="25"/>
      <c r="R27" s="52"/>
      <c r="S27" s="34"/>
      <c r="T27" s="48"/>
      <c r="U27" s="49"/>
      <c r="V27" s="50"/>
      <c r="W27" s="32"/>
      <c r="X27" s="18"/>
      <c r="Y27" s="49"/>
      <c r="Z27" s="50"/>
      <c r="AA27" s="32"/>
      <c r="AB27" s="58"/>
      <c r="AC27" s="49"/>
      <c r="AD27" s="50"/>
      <c r="AE27" s="32"/>
      <c r="AF27" s="55"/>
      <c r="AG27" s="70"/>
      <c r="AH27" s="71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9" workbookViewId="0">
      <selection activeCell="U25" sqref="U25:AA25"/>
    </sheetView>
  </sheetViews>
  <sheetFormatPr defaultColWidth="9" defaultRowHeight="13.5"/>
  <cols>
    <col min="2" max="2" width="10.625" customWidth="1"/>
    <col min="3" max="3" width="10.375"/>
    <col min="4" max="4" width="11.875" customWidth="1"/>
    <col min="8" max="8" width="10.375"/>
    <col min="9" max="9" width="12.125" customWidth="1"/>
    <col min="13" max="13" width="9.375"/>
    <col min="14" max="14" width="11.625" customWidth="1"/>
    <col min="20" max="20" width="9.375"/>
    <col min="24" max="24" width="11.875" customWidth="1"/>
    <col min="28" max="28" width="9.375"/>
    <col min="32" max="32" width="9.375"/>
  </cols>
  <sheetData>
    <row r="1" spans="1:44" s="1" customFormat="1" ht="30.75" customHeight="1">
      <c r="A1" s="97" t="s">
        <v>37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44624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44624</v>
      </c>
      <c r="B6" s="20">
        <v>780.34680000000003</v>
      </c>
      <c r="C6" s="21">
        <v>4.2839</v>
      </c>
      <c r="D6" s="22">
        <f t="shared" ref="D6:D23" si="0">C6+B6</f>
        <v>784.63070000000005</v>
      </c>
      <c r="E6" s="23">
        <v>0</v>
      </c>
      <c r="F6" s="24">
        <v>0</v>
      </c>
      <c r="G6" s="25">
        <v>0</v>
      </c>
      <c r="H6" s="21">
        <v>5.4287999999999998</v>
      </c>
      <c r="I6" s="22">
        <f t="shared" ref="I6:I23" si="1">H6+B6</f>
        <v>785.77560000000005</v>
      </c>
      <c r="J6" s="23">
        <v>0</v>
      </c>
      <c r="K6" s="24">
        <v>0</v>
      </c>
      <c r="L6" s="25">
        <v>0</v>
      </c>
      <c r="M6" s="39">
        <v>4.0655999999999999</v>
      </c>
      <c r="N6" s="22">
        <f t="shared" ref="N6:N23" si="2">M6+B6</f>
        <v>784.41240000000005</v>
      </c>
      <c r="O6" s="23">
        <v>0</v>
      </c>
      <c r="P6" s="24">
        <v>0</v>
      </c>
      <c r="Q6" s="25">
        <v>0</v>
      </c>
      <c r="R6" s="46"/>
      <c r="S6" s="47">
        <f t="shared" ref="S6:S23" si="3">A6</f>
        <v>44624</v>
      </c>
      <c r="T6" s="48">
        <v>8.0793999999999997</v>
      </c>
      <c r="U6" s="49">
        <v>0</v>
      </c>
      <c r="V6" s="50">
        <v>0</v>
      </c>
      <c r="W6" s="32">
        <v>0</v>
      </c>
      <c r="X6" s="18">
        <v>12.179500000000001</v>
      </c>
      <c r="Y6" s="49">
        <f>(X6-X6)*1000</f>
        <v>0</v>
      </c>
      <c r="Z6" s="50">
        <v>0</v>
      </c>
      <c r="AA6" s="32">
        <v>0</v>
      </c>
      <c r="AB6" s="58">
        <v>9.3851999999999993</v>
      </c>
      <c r="AC6" s="49">
        <v>0</v>
      </c>
      <c r="AD6" s="50">
        <v>0</v>
      </c>
      <c r="AE6" s="32">
        <v>0</v>
      </c>
      <c r="AF6" s="55">
        <v>82540</v>
      </c>
      <c r="AG6" s="70">
        <f>82551-AF6</f>
        <v>11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44625</v>
      </c>
      <c r="B7" s="20">
        <v>780.34680000000003</v>
      </c>
      <c r="C7" s="21">
        <v>4.2836999999999996</v>
      </c>
      <c r="D7" s="22">
        <f t="shared" si="0"/>
        <v>784.63049999999998</v>
      </c>
      <c r="E7" s="23">
        <f t="shared" ref="E7:E23" si="4">(D7-D6)*1000</f>
        <v>-0.20000000006348301</v>
      </c>
      <c r="F7" s="24">
        <f t="shared" ref="F7:F23" si="5">F6+E7</f>
        <v>-0.20000000006348301</v>
      </c>
      <c r="G7" s="25">
        <f t="shared" ref="G7:G23" si="6">E7/(A7-A6)</f>
        <v>-0.20000000006348301</v>
      </c>
      <c r="H7" s="21">
        <v>5.4287000000000001</v>
      </c>
      <c r="I7" s="22">
        <f t="shared" si="1"/>
        <v>785.77549999999997</v>
      </c>
      <c r="J7" s="23">
        <f t="shared" ref="J7:J23" si="7">(I7-I6)*1000</f>
        <v>-9.9999999974897905E-2</v>
      </c>
      <c r="K7" s="24">
        <f t="shared" ref="K7:K23" si="8">K6+J7</f>
        <v>-9.9999999974897905E-2</v>
      </c>
      <c r="L7" s="25">
        <f t="shared" ref="L7:L23" si="9">J7/(A7-A6)</f>
        <v>-9.9999999974897905E-2</v>
      </c>
      <c r="M7" s="40">
        <v>4.0654000000000003</v>
      </c>
      <c r="N7" s="22">
        <f t="shared" si="2"/>
        <v>784.41219999999998</v>
      </c>
      <c r="O7" s="23">
        <f t="shared" ref="O7:O23" si="10">(N7-N6)*1000</f>
        <v>-0.20000000006348301</v>
      </c>
      <c r="P7" s="24">
        <f t="shared" ref="P7:P23" si="11">P6+O7</f>
        <v>-0.20000000006348301</v>
      </c>
      <c r="Q7" s="25">
        <f t="shared" ref="Q7:Q23" si="12">O7/(A7-A6)</f>
        <v>-0.20000000006348301</v>
      </c>
      <c r="R7" s="51"/>
      <c r="S7" s="47">
        <f t="shared" si="3"/>
        <v>44625</v>
      </c>
      <c r="T7" s="48">
        <v>8.0792999999999999</v>
      </c>
      <c r="U7" s="49">
        <f t="shared" ref="U7:U23" si="13">(T7-T6)*1000</f>
        <v>-9.99999999997669E-2</v>
      </c>
      <c r="V7" s="50">
        <f t="shared" ref="V7:V23" si="14">V6+U7</f>
        <v>-9.99999999997669E-2</v>
      </c>
      <c r="W7" s="32">
        <f t="shared" ref="W7:W23" si="15">U7/(S7-S6)</f>
        <v>-9.99999999997669E-2</v>
      </c>
      <c r="X7" s="18">
        <v>12.179500000000001</v>
      </c>
      <c r="Y7" s="49">
        <f t="shared" ref="Y7:Y23" si="16">(X7-X6)*1000</f>
        <v>0</v>
      </c>
      <c r="Z7" s="50">
        <f t="shared" ref="Z7:Z23" si="17">Z6+Y7</f>
        <v>0</v>
      </c>
      <c r="AA7" s="32">
        <f t="shared" ref="AA7:AA23" si="18">Y7/(S7-S6)</f>
        <v>0</v>
      </c>
      <c r="AB7" s="58">
        <v>9.3849999999999998</v>
      </c>
      <c r="AC7" s="49">
        <f t="shared" ref="AC7:AC23" si="19">(AB7-AB6)*1000</f>
        <v>-0.19999999999953399</v>
      </c>
      <c r="AD7" s="50">
        <f t="shared" ref="AD7:AD23" si="20">AD6+AC7</f>
        <v>-0.19999999999953399</v>
      </c>
      <c r="AE7" s="32">
        <f t="shared" ref="AE7:AE23" si="21">AC7/(S7-S6)</f>
        <v>-0.19999999999953399</v>
      </c>
      <c r="AF7" s="55">
        <v>82537</v>
      </c>
      <c r="AG7" s="70">
        <f t="shared" ref="AG7:AG23" si="22">82551-AF7</f>
        <v>14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44626</v>
      </c>
      <c r="B8" s="20">
        <v>780.34680000000003</v>
      </c>
      <c r="C8" s="21">
        <v>4.2835999999999999</v>
      </c>
      <c r="D8" s="22">
        <f t="shared" si="0"/>
        <v>784.63040000000001</v>
      </c>
      <c r="E8" s="23">
        <f t="shared" si="4"/>
        <v>-9.9999999974897905E-2</v>
      </c>
      <c r="F8" s="24">
        <f t="shared" si="5"/>
        <v>-0.30000000003838101</v>
      </c>
      <c r="G8" s="25">
        <f t="shared" si="6"/>
        <v>-9.9999999974897905E-2</v>
      </c>
      <c r="H8" s="21">
        <v>5.4286000000000003</v>
      </c>
      <c r="I8" s="22">
        <f t="shared" si="1"/>
        <v>785.77539999999999</v>
      </c>
      <c r="J8" s="23">
        <f t="shared" si="7"/>
        <v>-0.10000000008858501</v>
      </c>
      <c r="K8" s="24">
        <f t="shared" si="8"/>
        <v>-0.20000000006348301</v>
      </c>
      <c r="L8" s="25">
        <f t="shared" si="9"/>
        <v>-0.10000000008858501</v>
      </c>
      <c r="M8" s="39">
        <v>4.0651999999999999</v>
      </c>
      <c r="N8" s="22">
        <f t="shared" si="2"/>
        <v>784.41200000000003</v>
      </c>
      <c r="O8" s="23">
        <f t="shared" si="10"/>
        <v>-0.199999999949796</v>
      </c>
      <c r="P8" s="24">
        <f t="shared" si="11"/>
        <v>-0.40000000001327901</v>
      </c>
      <c r="Q8" s="25">
        <f t="shared" si="12"/>
        <v>-0.199999999949796</v>
      </c>
      <c r="R8" s="46"/>
      <c r="S8" s="47">
        <f t="shared" si="3"/>
        <v>44626</v>
      </c>
      <c r="T8" s="48">
        <v>8.0789000000000009</v>
      </c>
      <c r="U8" s="49">
        <f t="shared" si="13"/>
        <v>-0.39999999999906799</v>
      </c>
      <c r="V8" s="50">
        <f t="shared" si="14"/>
        <v>-0.49999999999883499</v>
      </c>
      <c r="W8" s="32">
        <f t="shared" si="15"/>
        <v>-0.39999999999906799</v>
      </c>
      <c r="X8" s="18">
        <v>12.1793</v>
      </c>
      <c r="Y8" s="49">
        <f t="shared" si="16"/>
        <v>-0.20000000000130999</v>
      </c>
      <c r="Z8" s="50">
        <f t="shared" si="17"/>
        <v>-0.20000000000130999</v>
      </c>
      <c r="AA8" s="32">
        <f t="shared" si="18"/>
        <v>-0.20000000000130999</v>
      </c>
      <c r="AB8" s="58">
        <v>9.3850999999999996</v>
      </c>
      <c r="AC8" s="49">
        <f t="shared" si="19"/>
        <v>9.99999999997669E-2</v>
      </c>
      <c r="AD8" s="50">
        <f t="shared" si="20"/>
        <v>-9.99999999997669E-2</v>
      </c>
      <c r="AE8" s="32">
        <f t="shared" si="21"/>
        <v>9.99999999997669E-2</v>
      </c>
      <c r="AF8" s="55">
        <v>82534</v>
      </c>
      <c r="AG8" s="70">
        <f t="shared" si="22"/>
        <v>17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44627</v>
      </c>
      <c r="B9" s="20">
        <v>780.34680000000003</v>
      </c>
      <c r="C9" s="21">
        <v>4.2832999999999997</v>
      </c>
      <c r="D9" s="22">
        <f t="shared" si="0"/>
        <v>784.63009999999997</v>
      </c>
      <c r="E9" s="23">
        <f t="shared" si="4"/>
        <v>-0.29999999992469401</v>
      </c>
      <c r="F9" s="24">
        <f t="shared" si="5"/>
        <v>-0.59999999996307496</v>
      </c>
      <c r="G9" s="25">
        <f t="shared" si="6"/>
        <v>-0.29999999992469401</v>
      </c>
      <c r="H9" s="21">
        <v>5.4287000000000001</v>
      </c>
      <c r="I9" s="22">
        <f t="shared" si="1"/>
        <v>785.77549999999997</v>
      </c>
      <c r="J9" s="23">
        <f t="shared" si="7"/>
        <v>0.10000000008858501</v>
      </c>
      <c r="K9" s="24">
        <f t="shared" si="8"/>
        <v>-9.9999999974897905E-2</v>
      </c>
      <c r="L9" s="25">
        <f t="shared" si="9"/>
        <v>0.10000000008858501</v>
      </c>
      <c r="M9" s="40">
        <v>4.0650000000000004</v>
      </c>
      <c r="N9" s="22">
        <f t="shared" si="2"/>
        <v>784.41179999999997</v>
      </c>
      <c r="O9" s="23">
        <f t="shared" si="10"/>
        <v>-0.199999999949796</v>
      </c>
      <c r="P9" s="24">
        <f t="shared" si="11"/>
        <v>-0.59999999996307496</v>
      </c>
      <c r="Q9" s="25">
        <f t="shared" si="12"/>
        <v>-0.199999999949796</v>
      </c>
      <c r="R9" s="51"/>
      <c r="S9" s="47">
        <f t="shared" si="3"/>
        <v>44627</v>
      </c>
      <c r="T9" s="48">
        <v>8.0791000000000004</v>
      </c>
      <c r="U9" s="49">
        <f t="shared" si="13"/>
        <v>0.19999999999953399</v>
      </c>
      <c r="V9" s="50">
        <f t="shared" si="14"/>
        <v>-0.29999999999930099</v>
      </c>
      <c r="W9" s="32">
        <f t="shared" si="15"/>
        <v>0.19999999999953399</v>
      </c>
      <c r="X9" s="18">
        <v>12.1792</v>
      </c>
      <c r="Y9" s="49">
        <f t="shared" si="16"/>
        <v>-9.99999999997669E-2</v>
      </c>
      <c r="Z9" s="50">
        <f t="shared" si="17"/>
        <v>-0.30000000000107702</v>
      </c>
      <c r="AA9" s="32">
        <f t="shared" si="18"/>
        <v>-9.99999999997669E-2</v>
      </c>
      <c r="AB9" s="58">
        <v>9.3846000000000007</v>
      </c>
      <c r="AC9" s="49">
        <f t="shared" si="19"/>
        <v>-0.49999999999883499</v>
      </c>
      <c r="AD9" s="50">
        <f t="shared" si="20"/>
        <v>-0.59999999999860198</v>
      </c>
      <c r="AE9" s="32">
        <f t="shared" si="21"/>
        <v>-0.49999999999883499</v>
      </c>
      <c r="AF9" s="55">
        <v>82531</v>
      </c>
      <c r="AG9" s="70">
        <f t="shared" si="22"/>
        <v>20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44628</v>
      </c>
      <c r="B10" s="20">
        <v>780.34680000000003</v>
      </c>
      <c r="C10" s="21">
        <v>4.2832999999999997</v>
      </c>
      <c r="D10" s="22">
        <f t="shared" si="0"/>
        <v>784.63009999999997</v>
      </c>
      <c r="E10" s="23">
        <f t="shared" si="4"/>
        <v>0</v>
      </c>
      <c r="F10" s="24">
        <f t="shared" si="5"/>
        <v>-0.59999999996307496</v>
      </c>
      <c r="G10" s="25">
        <f t="shared" si="6"/>
        <v>0</v>
      </c>
      <c r="H10" s="21">
        <v>5.4283999999999999</v>
      </c>
      <c r="I10" s="22">
        <f t="shared" si="1"/>
        <v>785.77520000000004</v>
      </c>
      <c r="J10" s="23">
        <f t="shared" si="7"/>
        <v>-0.30000000003838101</v>
      </c>
      <c r="K10" s="24">
        <f t="shared" si="8"/>
        <v>-0.40000000001327901</v>
      </c>
      <c r="L10" s="25">
        <f t="shared" si="9"/>
        <v>-0.30000000003838101</v>
      </c>
      <c r="M10" s="39">
        <v>4.0648</v>
      </c>
      <c r="N10" s="22">
        <f t="shared" si="2"/>
        <v>784.41160000000002</v>
      </c>
      <c r="O10" s="23">
        <f t="shared" si="10"/>
        <v>-0.20000000006348301</v>
      </c>
      <c r="P10" s="24">
        <f t="shared" si="11"/>
        <v>-0.80000000002655702</v>
      </c>
      <c r="Q10" s="25">
        <f t="shared" si="12"/>
        <v>-0.20000000006348301</v>
      </c>
      <c r="R10" s="46"/>
      <c r="S10" s="47">
        <f t="shared" si="3"/>
        <v>44628</v>
      </c>
      <c r="T10" s="48">
        <v>8.0782000000000007</v>
      </c>
      <c r="U10" s="49">
        <f t="shared" si="13"/>
        <v>-0.89999999999967895</v>
      </c>
      <c r="V10" s="50">
        <f t="shared" si="14"/>
        <v>-1.1999999999989801</v>
      </c>
      <c r="W10" s="32">
        <f t="shared" si="15"/>
        <v>-0.89999999999967895</v>
      </c>
      <c r="X10" s="18">
        <v>12.178900000000001</v>
      </c>
      <c r="Y10" s="49">
        <f t="shared" si="16"/>
        <v>-0.29999999999930099</v>
      </c>
      <c r="Z10" s="50">
        <f t="shared" si="17"/>
        <v>-0.60000000000037801</v>
      </c>
      <c r="AA10" s="32">
        <f t="shared" si="18"/>
        <v>-0.29999999999930099</v>
      </c>
      <c r="AB10" s="58">
        <v>9.3843999999999994</v>
      </c>
      <c r="AC10" s="49">
        <f t="shared" si="19"/>
        <v>-0.20000000000130999</v>
      </c>
      <c r="AD10" s="50">
        <f t="shared" si="20"/>
        <v>-0.799999999999912</v>
      </c>
      <c r="AE10" s="32">
        <f t="shared" si="21"/>
        <v>-0.20000000000130999</v>
      </c>
      <c r="AF10" s="55">
        <v>82528</v>
      </c>
      <c r="AG10" s="70">
        <f t="shared" si="22"/>
        <v>23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44629</v>
      </c>
      <c r="B11" s="20">
        <v>780.34680000000003</v>
      </c>
      <c r="C11" s="21">
        <v>4.2828999999999997</v>
      </c>
      <c r="D11" s="22">
        <f t="shared" si="0"/>
        <v>784.62969999999996</v>
      </c>
      <c r="E11" s="23">
        <f t="shared" si="4"/>
        <v>-0.40000000001327901</v>
      </c>
      <c r="F11" s="24">
        <f t="shared" si="5"/>
        <v>-0.99999999997635303</v>
      </c>
      <c r="G11" s="25">
        <f t="shared" si="6"/>
        <v>-0.40000000001327901</v>
      </c>
      <c r="H11" s="21">
        <v>5.4283000000000001</v>
      </c>
      <c r="I11" s="22">
        <f t="shared" si="1"/>
        <v>785.77509999999995</v>
      </c>
      <c r="J11" s="23">
        <f t="shared" si="7"/>
        <v>-9.9999999974897905E-2</v>
      </c>
      <c r="K11" s="24">
        <f t="shared" si="8"/>
        <v>-0.49999999998817701</v>
      </c>
      <c r="L11" s="25">
        <f t="shared" si="9"/>
        <v>-9.9999999974897905E-2</v>
      </c>
      <c r="M11" s="40">
        <v>4.0646000000000004</v>
      </c>
      <c r="N11" s="22">
        <f t="shared" si="2"/>
        <v>784.41139999999996</v>
      </c>
      <c r="O11" s="23">
        <f t="shared" si="10"/>
        <v>-0.199999999949796</v>
      </c>
      <c r="P11" s="24">
        <f t="shared" si="11"/>
        <v>-0.99999999997635303</v>
      </c>
      <c r="Q11" s="25">
        <f t="shared" si="12"/>
        <v>-0.199999999949796</v>
      </c>
      <c r="R11" s="51"/>
      <c r="S11" s="47">
        <f t="shared" si="3"/>
        <v>44629</v>
      </c>
      <c r="T11" s="48">
        <v>8.0789000000000009</v>
      </c>
      <c r="U11" s="49">
        <f t="shared" si="13"/>
        <v>0.70000000000014495</v>
      </c>
      <c r="V11" s="50">
        <f t="shared" si="14"/>
        <v>-0.49999999999883499</v>
      </c>
      <c r="W11" s="32">
        <f t="shared" si="15"/>
        <v>0.70000000000014495</v>
      </c>
      <c r="X11" s="18">
        <v>12.178699999999999</v>
      </c>
      <c r="Y11" s="49">
        <f t="shared" si="16"/>
        <v>-0.20000000000130999</v>
      </c>
      <c r="Z11" s="50">
        <f t="shared" si="17"/>
        <v>-0.80000000000168803</v>
      </c>
      <c r="AA11" s="32">
        <f t="shared" si="18"/>
        <v>-0.20000000000130999</v>
      </c>
      <c r="AB11" s="58">
        <v>9.3844999999999992</v>
      </c>
      <c r="AC11" s="49">
        <f t="shared" si="19"/>
        <v>9.99999999997669E-2</v>
      </c>
      <c r="AD11" s="50">
        <f t="shared" si="20"/>
        <v>-0.70000000000014495</v>
      </c>
      <c r="AE11" s="32">
        <f t="shared" si="21"/>
        <v>9.99999999997669E-2</v>
      </c>
      <c r="AF11" s="55">
        <v>82525</v>
      </c>
      <c r="AG11" s="70">
        <f t="shared" si="22"/>
        <v>26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44630</v>
      </c>
      <c r="B12" s="20">
        <v>780.34680000000003</v>
      </c>
      <c r="C12" s="21">
        <v>4.2831000000000001</v>
      </c>
      <c r="D12" s="22">
        <f t="shared" si="0"/>
        <v>784.62990000000002</v>
      </c>
      <c r="E12" s="23">
        <f t="shared" si="4"/>
        <v>0.199999999949796</v>
      </c>
      <c r="F12" s="24">
        <f t="shared" si="5"/>
        <v>-0.80000000002655702</v>
      </c>
      <c r="G12" s="25">
        <f t="shared" si="6"/>
        <v>0.199999999949796</v>
      </c>
      <c r="H12" s="21">
        <v>5.4282000000000004</v>
      </c>
      <c r="I12" s="22">
        <f t="shared" si="1"/>
        <v>785.77499999999998</v>
      </c>
      <c r="J12" s="23">
        <f t="shared" si="7"/>
        <v>-0.10000000008858501</v>
      </c>
      <c r="K12" s="24">
        <f t="shared" si="8"/>
        <v>-0.60000000007676102</v>
      </c>
      <c r="L12" s="25">
        <f t="shared" si="9"/>
        <v>-0.10000000008858501</v>
      </c>
      <c r="M12" s="39">
        <v>4.0644</v>
      </c>
      <c r="N12" s="22">
        <f t="shared" si="2"/>
        <v>784.41120000000001</v>
      </c>
      <c r="O12" s="23">
        <f t="shared" si="10"/>
        <v>-0.20000000006348301</v>
      </c>
      <c r="P12" s="24">
        <f t="shared" si="11"/>
        <v>-1.2000000000398401</v>
      </c>
      <c r="Q12" s="25">
        <f t="shared" si="12"/>
        <v>-0.20000000006348301</v>
      </c>
      <c r="R12" s="46"/>
      <c r="S12" s="47">
        <f t="shared" si="3"/>
        <v>44630</v>
      </c>
      <c r="T12" s="48">
        <v>8.0787999999999993</v>
      </c>
      <c r="U12" s="49">
        <f t="shared" si="13"/>
        <v>-0.10000000000154299</v>
      </c>
      <c r="V12" s="50">
        <f t="shared" si="14"/>
        <v>-0.60000000000037801</v>
      </c>
      <c r="W12" s="32">
        <f t="shared" si="15"/>
        <v>-0.10000000000154299</v>
      </c>
      <c r="X12" s="18">
        <v>12.179</v>
      </c>
      <c r="Y12" s="49">
        <f t="shared" si="16"/>
        <v>0.30000000000107702</v>
      </c>
      <c r="Z12" s="50">
        <f t="shared" si="17"/>
        <v>-0.50000000000061096</v>
      </c>
      <c r="AA12" s="32">
        <f t="shared" si="18"/>
        <v>0.30000000000107702</v>
      </c>
      <c r="AB12" s="58">
        <v>9.3840000000000003</v>
      </c>
      <c r="AC12" s="49">
        <f t="shared" si="19"/>
        <v>-0.49999999999883499</v>
      </c>
      <c r="AD12" s="50">
        <f t="shared" si="20"/>
        <v>-1.1999999999989801</v>
      </c>
      <c r="AE12" s="32">
        <f t="shared" si="21"/>
        <v>-0.49999999999883499</v>
      </c>
      <c r="AF12" s="55">
        <v>82522</v>
      </c>
      <c r="AG12" s="70">
        <f t="shared" si="22"/>
        <v>29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44631</v>
      </c>
      <c r="B13" s="20">
        <v>780.34680000000003</v>
      </c>
      <c r="C13" s="21">
        <v>4.2824999999999998</v>
      </c>
      <c r="D13" s="22">
        <f t="shared" si="0"/>
        <v>784.62929999999994</v>
      </c>
      <c r="E13" s="23">
        <f t="shared" si="4"/>
        <v>-0.59999999996307496</v>
      </c>
      <c r="F13" s="24">
        <f t="shared" si="5"/>
        <v>-1.39999999998963</v>
      </c>
      <c r="G13" s="25">
        <f t="shared" si="6"/>
        <v>-0.59999999996307496</v>
      </c>
      <c r="H13" s="21">
        <v>5.4283999999999999</v>
      </c>
      <c r="I13" s="22">
        <f t="shared" si="1"/>
        <v>785.77520000000004</v>
      </c>
      <c r="J13" s="23">
        <f t="shared" si="7"/>
        <v>0.20000000006348301</v>
      </c>
      <c r="K13" s="24">
        <f t="shared" si="8"/>
        <v>-0.40000000001327901</v>
      </c>
      <c r="L13" s="25">
        <f t="shared" si="9"/>
        <v>0.20000000006348301</v>
      </c>
      <c r="M13" s="40">
        <v>4.0641999999999996</v>
      </c>
      <c r="N13" s="22">
        <f t="shared" si="2"/>
        <v>784.41099999999994</v>
      </c>
      <c r="O13" s="23">
        <f t="shared" si="10"/>
        <v>-0.199999999949796</v>
      </c>
      <c r="P13" s="24">
        <f t="shared" si="11"/>
        <v>-1.39999999998963</v>
      </c>
      <c r="Q13" s="25">
        <f t="shared" si="12"/>
        <v>-0.199999999949796</v>
      </c>
      <c r="R13" s="51"/>
      <c r="S13" s="47">
        <f t="shared" si="3"/>
        <v>44631</v>
      </c>
      <c r="T13" s="48">
        <v>8.0778999999999996</v>
      </c>
      <c r="U13" s="49">
        <f t="shared" si="13"/>
        <v>-0.89999999999967895</v>
      </c>
      <c r="V13" s="50">
        <f t="shared" si="14"/>
        <v>-1.50000000000006</v>
      </c>
      <c r="W13" s="32">
        <f t="shared" si="15"/>
        <v>-0.89999999999967895</v>
      </c>
      <c r="X13" s="18">
        <v>12.1783</v>
      </c>
      <c r="Y13" s="49">
        <f t="shared" si="16"/>
        <v>-0.70000000000014495</v>
      </c>
      <c r="Z13" s="50">
        <f t="shared" si="17"/>
        <v>-1.20000000000076</v>
      </c>
      <c r="AA13" s="32">
        <f t="shared" si="18"/>
        <v>-0.70000000000014495</v>
      </c>
      <c r="AB13" s="58">
        <v>9.3838000000000008</v>
      </c>
      <c r="AC13" s="49">
        <f t="shared" si="19"/>
        <v>-0.19999999999953399</v>
      </c>
      <c r="AD13" s="50">
        <f t="shared" si="20"/>
        <v>-1.39999999999851</v>
      </c>
      <c r="AE13" s="32">
        <f t="shared" si="21"/>
        <v>-0.19999999999953399</v>
      </c>
      <c r="AF13" s="55">
        <v>82519</v>
      </c>
      <c r="AG13" s="70">
        <f t="shared" si="22"/>
        <v>32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44632</v>
      </c>
      <c r="B14" s="20">
        <v>780.34680000000003</v>
      </c>
      <c r="C14" s="21">
        <v>4.2823000000000002</v>
      </c>
      <c r="D14" s="22">
        <f t="shared" si="0"/>
        <v>784.62909999999999</v>
      </c>
      <c r="E14" s="23">
        <f t="shared" si="4"/>
        <v>-0.20000000006348301</v>
      </c>
      <c r="F14" s="24">
        <f t="shared" si="5"/>
        <v>-1.60000000005311</v>
      </c>
      <c r="G14" s="25">
        <f t="shared" si="6"/>
        <v>-0.20000000006348301</v>
      </c>
      <c r="H14" s="21">
        <v>5.4279999999999999</v>
      </c>
      <c r="I14" s="22">
        <f t="shared" si="1"/>
        <v>785.77480000000003</v>
      </c>
      <c r="J14" s="23">
        <f t="shared" si="7"/>
        <v>-0.40000000001327901</v>
      </c>
      <c r="K14" s="24">
        <f t="shared" si="8"/>
        <v>-0.80000000002655702</v>
      </c>
      <c r="L14" s="25">
        <f t="shared" si="9"/>
        <v>-0.40000000001327901</v>
      </c>
      <c r="M14" s="39">
        <v>4.0640000000000001</v>
      </c>
      <c r="N14" s="22">
        <f t="shared" si="2"/>
        <v>784.41079999999999</v>
      </c>
      <c r="O14" s="23">
        <f t="shared" si="10"/>
        <v>-0.20000000006348301</v>
      </c>
      <c r="P14" s="24">
        <f t="shared" si="11"/>
        <v>-1.60000000005311</v>
      </c>
      <c r="Q14" s="25">
        <f t="shared" si="12"/>
        <v>-0.20000000006348301</v>
      </c>
      <c r="R14" s="46"/>
      <c r="S14" s="47">
        <f t="shared" si="3"/>
        <v>44632</v>
      </c>
      <c r="T14" s="48">
        <v>8.0785999999999998</v>
      </c>
      <c r="U14" s="49">
        <f t="shared" si="13"/>
        <v>0.70000000000014495</v>
      </c>
      <c r="V14" s="50">
        <f t="shared" si="14"/>
        <v>-0.799999999999912</v>
      </c>
      <c r="W14" s="32">
        <f t="shared" si="15"/>
        <v>0.70000000000014495</v>
      </c>
      <c r="X14" s="18">
        <v>12.178100000000001</v>
      </c>
      <c r="Y14" s="49">
        <f t="shared" si="16"/>
        <v>-0.19999999999953399</v>
      </c>
      <c r="Z14" s="50">
        <f t="shared" si="17"/>
        <v>-1.4000000000002899</v>
      </c>
      <c r="AA14" s="32">
        <f t="shared" si="18"/>
        <v>-0.19999999999953399</v>
      </c>
      <c r="AB14" s="58">
        <v>9.3840000000000003</v>
      </c>
      <c r="AC14" s="49">
        <f t="shared" si="19"/>
        <v>0.19999999999953399</v>
      </c>
      <c r="AD14" s="50">
        <f t="shared" si="20"/>
        <v>-1.1999999999989801</v>
      </c>
      <c r="AE14" s="32">
        <f t="shared" si="21"/>
        <v>0.19999999999953399</v>
      </c>
      <c r="AF14" s="55">
        <v>82516</v>
      </c>
      <c r="AG14" s="70">
        <f t="shared" si="22"/>
        <v>35</v>
      </c>
      <c r="AH14" s="72"/>
    </row>
    <row r="15" spans="1:44" s="1" customFormat="1" ht="14.85" customHeight="1">
      <c r="A15" s="19">
        <v>44633</v>
      </c>
      <c r="B15" s="20">
        <v>780.34680000000003</v>
      </c>
      <c r="C15" s="21">
        <v>4.2830000000000004</v>
      </c>
      <c r="D15" s="22">
        <f t="shared" si="0"/>
        <v>784.62980000000005</v>
      </c>
      <c r="E15" s="23">
        <f t="shared" si="4"/>
        <v>0.70000000005165897</v>
      </c>
      <c r="F15" s="24">
        <f t="shared" si="5"/>
        <v>-0.90000000000145497</v>
      </c>
      <c r="G15" s="25">
        <f t="shared" si="6"/>
        <v>0.70000000005165897</v>
      </c>
      <c r="H15" s="21">
        <v>5.4279000000000002</v>
      </c>
      <c r="I15" s="22">
        <f t="shared" si="1"/>
        <v>785.77470000000005</v>
      </c>
      <c r="J15" s="23">
        <f t="shared" si="7"/>
        <v>-9.9999999974897905E-2</v>
      </c>
      <c r="K15" s="24">
        <f t="shared" si="8"/>
        <v>-0.90000000000145497</v>
      </c>
      <c r="L15" s="25">
        <f t="shared" si="9"/>
        <v>-9.9999999974897905E-2</v>
      </c>
      <c r="M15" s="40">
        <v>4.0643000000000002</v>
      </c>
      <c r="N15" s="22">
        <f t="shared" si="2"/>
        <v>784.41110000000003</v>
      </c>
      <c r="O15" s="23">
        <f t="shared" si="10"/>
        <v>0.30000000003838101</v>
      </c>
      <c r="P15" s="24">
        <f t="shared" si="11"/>
        <v>-1.30000000001473</v>
      </c>
      <c r="Q15" s="25">
        <f t="shared" si="12"/>
        <v>0.30000000003838101</v>
      </c>
      <c r="R15" s="51"/>
      <c r="S15" s="47">
        <f t="shared" si="3"/>
        <v>44633</v>
      </c>
      <c r="T15" s="48">
        <v>8.0775000000000006</v>
      </c>
      <c r="U15" s="49">
        <f t="shared" si="13"/>
        <v>-1.0999999999992101</v>
      </c>
      <c r="V15" s="50">
        <f t="shared" si="14"/>
        <v>-1.8999999999991199</v>
      </c>
      <c r="W15" s="32">
        <f t="shared" si="15"/>
        <v>-1.0999999999992101</v>
      </c>
      <c r="X15" s="18">
        <v>12.1782</v>
      </c>
      <c r="Y15" s="49">
        <f t="shared" si="16"/>
        <v>9.99999999997669E-2</v>
      </c>
      <c r="Z15" s="50">
        <f t="shared" si="17"/>
        <v>-1.3000000000005201</v>
      </c>
      <c r="AA15" s="32">
        <f t="shared" si="18"/>
        <v>9.99999999997669E-2</v>
      </c>
      <c r="AB15" s="58">
        <v>9.3834</v>
      </c>
      <c r="AC15" s="49">
        <f t="shared" si="19"/>
        <v>-0.60000000000037801</v>
      </c>
      <c r="AD15" s="50">
        <f t="shared" si="20"/>
        <v>-1.7999999999993599</v>
      </c>
      <c r="AE15" s="32">
        <f t="shared" si="21"/>
        <v>-0.60000000000037801</v>
      </c>
      <c r="AF15" s="55">
        <v>82513</v>
      </c>
      <c r="AG15" s="70">
        <f t="shared" si="22"/>
        <v>38</v>
      </c>
      <c r="AH15" s="71"/>
    </row>
    <row r="16" spans="1:44" s="1" customFormat="1" ht="14.85" customHeight="1">
      <c r="A16" s="19">
        <v>44634</v>
      </c>
      <c r="B16" s="20">
        <v>780.34680000000003</v>
      </c>
      <c r="C16" s="21">
        <v>4.2819000000000003</v>
      </c>
      <c r="D16" s="22">
        <f t="shared" si="0"/>
        <v>784.62869999999998</v>
      </c>
      <c r="E16" s="23">
        <f t="shared" si="4"/>
        <v>-1.1000000000649399</v>
      </c>
      <c r="F16" s="24">
        <f t="shared" si="5"/>
        <v>-2.00000000006639</v>
      </c>
      <c r="G16" s="25">
        <f t="shared" si="6"/>
        <v>-1.1000000000649399</v>
      </c>
      <c r="H16" s="21">
        <v>5.4279999999999999</v>
      </c>
      <c r="I16" s="22">
        <f t="shared" si="1"/>
        <v>785.77480000000003</v>
      </c>
      <c r="J16" s="23">
        <f t="shared" si="7"/>
        <v>9.9999999974897905E-2</v>
      </c>
      <c r="K16" s="24">
        <f t="shared" si="8"/>
        <v>-0.80000000002655702</v>
      </c>
      <c r="L16" s="25">
        <f t="shared" si="9"/>
        <v>9.9999999974897905E-2</v>
      </c>
      <c r="M16" s="39">
        <v>4.0640999999999998</v>
      </c>
      <c r="N16" s="22">
        <f t="shared" si="2"/>
        <v>784.41089999999997</v>
      </c>
      <c r="O16" s="23">
        <f t="shared" si="10"/>
        <v>-0.199999999949796</v>
      </c>
      <c r="P16" s="24">
        <f t="shared" si="11"/>
        <v>-1.4999999999645299</v>
      </c>
      <c r="Q16" s="25">
        <f t="shared" si="12"/>
        <v>-0.199999999949796</v>
      </c>
      <c r="R16" s="46"/>
      <c r="S16" s="47">
        <f t="shared" si="3"/>
        <v>44634</v>
      </c>
      <c r="T16" s="48">
        <v>8.0772999999999993</v>
      </c>
      <c r="U16" s="49">
        <f t="shared" si="13"/>
        <v>-0.20000000000130999</v>
      </c>
      <c r="V16" s="50">
        <f t="shared" si="14"/>
        <v>-2.10000000000043</v>
      </c>
      <c r="W16" s="32">
        <f t="shared" si="15"/>
        <v>-0.20000000000130999</v>
      </c>
      <c r="X16" s="18">
        <v>12.1777</v>
      </c>
      <c r="Y16" s="49">
        <f t="shared" si="16"/>
        <v>-0.50000000000061096</v>
      </c>
      <c r="Z16" s="50">
        <f t="shared" si="17"/>
        <v>-1.80000000000113</v>
      </c>
      <c r="AA16" s="32">
        <f t="shared" si="18"/>
        <v>-0.50000000000061096</v>
      </c>
      <c r="AB16" s="58">
        <v>9.3832000000000004</v>
      </c>
      <c r="AC16" s="49">
        <f t="shared" si="19"/>
        <v>-0.19999999999953399</v>
      </c>
      <c r="AD16" s="50">
        <f t="shared" si="20"/>
        <v>-1.99999999999889</v>
      </c>
      <c r="AE16" s="32">
        <f t="shared" si="21"/>
        <v>-0.19999999999953399</v>
      </c>
      <c r="AF16" s="55">
        <v>82510</v>
      </c>
      <c r="AG16" s="70">
        <f t="shared" si="22"/>
        <v>41</v>
      </c>
      <c r="AH16" s="72"/>
    </row>
    <row r="17" spans="1:43" s="1" customFormat="1" ht="14.85" customHeight="1">
      <c r="A17" s="19">
        <v>44635</v>
      </c>
      <c r="B17" s="20">
        <v>780.34680000000003</v>
      </c>
      <c r="C17" s="21">
        <v>4.2821999999999996</v>
      </c>
      <c r="D17" s="22">
        <f t="shared" si="0"/>
        <v>784.62900000000002</v>
      </c>
      <c r="E17" s="23">
        <f t="shared" si="4"/>
        <v>0.30000000003838101</v>
      </c>
      <c r="F17" s="24">
        <f t="shared" si="5"/>
        <v>-1.70000000002801</v>
      </c>
      <c r="G17" s="25">
        <f t="shared" si="6"/>
        <v>0.30000000003838101</v>
      </c>
      <c r="H17" s="21">
        <v>5.4276999999999997</v>
      </c>
      <c r="I17" s="22">
        <f t="shared" si="1"/>
        <v>785.77449999999999</v>
      </c>
      <c r="J17" s="23">
        <f t="shared" si="7"/>
        <v>-0.30000000003838101</v>
      </c>
      <c r="K17" s="24">
        <f t="shared" si="8"/>
        <v>-1.1000000000649399</v>
      </c>
      <c r="L17" s="25">
        <f t="shared" si="9"/>
        <v>-0.30000000003838101</v>
      </c>
      <c r="M17" s="40">
        <v>4.0640000000000001</v>
      </c>
      <c r="N17" s="22">
        <f t="shared" si="2"/>
        <v>784.41079999999999</v>
      </c>
      <c r="O17" s="23">
        <f t="shared" si="10"/>
        <v>-0.10000000008858501</v>
      </c>
      <c r="P17" s="24">
        <f t="shared" si="11"/>
        <v>-1.60000000005311</v>
      </c>
      <c r="Q17" s="25">
        <f t="shared" si="12"/>
        <v>-0.10000000008858501</v>
      </c>
      <c r="R17" s="51"/>
      <c r="S17" s="47">
        <f t="shared" si="3"/>
        <v>44635</v>
      </c>
      <c r="T17" s="48">
        <v>8.077</v>
      </c>
      <c r="U17" s="49">
        <f t="shared" si="13"/>
        <v>-0.29999999999930099</v>
      </c>
      <c r="V17" s="50">
        <f t="shared" si="14"/>
        <v>-2.3999999999997401</v>
      </c>
      <c r="W17" s="32">
        <f t="shared" si="15"/>
        <v>-0.29999999999930099</v>
      </c>
      <c r="X17" s="18">
        <v>12.177899999999999</v>
      </c>
      <c r="Y17" s="49">
        <f t="shared" si="16"/>
        <v>0.19999999999953399</v>
      </c>
      <c r="Z17" s="50">
        <f t="shared" si="17"/>
        <v>-1.6000000000015999</v>
      </c>
      <c r="AA17" s="32">
        <f t="shared" si="18"/>
        <v>0.19999999999953399</v>
      </c>
      <c r="AB17" s="58">
        <v>9.3834999999999997</v>
      </c>
      <c r="AC17" s="49">
        <f t="shared" si="19"/>
        <v>0.29999999999930099</v>
      </c>
      <c r="AD17" s="50">
        <f t="shared" si="20"/>
        <v>-1.6999999999995901</v>
      </c>
      <c r="AE17" s="32">
        <f t="shared" si="21"/>
        <v>0.29999999999930099</v>
      </c>
      <c r="AF17" s="55">
        <v>82507</v>
      </c>
      <c r="AG17" s="70">
        <f t="shared" si="22"/>
        <v>44</v>
      </c>
      <c r="AH17" s="71"/>
    </row>
    <row r="18" spans="1:43" s="1" customFormat="1" ht="14.85" customHeight="1">
      <c r="A18" s="19">
        <v>44636</v>
      </c>
      <c r="B18" s="20">
        <v>780.34680000000003</v>
      </c>
      <c r="C18" s="21">
        <v>4.2824</v>
      </c>
      <c r="D18" s="22">
        <f t="shared" si="0"/>
        <v>784.62919999999997</v>
      </c>
      <c r="E18" s="23">
        <f t="shared" si="4"/>
        <v>0.20000000006348301</v>
      </c>
      <c r="F18" s="24">
        <f t="shared" si="5"/>
        <v>-1.4999999999645299</v>
      </c>
      <c r="G18" s="25">
        <f t="shared" si="6"/>
        <v>0.20000000006348301</v>
      </c>
      <c r="H18" s="21">
        <v>5.4278000000000004</v>
      </c>
      <c r="I18" s="22">
        <f t="shared" si="1"/>
        <v>785.77459999999996</v>
      </c>
      <c r="J18" s="23">
        <f t="shared" si="7"/>
        <v>0.10000000008858501</v>
      </c>
      <c r="K18" s="24">
        <f t="shared" si="8"/>
        <v>-0.99999999997635303</v>
      </c>
      <c r="L18" s="25">
        <f t="shared" si="9"/>
        <v>0.10000000008858501</v>
      </c>
      <c r="M18" s="39">
        <v>4.0640999999999998</v>
      </c>
      <c r="N18" s="22">
        <f t="shared" si="2"/>
        <v>784.41089999999997</v>
      </c>
      <c r="O18" s="23">
        <f t="shared" si="10"/>
        <v>0.10000000008858501</v>
      </c>
      <c r="P18" s="24">
        <f t="shared" si="11"/>
        <v>-1.4999999999645299</v>
      </c>
      <c r="Q18" s="25">
        <f t="shared" si="12"/>
        <v>0.10000000008858501</v>
      </c>
      <c r="R18" s="46"/>
      <c r="S18" s="47">
        <f t="shared" si="3"/>
        <v>44636</v>
      </c>
      <c r="T18" s="48">
        <v>8.0764999999999993</v>
      </c>
      <c r="U18" s="49">
        <f t="shared" si="13"/>
        <v>-0.50000000000061096</v>
      </c>
      <c r="V18" s="50">
        <f t="shared" si="14"/>
        <v>-2.9000000000003499</v>
      </c>
      <c r="W18" s="32">
        <f t="shared" si="15"/>
        <v>-0.50000000000061096</v>
      </c>
      <c r="X18" s="18">
        <v>12.1774</v>
      </c>
      <c r="Y18" s="49">
        <f t="shared" si="16"/>
        <v>-0.49999999999883499</v>
      </c>
      <c r="Z18" s="50">
        <f t="shared" si="17"/>
        <v>-2.10000000000043</v>
      </c>
      <c r="AA18" s="32">
        <f t="shared" si="18"/>
        <v>-0.49999999999883499</v>
      </c>
      <c r="AB18" s="58">
        <v>9.3840000000000003</v>
      </c>
      <c r="AC18" s="49">
        <f t="shared" si="19"/>
        <v>0.50000000000061096</v>
      </c>
      <c r="AD18" s="50">
        <f t="shared" si="20"/>
        <v>-1.1999999999989801</v>
      </c>
      <c r="AE18" s="32">
        <f t="shared" si="21"/>
        <v>0.50000000000061096</v>
      </c>
      <c r="AF18" s="55">
        <v>82504</v>
      </c>
      <c r="AG18" s="70">
        <f t="shared" si="22"/>
        <v>47</v>
      </c>
      <c r="AH18" s="72"/>
    </row>
    <row r="19" spans="1:43" s="1" customFormat="1" ht="14.85" customHeight="1">
      <c r="A19" s="19">
        <v>44637</v>
      </c>
      <c r="B19" s="20">
        <v>780.34680000000003</v>
      </c>
      <c r="C19" s="21">
        <v>4.2824999999999998</v>
      </c>
      <c r="D19" s="22">
        <f t="shared" si="0"/>
        <v>784.62929999999994</v>
      </c>
      <c r="E19" s="23">
        <f t="shared" si="4"/>
        <v>9.9999999974897905E-2</v>
      </c>
      <c r="F19" s="24">
        <f t="shared" si="5"/>
        <v>-1.39999999998963</v>
      </c>
      <c r="G19" s="25">
        <f t="shared" si="6"/>
        <v>9.9999999974897905E-2</v>
      </c>
      <c r="H19" s="21">
        <v>5.4279000000000002</v>
      </c>
      <c r="I19" s="22">
        <f t="shared" si="1"/>
        <v>785.77470000000005</v>
      </c>
      <c r="J19" s="23">
        <f t="shared" si="7"/>
        <v>9.9999999974897905E-2</v>
      </c>
      <c r="K19" s="24">
        <f t="shared" si="8"/>
        <v>-0.90000000000145497</v>
      </c>
      <c r="L19" s="25">
        <f t="shared" si="9"/>
        <v>9.9999999974897905E-2</v>
      </c>
      <c r="M19" s="40">
        <v>4.0644999999999998</v>
      </c>
      <c r="N19" s="22">
        <f t="shared" si="2"/>
        <v>784.41129999999998</v>
      </c>
      <c r="O19" s="23">
        <f t="shared" si="10"/>
        <v>0.39999999989959201</v>
      </c>
      <c r="P19" s="24">
        <f t="shared" si="11"/>
        <v>-1.1000000000649399</v>
      </c>
      <c r="Q19" s="25">
        <f t="shared" si="12"/>
        <v>0.39999999989959201</v>
      </c>
      <c r="R19" s="51"/>
      <c r="S19" s="47">
        <f t="shared" si="3"/>
        <v>44637</v>
      </c>
      <c r="T19" s="48">
        <v>8.077</v>
      </c>
      <c r="U19" s="49">
        <f t="shared" si="13"/>
        <v>0.50000000000061096</v>
      </c>
      <c r="V19" s="50">
        <f t="shared" si="14"/>
        <v>-2.3999999999997401</v>
      </c>
      <c r="W19" s="32">
        <f t="shared" si="15"/>
        <v>0.50000000000061096</v>
      </c>
      <c r="X19" s="18">
        <v>12.177300000000001</v>
      </c>
      <c r="Y19" s="49">
        <f t="shared" si="16"/>
        <v>-9.99999999997669E-2</v>
      </c>
      <c r="Z19" s="50">
        <f t="shared" si="17"/>
        <v>-2.2000000000002</v>
      </c>
      <c r="AA19" s="32">
        <f t="shared" si="18"/>
        <v>-9.99999999997669E-2</v>
      </c>
      <c r="AB19" s="58">
        <v>9.3838000000000008</v>
      </c>
      <c r="AC19" s="49">
        <f t="shared" si="19"/>
        <v>-0.19999999999953399</v>
      </c>
      <c r="AD19" s="50">
        <f t="shared" si="20"/>
        <v>-1.39999999999851</v>
      </c>
      <c r="AE19" s="32">
        <f t="shared" si="21"/>
        <v>-0.19999999999953399</v>
      </c>
      <c r="AF19" s="55">
        <v>82501</v>
      </c>
      <c r="AG19" s="70">
        <f t="shared" si="22"/>
        <v>50</v>
      </c>
      <c r="AH19" s="71"/>
    </row>
    <row r="20" spans="1:43" s="1" customFormat="1" ht="14.85" customHeight="1">
      <c r="A20" s="19">
        <v>44639</v>
      </c>
      <c r="B20" s="20">
        <v>780.34680000000003</v>
      </c>
      <c r="C20" s="21">
        <v>4.2827000000000002</v>
      </c>
      <c r="D20" s="22">
        <f t="shared" si="0"/>
        <v>784.62950000000001</v>
      </c>
      <c r="E20" s="23">
        <f t="shared" si="4"/>
        <v>0.199999999949796</v>
      </c>
      <c r="F20" s="24">
        <f t="shared" si="5"/>
        <v>-1.2000000000398401</v>
      </c>
      <c r="G20" s="25">
        <f t="shared" si="6"/>
        <v>9.9999999974897905E-2</v>
      </c>
      <c r="H20" s="21">
        <v>5.4276</v>
      </c>
      <c r="I20" s="22">
        <f t="shared" si="1"/>
        <v>785.77440000000001</v>
      </c>
      <c r="J20" s="23">
        <f t="shared" si="7"/>
        <v>-0.30000000003838101</v>
      </c>
      <c r="K20" s="24">
        <f t="shared" si="8"/>
        <v>-1.2000000000398401</v>
      </c>
      <c r="L20" s="25">
        <f t="shared" si="9"/>
        <v>-0.15000000001919001</v>
      </c>
      <c r="M20" s="39">
        <v>4.0644</v>
      </c>
      <c r="N20" s="22">
        <f t="shared" si="2"/>
        <v>784.41120000000001</v>
      </c>
      <c r="O20" s="23">
        <f t="shared" si="10"/>
        <v>-9.9999999974897905E-2</v>
      </c>
      <c r="P20" s="24">
        <f t="shared" si="11"/>
        <v>-1.2000000000398401</v>
      </c>
      <c r="Q20" s="25">
        <f t="shared" si="12"/>
        <v>-4.9999999987449001E-2</v>
      </c>
      <c r="R20" s="46"/>
      <c r="S20" s="47">
        <f t="shared" si="3"/>
        <v>44639</v>
      </c>
      <c r="T20" s="48">
        <v>8.0764999999999993</v>
      </c>
      <c r="U20" s="49">
        <f t="shared" si="13"/>
        <v>-0.50000000000061096</v>
      </c>
      <c r="V20" s="50">
        <f t="shared" si="14"/>
        <v>-2.9000000000003499</v>
      </c>
      <c r="W20" s="32">
        <f t="shared" si="15"/>
        <v>-0.25000000000030598</v>
      </c>
      <c r="X20" s="18">
        <v>12.177099999999999</v>
      </c>
      <c r="Y20" s="49">
        <f t="shared" si="16"/>
        <v>-0.20000000000130999</v>
      </c>
      <c r="Z20" s="50">
        <f t="shared" si="17"/>
        <v>-2.4000000000015098</v>
      </c>
      <c r="AA20" s="32">
        <f t="shared" si="18"/>
        <v>-0.100000000000655</v>
      </c>
      <c r="AB20" s="58">
        <v>9.3835999999999995</v>
      </c>
      <c r="AC20" s="49">
        <f t="shared" si="19"/>
        <v>-0.20000000000130999</v>
      </c>
      <c r="AD20" s="50">
        <f t="shared" si="20"/>
        <v>-1.59999999999982</v>
      </c>
      <c r="AE20" s="32">
        <f t="shared" si="21"/>
        <v>-0.100000000000655</v>
      </c>
      <c r="AF20" s="55">
        <v>82498</v>
      </c>
      <c r="AG20" s="70">
        <f t="shared" si="22"/>
        <v>53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44641</v>
      </c>
      <c r="B21" s="20">
        <v>780.34680000000003</v>
      </c>
      <c r="C21" s="21">
        <v>4.2824</v>
      </c>
      <c r="D21" s="22">
        <f t="shared" si="0"/>
        <v>784.62919999999997</v>
      </c>
      <c r="E21" s="23">
        <f t="shared" si="4"/>
        <v>-0.29999999992469401</v>
      </c>
      <c r="F21" s="24">
        <f t="shared" si="5"/>
        <v>-1.4999999999645299</v>
      </c>
      <c r="G21" s="25">
        <f t="shared" si="6"/>
        <v>-0.149999999962347</v>
      </c>
      <c r="H21" s="21">
        <v>5.4273999999999996</v>
      </c>
      <c r="I21" s="22">
        <f t="shared" si="1"/>
        <v>785.77419999999995</v>
      </c>
      <c r="J21" s="23">
        <f t="shared" si="7"/>
        <v>-0.199999999949796</v>
      </c>
      <c r="K21" s="24">
        <f t="shared" si="8"/>
        <v>-1.39999999998963</v>
      </c>
      <c r="L21" s="25">
        <f t="shared" si="9"/>
        <v>-9.9999999974897905E-2</v>
      </c>
      <c r="M21" s="40">
        <v>4.0640000000000001</v>
      </c>
      <c r="N21" s="22">
        <f t="shared" si="2"/>
        <v>784.41079999999999</v>
      </c>
      <c r="O21" s="23">
        <f t="shared" si="10"/>
        <v>-0.40000000001327901</v>
      </c>
      <c r="P21" s="24">
        <f t="shared" si="11"/>
        <v>-1.60000000005311</v>
      </c>
      <c r="Q21" s="25">
        <f t="shared" si="12"/>
        <v>-0.20000000000663901</v>
      </c>
      <c r="R21" s="51"/>
      <c r="S21" s="47">
        <f t="shared" si="3"/>
        <v>44641</v>
      </c>
      <c r="T21" s="48">
        <v>8.0762999999999998</v>
      </c>
      <c r="U21" s="49">
        <f t="shared" si="13"/>
        <v>-0.19999999999953399</v>
      </c>
      <c r="V21" s="50">
        <f t="shared" si="14"/>
        <v>-3.0999999999998802</v>
      </c>
      <c r="W21" s="32">
        <f t="shared" si="15"/>
        <v>-9.99999999997669E-2</v>
      </c>
      <c r="X21" s="18">
        <v>12.177300000000001</v>
      </c>
      <c r="Y21" s="49">
        <f t="shared" si="16"/>
        <v>0.20000000000130999</v>
      </c>
      <c r="Z21" s="50">
        <f t="shared" si="17"/>
        <v>-2.2000000000002</v>
      </c>
      <c r="AA21" s="32">
        <f t="shared" si="18"/>
        <v>0.100000000000655</v>
      </c>
      <c r="AB21" s="58">
        <v>9.3836999999999993</v>
      </c>
      <c r="AC21" s="49">
        <f t="shared" si="19"/>
        <v>9.99999999997669E-2</v>
      </c>
      <c r="AD21" s="50">
        <f t="shared" si="20"/>
        <v>-1.50000000000006</v>
      </c>
      <c r="AE21" s="32">
        <f t="shared" si="21"/>
        <v>4.9999999999883499E-2</v>
      </c>
      <c r="AF21" s="55">
        <v>82480</v>
      </c>
      <c r="AG21" s="70">
        <f t="shared" si="22"/>
        <v>71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44643</v>
      </c>
      <c r="B22" s="20">
        <v>780.34680000000003</v>
      </c>
      <c r="C22" s="21">
        <v>4.282</v>
      </c>
      <c r="D22" s="22">
        <f t="shared" si="0"/>
        <v>784.62879999999996</v>
      </c>
      <c r="E22" s="23">
        <f t="shared" si="4"/>
        <v>-0.40000000001327901</v>
      </c>
      <c r="F22" s="24">
        <f t="shared" si="5"/>
        <v>-1.8999999999778101</v>
      </c>
      <c r="G22" s="25">
        <f t="shared" si="6"/>
        <v>-0.20000000000663901</v>
      </c>
      <c r="H22" s="21">
        <v>5.4272</v>
      </c>
      <c r="I22" s="22">
        <f t="shared" si="1"/>
        <v>785.774</v>
      </c>
      <c r="J22" s="23">
        <f t="shared" si="7"/>
        <v>-0.20000000006348301</v>
      </c>
      <c r="K22" s="24">
        <f t="shared" si="8"/>
        <v>-1.60000000005311</v>
      </c>
      <c r="L22" s="25">
        <f t="shared" si="9"/>
        <v>-0.100000000031741</v>
      </c>
      <c r="M22" s="39">
        <v>4.0643000000000002</v>
      </c>
      <c r="N22" s="22">
        <f t="shared" si="2"/>
        <v>784.41110000000003</v>
      </c>
      <c r="O22" s="23">
        <f t="shared" si="10"/>
        <v>0.30000000003838101</v>
      </c>
      <c r="P22" s="24">
        <f t="shared" si="11"/>
        <v>-1.30000000001473</v>
      </c>
      <c r="Q22" s="25">
        <f t="shared" si="12"/>
        <v>0.15000000001919001</v>
      </c>
      <c r="R22" s="51"/>
      <c r="S22" s="47">
        <f t="shared" si="3"/>
        <v>44643</v>
      </c>
      <c r="T22" s="48">
        <v>8.0763999999999996</v>
      </c>
      <c r="U22" s="49">
        <f t="shared" si="13"/>
        <v>9.99999999997669E-2</v>
      </c>
      <c r="V22" s="50">
        <f t="shared" si="14"/>
        <v>-3.0000000000001101</v>
      </c>
      <c r="W22" s="32">
        <f t="shared" si="15"/>
        <v>4.9999999999883499E-2</v>
      </c>
      <c r="X22" s="18">
        <v>12.177</v>
      </c>
      <c r="Y22" s="49">
        <f t="shared" si="16"/>
        <v>-0.30000000000107702</v>
      </c>
      <c r="Z22" s="50">
        <f t="shared" si="17"/>
        <v>-2.5000000000012799</v>
      </c>
      <c r="AA22" s="32">
        <f t="shared" si="18"/>
        <v>-0.15000000000053901</v>
      </c>
      <c r="AB22" s="58">
        <v>9.3834999999999997</v>
      </c>
      <c r="AC22" s="49">
        <f t="shared" si="19"/>
        <v>-0.19999999999953399</v>
      </c>
      <c r="AD22" s="50">
        <f t="shared" si="20"/>
        <v>-1.6999999999995901</v>
      </c>
      <c r="AE22" s="32">
        <f t="shared" si="21"/>
        <v>-9.99999999997669E-2</v>
      </c>
      <c r="AF22" s="55">
        <v>82462</v>
      </c>
      <c r="AG22" s="70">
        <f t="shared" si="22"/>
        <v>89</v>
      </c>
      <c r="AH22" s="72"/>
    </row>
    <row r="23" spans="1:43" s="1" customFormat="1" ht="14.85" customHeight="1">
      <c r="A23" s="19">
        <v>44645</v>
      </c>
      <c r="B23" s="20">
        <v>780.34680000000003</v>
      </c>
      <c r="C23" s="21">
        <v>4.2823000000000002</v>
      </c>
      <c r="D23" s="22">
        <f t="shared" si="0"/>
        <v>784.62909999999999</v>
      </c>
      <c r="E23" s="23">
        <f t="shared" si="4"/>
        <v>0.29999999992469401</v>
      </c>
      <c r="F23" s="24">
        <f t="shared" si="5"/>
        <v>-1.60000000005311</v>
      </c>
      <c r="G23" s="25">
        <f t="shared" si="6"/>
        <v>0.149999999962347</v>
      </c>
      <c r="H23" s="21">
        <v>5.4269999999999996</v>
      </c>
      <c r="I23" s="22">
        <f t="shared" si="1"/>
        <v>785.77380000000005</v>
      </c>
      <c r="J23" s="23">
        <f t="shared" si="7"/>
        <v>-0.199999999949796</v>
      </c>
      <c r="K23" s="24">
        <f t="shared" si="8"/>
        <v>-1.8000000000029099</v>
      </c>
      <c r="L23" s="25">
        <f t="shared" si="9"/>
        <v>-9.9999999974897905E-2</v>
      </c>
      <c r="M23" s="40">
        <v>4.0640999999999998</v>
      </c>
      <c r="N23" s="22">
        <f t="shared" si="2"/>
        <v>784.41089999999997</v>
      </c>
      <c r="O23" s="23">
        <f t="shared" si="10"/>
        <v>-0.199999999949796</v>
      </c>
      <c r="P23" s="24">
        <f t="shared" si="11"/>
        <v>-1.4999999999645299</v>
      </c>
      <c r="Q23" s="25">
        <f t="shared" si="12"/>
        <v>-9.9999999974897905E-2</v>
      </c>
      <c r="R23" s="51"/>
      <c r="S23" s="47">
        <f t="shared" si="3"/>
        <v>44645</v>
      </c>
      <c r="T23" s="48">
        <v>8.0764999999999993</v>
      </c>
      <c r="U23" s="49">
        <f t="shared" si="13"/>
        <v>9.99999999997669E-2</v>
      </c>
      <c r="V23" s="50">
        <f t="shared" si="14"/>
        <v>-2.9000000000003499</v>
      </c>
      <c r="W23" s="32">
        <f t="shared" si="15"/>
        <v>4.9999999999883499E-2</v>
      </c>
      <c r="X23" s="18">
        <v>12.177</v>
      </c>
      <c r="Y23" s="49">
        <f t="shared" si="16"/>
        <v>0</v>
      </c>
      <c r="Z23" s="50">
        <f t="shared" si="17"/>
        <v>-2.5000000000012799</v>
      </c>
      <c r="AA23" s="32">
        <f t="shared" si="18"/>
        <v>0</v>
      </c>
      <c r="AB23" s="58">
        <v>9.3832000000000004</v>
      </c>
      <c r="AC23" s="49">
        <f t="shared" si="19"/>
        <v>-0.29999999999930099</v>
      </c>
      <c r="AD23" s="50">
        <f t="shared" si="20"/>
        <v>-1.99999999999889</v>
      </c>
      <c r="AE23" s="32">
        <f t="shared" si="21"/>
        <v>-0.14999999999965</v>
      </c>
      <c r="AF23" s="55">
        <v>82444</v>
      </c>
      <c r="AG23" s="70">
        <f t="shared" si="22"/>
        <v>107</v>
      </c>
      <c r="AH23" s="71"/>
    </row>
    <row r="24" spans="1:43" s="1" customFormat="1" ht="14.25">
      <c r="A24" s="19"/>
      <c r="B24" s="20"/>
      <c r="C24" s="21"/>
      <c r="D24" s="22"/>
      <c r="E24" s="23"/>
      <c r="F24" s="24"/>
      <c r="G24" s="25"/>
      <c r="H24" s="21"/>
      <c r="I24" s="22"/>
      <c r="J24" s="23"/>
      <c r="K24" s="24"/>
      <c r="L24" s="25"/>
      <c r="M24" s="39"/>
      <c r="N24" s="22"/>
      <c r="O24" s="23"/>
      <c r="P24" s="24"/>
      <c r="Q24" s="25"/>
      <c r="R24" s="51"/>
      <c r="S24" s="47"/>
      <c r="T24" s="48"/>
      <c r="U24" s="49"/>
      <c r="V24" s="50"/>
      <c r="W24" s="32"/>
      <c r="X24" s="18"/>
      <c r="Y24" s="49"/>
      <c r="Z24" s="50"/>
      <c r="AA24" s="32"/>
      <c r="AB24" s="58"/>
      <c r="AC24" s="49"/>
      <c r="AD24" s="50"/>
      <c r="AE24" s="32"/>
      <c r="AF24" s="55"/>
      <c r="AG24" s="70"/>
      <c r="AH24" s="72"/>
    </row>
    <row r="25" spans="1:43" s="1" customFormat="1" ht="14.25">
      <c r="A25" s="19"/>
      <c r="B25" s="20"/>
      <c r="C25" s="21"/>
      <c r="D25" s="22"/>
      <c r="E25" s="23">
        <v>-0.4</v>
      </c>
      <c r="F25" s="24">
        <v>-0.6</v>
      </c>
      <c r="G25" s="25">
        <v>-0.3</v>
      </c>
      <c r="H25" s="84">
        <v>-1.6</v>
      </c>
      <c r="I25" s="85">
        <v>-1.8</v>
      </c>
      <c r="J25" s="23">
        <v>-1.5</v>
      </c>
      <c r="K25" s="24">
        <f>0.6/7</f>
        <v>8.5714285714285701E-2</v>
      </c>
      <c r="L25" s="25"/>
      <c r="M25" s="40"/>
      <c r="N25" s="22"/>
      <c r="O25" s="23"/>
      <c r="P25" s="24"/>
      <c r="Q25" s="25"/>
      <c r="R25" s="51"/>
      <c r="S25" s="47"/>
      <c r="T25" s="48"/>
      <c r="U25" s="49">
        <v>-1</v>
      </c>
      <c r="V25" s="50">
        <v>-0.1</v>
      </c>
      <c r="W25" s="32">
        <v>-0.4</v>
      </c>
      <c r="X25" s="86">
        <v>-2.9</v>
      </c>
      <c r="Y25" s="49">
        <v>-2.5</v>
      </c>
      <c r="Z25" s="50">
        <v>-2</v>
      </c>
      <c r="AA25" s="32">
        <f>1/7</f>
        <v>0.14285714285714299</v>
      </c>
      <c r="AB25" s="58"/>
      <c r="AC25" s="49"/>
      <c r="AD25" s="50"/>
      <c r="AE25" s="32"/>
      <c r="AF25" s="55"/>
      <c r="AG25" s="70"/>
      <c r="AH25" s="71"/>
    </row>
    <row r="26" spans="1:43" s="1" customFormat="1" ht="14.25">
      <c r="A26" s="19"/>
      <c r="B26" s="20"/>
      <c r="C26" s="21"/>
      <c r="D26" s="22"/>
      <c r="E26" s="23"/>
      <c r="F26" s="24"/>
      <c r="G26" s="25"/>
      <c r="H26" s="21"/>
      <c r="I26" s="22"/>
      <c r="J26" s="23"/>
      <c r="K26" s="24"/>
      <c r="L26" s="25"/>
      <c r="M26" s="39"/>
      <c r="N26" s="22"/>
      <c r="O26" s="23"/>
      <c r="P26" s="24"/>
      <c r="Q26" s="25"/>
      <c r="R26" s="51"/>
      <c r="S26" s="47"/>
      <c r="T26" s="48"/>
      <c r="U26" s="49"/>
      <c r="V26" s="50"/>
      <c r="W26" s="32"/>
      <c r="X26" s="18"/>
      <c r="Y26" s="49"/>
      <c r="Z26" s="50"/>
      <c r="AA26" s="32"/>
      <c r="AB26" s="58"/>
      <c r="AC26" s="49"/>
      <c r="AD26" s="50"/>
      <c r="AE26" s="32"/>
      <c r="AF26" s="55"/>
      <c r="AG26" s="70"/>
      <c r="AH26" s="72"/>
    </row>
    <row r="27" spans="1:43" s="1" customFormat="1" ht="14.25">
      <c r="A27" s="34"/>
      <c r="B27" s="20"/>
      <c r="C27" s="21"/>
      <c r="D27" s="22"/>
      <c r="E27" s="23"/>
      <c r="F27" s="24"/>
      <c r="G27" s="25"/>
      <c r="H27" s="21"/>
      <c r="I27" s="22"/>
      <c r="J27" s="23"/>
      <c r="K27" s="24"/>
      <c r="L27" s="25"/>
      <c r="M27" s="40"/>
      <c r="N27" s="22"/>
      <c r="O27" s="23"/>
      <c r="P27" s="24"/>
      <c r="Q27" s="25"/>
      <c r="R27" s="52"/>
      <c r="S27" s="34"/>
      <c r="T27" s="48"/>
      <c r="U27" s="49"/>
      <c r="V27" s="50"/>
      <c r="W27" s="32"/>
      <c r="X27" s="18"/>
      <c r="Y27" s="49"/>
      <c r="Z27" s="50"/>
      <c r="AA27" s="32"/>
      <c r="AB27" s="58"/>
      <c r="AC27" s="49"/>
      <c r="AD27" s="50"/>
      <c r="AE27" s="32"/>
      <c r="AF27" s="55"/>
      <c r="AG27" s="70"/>
      <c r="AH27" s="71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30" workbookViewId="0">
      <selection activeCell="U26" sqref="U26:AA26"/>
    </sheetView>
  </sheetViews>
  <sheetFormatPr defaultColWidth="9" defaultRowHeight="13.5"/>
  <cols>
    <col min="2" max="2" width="10.625" customWidth="1"/>
    <col min="3" max="3" width="10.375"/>
    <col min="4" max="4" width="11.875" customWidth="1"/>
    <col min="8" max="8" width="13.75"/>
    <col min="9" max="9" width="12.125" customWidth="1"/>
    <col min="13" max="13" width="9.375"/>
    <col min="14" max="14" width="11.625" customWidth="1"/>
    <col min="20" max="20" width="9.375"/>
    <col min="24" max="24" width="11.875" customWidth="1"/>
    <col min="28" max="28" width="9.375"/>
    <col min="32" max="32" width="9.375"/>
  </cols>
  <sheetData>
    <row r="1" spans="1:44" s="1" customFormat="1" ht="30.75" customHeight="1">
      <c r="A1" s="97" t="s">
        <v>38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44627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44627</v>
      </c>
      <c r="B6" s="20">
        <v>780.34680000000003</v>
      </c>
      <c r="C6" s="21">
        <v>5.3956</v>
      </c>
      <c r="D6" s="22">
        <f t="shared" ref="D6:D24" si="0">C6+B6</f>
        <v>785.74239999999998</v>
      </c>
      <c r="E6" s="23">
        <v>0</v>
      </c>
      <c r="F6" s="24">
        <v>0</v>
      </c>
      <c r="G6" s="25">
        <v>0</v>
      </c>
      <c r="H6" s="21">
        <v>6.3712999999999997</v>
      </c>
      <c r="I6" s="22">
        <f t="shared" ref="I6:I24" si="1">H6+B6</f>
        <v>786.71810000000005</v>
      </c>
      <c r="J6" s="23">
        <v>0</v>
      </c>
      <c r="K6" s="24">
        <v>0</v>
      </c>
      <c r="L6" s="25">
        <v>0</v>
      </c>
      <c r="M6" s="39">
        <v>5.5575000000000001</v>
      </c>
      <c r="N6" s="22">
        <f t="shared" ref="N6:N24" si="2">M6+B6</f>
        <v>785.90430000000003</v>
      </c>
      <c r="O6" s="23">
        <v>0</v>
      </c>
      <c r="P6" s="24">
        <v>0</v>
      </c>
      <c r="Q6" s="25">
        <v>0</v>
      </c>
      <c r="R6" s="46"/>
      <c r="S6" s="47">
        <f t="shared" ref="S6:S18" si="3">A6</f>
        <v>44627</v>
      </c>
      <c r="T6" s="48">
        <v>9.4314999999999998</v>
      </c>
      <c r="U6" s="49">
        <v>0</v>
      </c>
      <c r="V6" s="50">
        <v>0</v>
      </c>
      <c r="W6" s="32">
        <v>0</v>
      </c>
      <c r="X6" s="18">
        <v>11.959199999999999</v>
      </c>
      <c r="Y6" s="49">
        <f>(X6-X6)*1000</f>
        <v>0</v>
      </c>
      <c r="Z6" s="50">
        <v>0</v>
      </c>
      <c r="AA6" s="32">
        <v>0</v>
      </c>
      <c r="AB6" s="58">
        <v>9.1029999999999998</v>
      </c>
      <c r="AC6" s="49">
        <v>0</v>
      </c>
      <c r="AD6" s="50">
        <v>0</v>
      </c>
      <c r="AE6" s="32">
        <v>0</v>
      </c>
      <c r="AF6" s="55">
        <v>82510</v>
      </c>
      <c r="AG6" s="70">
        <f>82519-AF6</f>
        <v>9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44628</v>
      </c>
      <c r="B7" s="20">
        <v>780.34680000000003</v>
      </c>
      <c r="C7" s="21">
        <v>5.3954000000000004</v>
      </c>
      <c r="D7" s="22">
        <f t="shared" si="0"/>
        <v>785.74220000000003</v>
      </c>
      <c r="E7" s="23">
        <f t="shared" ref="E7:E24" si="4">(D7-D6)*1000</f>
        <v>-0.199999999949796</v>
      </c>
      <c r="F7" s="24">
        <f t="shared" ref="F7:F24" si="5">F6+E7</f>
        <v>-0.199999999949796</v>
      </c>
      <c r="G7" s="25">
        <f t="shared" ref="G7:G24" si="6">E7/(A7-A6)</f>
        <v>-0.199999999949796</v>
      </c>
      <c r="H7" s="21">
        <v>6.3711000000000002</v>
      </c>
      <c r="I7" s="22">
        <f t="shared" si="1"/>
        <v>786.71789999999999</v>
      </c>
      <c r="J7" s="23">
        <f t="shared" ref="J7:J24" si="7">(I7-I6)*1000</f>
        <v>-0.20000000006348301</v>
      </c>
      <c r="K7" s="24">
        <f t="shared" ref="K7:K24" si="8">K6+J7</f>
        <v>-0.20000000006348301</v>
      </c>
      <c r="L7" s="25">
        <f t="shared" ref="L7:L24" si="9">J7/(A7-A6)</f>
        <v>-0.20000000006348301</v>
      </c>
      <c r="M7" s="40">
        <v>5.5574000000000003</v>
      </c>
      <c r="N7" s="22">
        <f t="shared" si="2"/>
        <v>785.90419999999995</v>
      </c>
      <c r="O7" s="23">
        <f t="shared" ref="O7:O24" si="10">(N7-N6)*1000</f>
        <v>-9.9999999974897905E-2</v>
      </c>
      <c r="P7" s="24">
        <f t="shared" ref="P7:P24" si="11">P6+O7</f>
        <v>-9.9999999974897905E-2</v>
      </c>
      <c r="Q7" s="25">
        <f t="shared" ref="Q7:Q24" si="12">O7/(A7-A6)</f>
        <v>-9.9999999974897905E-2</v>
      </c>
      <c r="R7" s="51"/>
      <c r="S7" s="47">
        <f t="shared" si="3"/>
        <v>44628</v>
      </c>
      <c r="T7" s="48">
        <v>9.4313000000000002</v>
      </c>
      <c r="U7" s="49">
        <f t="shared" ref="U7:U18" si="13">(T7-T6)*1000</f>
        <v>-0.19999999999953399</v>
      </c>
      <c r="V7" s="50">
        <f t="shared" ref="V7:V18" si="14">V6+U7</f>
        <v>-0.19999999999953399</v>
      </c>
      <c r="W7" s="32">
        <f t="shared" ref="W7:W18" si="15">U7/(S7-S6)</f>
        <v>-0.19999999999953399</v>
      </c>
      <c r="X7" s="18">
        <v>11.9597</v>
      </c>
      <c r="Y7" s="49">
        <f t="shared" ref="Y7:Y18" si="16">(X7-X6)*1000</f>
        <v>0.50000000000061096</v>
      </c>
      <c r="Z7" s="50">
        <f t="shared" ref="Z7:Z18" si="17">Z6+Y7</f>
        <v>0.50000000000061096</v>
      </c>
      <c r="AA7" s="32">
        <f t="shared" ref="AA7:AA18" si="18">Y7/(S7-S6)</f>
        <v>0.50000000000061096</v>
      </c>
      <c r="AB7" s="58">
        <v>9.1030999999999995</v>
      </c>
      <c r="AC7" s="49">
        <f t="shared" ref="AC7:AC18" si="19">(AB7-AB6)*1000</f>
        <v>9.99999999997669E-2</v>
      </c>
      <c r="AD7" s="50">
        <f t="shared" ref="AD7:AD18" si="20">AD6+AC7</f>
        <v>9.99999999997669E-2</v>
      </c>
      <c r="AE7" s="32">
        <f t="shared" ref="AE7:AE18" si="21">AC7/(S7-S6)</f>
        <v>9.99999999997669E-2</v>
      </c>
      <c r="AF7" s="55">
        <v>82508</v>
      </c>
      <c r="AG7" s="70">
        <f t="shared" ref="AG7:AG18" si="22">82519-AF7</f>
        <v>11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44629</v>
      </c>
      <c r="B8" s="20">
        <v>780.34680000000003</v>
      </c>
      <c r="C8" s="21">
        <v>5.3952</v>
      </c>
      <c r="D8" s="22">
        <f t="shared" si="0"/>
        <v>785.74199999999996</v>
      </c>
      <c r="E8" s="23">
        <f t="shared" si="4"/>
        <v>-0.199999999949796</v>
      </c>
      <c r="F8" s="24">
        <f t="shared" si="5"/>
        <v>-0.39999999989959201</v>
      </c>
      <c r="G8" s="25">
        <f t="shared" si="6"/>
        <v>-0.199999999949796</v>
      </c>
      <c r="H8" s="21">
        <v>6.3712</v>
      </c>
      <c r="I8" s="22">
        <f t="shared" si="1"/>
        <v>786.71799999999996</v>
      </c>
      <c r="J8" s="23">
        <f t="shared" si="7"/>
        <v>0.10000000008858501</v>
      </c>
      <c r="K8" s="24">
        <f t="shared" si="8"/>
        <v>-9.9999999974897905E-2</v>
      </c>
      <c r="L8" s="25">
        <f t="shared" si="9"/>
        <v>0.10000000008858501</v>
      </c>
      <c r="M8" s="39">
        <v>5.5575999999999999</v>
      </c>
      <c r="N8" s="22">
        <f t="shared" si="2"/>
        <v>785.90440000000001</v>
      </c>
      <c r="O8" s="23">
        <f t="shared" si="10"/>
        <v>0.199999999949796</v>
      </c>
      <c r="P8" s="24">
        <f t="shared" si="11"/>
        <v>9.9999999974897905E-2</v>
      </c>
      <c r="Q8" s="25">
        <f t="shared" si="12"/>
        <v>0.199999999949796</v>
      </c>
      <c r="R8" s="46"/>
      <c r="S8" s="47">
        <f t="shared" si="3"/>
        <v>44629</v>
      </c>
      <c r="T8" s="48">
        <v>9.4311000000000007</v>
      </c>
      <c r="U8" s="49">
        <f t="shared" si="13"/>
        <v>-0.19999999999953399</v>
      </c>
      <c r="V8" s="50">
        <f t="shared" si="14"/>
        <v>-0.39999999999906799</v>
      </c>
      <c r="W8" s="32">
        <f t="shared" si="15"/>
        <v>-0.19999999999953399</v>
      </c>
      <c r="X8" s="18">
        <v>11.9595</v>
      </c>
      <c r="Y8" s="49">
        <f t="shared" si="16"/>
        <v>-0.19999999999953399</v>
      </c>
      <c r="Z8" s="50">
        <f t="shared" si="17"/>
        <v>0.30000000000107702</v>
      </c>
      <c r="AA8" s="32">
        <f t="shared" si="18"/>
        <v>-0.19999999999953399</v>
      </c>
      <c r="AB8" s="58">
        <v>9.1028000000000002</v>
      </c>
      <c r="AC8" s="49">
        <f t="shared" si="19"/>
        <v>-0.29999999999930099</v>
      </c>
      <c r="AD8" s="50">
        <f t="shared" si="20"/>
        <v>-0.19999999999953399</v>
      </c>
      <c r="AE8" s="32">
        <f t="shared" si="21"/>
        <v>-0.29999999999930099</v>
      </c>
      <c r="AF8" s="55">
        <v>82506</v>
      </c>
      <c r="AG8" s="70">
        <f t="shared" si="22"/>
        <v>13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44630</v>
      </c>
      <c r="B9" s="20">
        <v>780.34680000000003</v>
      </c>
      <c r="C9" s="21">
        <v>5.3949999999999996</v>
      </c>
      <c r="D9" s="22">
        <f t="shared" si="0"/>
        <v>785.74180000000001</v>
      </c>
      <c r="E9" s="23">
        <f t="shared" si="4"/>
        <v>-0.20000000006348301</v>
      </c>
      <c r="F9" s="24">
        <f t="shared" si="5"/>
        <v>-0.59999999996307496</v>
      </c>
      <c r="G9" s="25">
        <f t="shared" si="6"/>
        <v>-0.20000000006348301</v>
      </c>
      <c r="H9" s="21">
        <v>6.3710000000000004</v>
      </c>
      <c r="I9" s="22">
        <f t="shared" si="1"/>
        <v>786.71780000000001</v>
      </c>
      <c r="J9" s="23">
        <f t="shared" si="7"/>
        <v>-0.20000000006348301</v>
      </c>
      <c r="K9" s="24">
        <f t="shared" si="8"/>
        <v>-0.30000000003838101</v>
      </c>
      <c r="L9" s="25">
        <f t="shared" si="9"/>
        <v>-0.20000000006348301</v>
      </c>
      <c r="M9" s="40">
        <v>5.5572999999999997</v>
      </c>
      <c r="N9" s="22">
        <f t="shared" si="2"/>
        <v>785.90409999999997</v>
      </c>
      <c r="O9" s="23">
        <f t="shared" si="10"/>
        <v>-0.29999999992469401</v>
      </c>
      <c r="P9" s="24">
        <f t="shared" si="11"/>
        <v>-0.199999999949796</v>
      </c>
      <c r="Q9" s="25">
        <f t="shared" si="12"/>
        <v>-0.29999999992469401</v>
      </c>
      <c r="R9" s="51"/>
      <c r="S9" s="47">
        <f t="shared" si="3"/>
        <v>44630</v>
      </c>
      <c r="T9" s="48">
        <v>9.4308999999999994</v>
      </c>
      <c r="U9" s="49">
        <f t="shared" si="13"/>
        <v>-0.20000000000130999</v>
      </c>
      <c r="V9" s="50">
        <f t="shared" si="14"/>
        <v>-0.60000000000037801</v>
      </c>
      <c r="W9" s="32">
        <f t="shared" si="15"/>
        <v>-0.20000000000130999</v>
      </c>
      <c r="X9" s="18">
        <v>11.959300000000001</v>
      </c>
      <c r="Y9" s="49">
        <f t="shared" si="16"/>
        <v>-0.19999999999953399</v>
      </c>
      <c r="Z9" s="50">
        <f t="shared" si="17"/>
        <v>0.10000000000154299</v>
      </c>
      <c r="AA9" s="32">
        <f t="shared" si="18"/>
        <v>-0.19999999999953399</v>
      </c>
      <c r="AB9" s="58">
        <v>9.1026000000000007</v>
      </c>
      <c r="AC9" s="49">
        <f t="shared" si="19"/>
        <v>-0.19999999999953399</v>
      </c>
      <c r="AD9" s="50">
        <f t="shared" si="20"/>
        <v>-0.39999999999906799</v>
      </c>
      <c r="AE9" s="32">
        <f t="shared" si="21"/>
        <v>-0.19999999999953399</v>
      </c>
      <c r="AF9" s="55">
        <v>82504</v>
      </c>
      <c r="AG9" s="70">
        <f t="shared" si="22"/>
        <v>15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44631</v>
      </c>
      <c r="B10" s="20">
        <v>780.34680000000003</v>
      </c>
      <c r="C10" s="21">
        <v>5.3948</v>
      </c>
      <c r="D10" s="22">
        <f t="shared" si="0"/>
        <v>785.74159999999995</v>
      </c>
      <c r="E10" s="23">
        <f t="shared" si="4"/>
        <v>-0.199999999949796</v>
      </c>
      <c r="F10" s="24">
        <f t="shared" si="5"/>
        <v>-0.79999999991286996</v>
      </c>
      <c r="G10" s="25">
        <f t="shared" si="6"/>
        <v>-0.199999999949796</v>
      </c>
      <c r="H10" s="21">
        <v>6.3704999999999998</v>
      </c>
      <c r="I10" s="22">
        <f t="shared" si="1"/>
        <v>786.71730000000002</v>
      </c>
      <c r="J10" s="23">
        <f t="shared" si="7"/>
        <v>-0.49999999998817701</v>
      </c>
      <c r="K10" s="24">
        <f t="shared" si="8"/>
        <v>-0.80000000002655702</v>
      </c>
      <c r="L10" s="25">
        <f t="shared" si="9"/>
        <v>-0.49999999998817701</v>
      </c>
      <c r="M10" s="39">
        <v>5.5571000000000002</v>
      </c>
      <c r="N10" s="22">
        <f t="shared" si="2"/>
        <v>785.90390000000002</v>
      </c>
      <c r="O10" s="23">
        <f t="shared" si="10"/>
        <v>-0.20000000006348301</v>
      </c>
      <c r="P10" s="24">
        <f t="shared" si="11"/>
        <v>-0.40000000001327901</v>
      </c>
      <c r="Q10" s="25">
        <f t="shared" si="12"/>
        <v>-0.20000000006348301</v>
      </c>
      <c r="R10" s="46"/>
      <c r="S10" s="47">
        <f t="shared" si="3"/>
        <v>44631</v>
      </c>
      <c r="T10" s="48">
        <v>9.4306999999999999</v>
      </c>
      <c r="U10" s="49">
        <f t="shared" si="13"/>
        <v>-0.19999999999953399</v>
      </c>
      <c r="V10" s="50">
        <f t="shared" si="14"/>
        <v>-0.799999999999912</v>
      </c>
      <c r="W10" s="32">
        <f t="shared" si="15"/>
        <v>-0.19999999999953399</v>
      </c>
      <c r="X10" s="18">
        <v>11.9589</v>
      </c>
      <c r="Y10" s="49">
        <f t="shared" si="16"/>
        <v>-0.40000000000084401</v>
      </c>
      <c r="Z10" s="50">
        <f t="shared" si="17"/>
        <v>-0.29999999999930099</v>
      </c>
      <c r="AA10" s="32">
        <f t="shared" si="18"/>
        <v>-0.40000000000084401</v>
      </c>
      <c r="AB10" s="58">
        <v>9.1024999999999991</v>
      </c>
      <c r="AC10" s="49">
        <f t="shared" si="19"/>
        <v>-0.10000000000154299</v>
      </c>
      <c r="AD10" s="50">
        <f t="shared" si="20"/>
        <v>-0.50000000000061096</v>
      </c>
      <c r="AE10" s="32">
        <f t="shared" si="21"/>
        <v>-0.10000000000154299</v>
      </c>
      <c r="AF10" s="55">
        <v>82502</v>
      </c>
      <c r="AG10" s="70">
        <f t="shared" si="22"/>
        <v>17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44632</v>
      </c>
      <c r="B11" s="20">
        <v>780.34680000000003</v>
      </c>
      <c r="C11" s="21">
        <v>5.3945999999999996</v>
      </c>
      <c r="D11" s="22">
        <f t="shared" si="0"/>
        <v>785.7414</v>
      </c>
      <c r="E11" s="23">
        <f t="shared" si="4"/>
        <v>-0.20000000006348301</v>
      </c>
      <c r="F11" s="24">
        <f t="shared" si="5"/>
        <v>-0.99999999997635303</v>
      </c>
      <c r="G11" s="25">
        <f t="shared" si="6"/>
        <v>-0.20000000006348301</v>
      </c>
      <c r="H11" s="21">
        <v>6.3705999999999996</v>
      </c>
      <c r="I11" s="22">
        <f t="shared" si="1"/>
        <v>786.7174</v>
      </c>
      <c r="J11" s="23">
        <f t="shared" si="7"/>
        <v>9.9999999974897905E-2</v>
      </c>
      <c r="K11" s="24">
        <f t="shared" si="8"/>
        <v>-0.70000000005165897</v>
      </c>
      <c r="L11" s="25">
        <f t="shared" si="9"/>
        <v>9.9999999974897905E-2</v>
      </c>
      <c r="M11" s="40">
        <v>5.5568</v>
      </c>
      <c r="N11" s="22">
        <f t="shared" si="2"/>
        <v>785.90359999999998</v>
      </c>
      <c r="O11" s="23">
        <f t="shared" si="10"/>
        <v>-0.30000000003838101</v>
      </c>
      <c r="P11" s="24">
        <f t="shared" si="11"/>
        <v>-0.70000000005165897</v>
      </c>
      <c r="Q11" s="25">
        <f t="shared" si="12"/>
        <v>-0.30000000003838101</v>
      </c>
      <c r="R11" s="51"/>
      <c r="S11" s="47">
        <f t="shared" si="3"/>
        <v>44632</v>
      </c>
      <c r="T11" s="48">
        <v>9.4305000000000003</v>
      </c>
      <c r="U11" s="49">
        <f t="shared" si="13"/>
        <v>-0.19999999999953399</v>
      </c>
      <c r="V11" s="50">
        <f t="shared" si="14"/>
        <v>-0.999999999999446</v>
      </c>
      <c r="W11" s="32">
        <f t="shared" si="15"/>
        <v>-0.19999999999953399</v>
      </c>
      <c r="X11" s="18">
        <v>11.959199999999999</v>
      </c>
      <c r="Y11" s="49">
        <f t="shared" si="16"/>
        <v>0.29999999999930099</v>
      </c>
      <c r="Z11" s="50">
        <f t="shared" si="17"/>
        <v>0</v>
      </c>
      <c r="AA11" s="32">
        <f t="shared" si="18"/>
        <v>0.29999999999930099</v>
      </c>
      <c r="AB11" s="58">
        <v>9.1023999999999994</v>
      </c>
      <c r="AC11" s="49">
        <f t="shared" si="19"/>
        <v>-9.99999999997669E-2</v>
      </c>
      <c r="AD11" s="50">
        <f t="shared" si="20"/>
        <v>-0.60000000000037801</v>
      </c>
      <c r="AE11" s="32">
        <f t="shared" si="21"/>
        <v>-9.99999999997669E-2</v>
      </c>
      <c r="AF11" s="55">
        <v>82500</v>
      </c>
      <c r="AG11" s="70">
        <f t="shared" si="22"/>
        <v>19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44633</v>
      </c>
      <c r="B12" s="20">
        <v>780.34680000000003</v>
      </c>
      <c r="C12" s="21">
        <v>5.3944000000000001</v>
      </c>
      <c r="D12" s="22">
        <f t="shared" si="0"/>
        <v>785.74120000000005</v>
      </c>
      <c r="E12" s="23">
        <f t="shared" si="4"/>
        <v>-0.199999999949796</v>
      </c>
      <c r="F12" s="24">
        <f t="shared" si="5"/>
        <v>-1.1999999999261499</v>
      </c>
      <c r="G12" s="25">
        <f t="shared" si="6"/>
        <v>-0.199999999949796</v>
      </c>
      <c r="H12" s="21">
        <v>6.3707000000000003</v>
      </c>
      <c r="I12" s="22">
        <f t="shared" si="1"/>
        <v>786.71749999999997</v>
      </c>
      <c r="J12" s="23">
        <f t="shared" si="7"/>
        <v>0.10000000008858501</v>
      </c>
      <c r="K12" s="24">
        <f t="shared" si="8"/>
        <v>-0.59999999996307496</v>
      </c>
      <c r="L12" s="25">
        <f t="shared" si="9"/>
        <v>0.10000000008858501</v>
      </c>
      <c r="M12" s="39">
        <v>5.5567000000000002</v>
      </c>
      <c r="N12" s="22">
        <f t="shared" si="2"/>
        <v>785.90350000000001</v>
      </c>
      <c r="O12" s="23">
        <f t="shared" si="10"/>
        <v>-9.9999999974897905E-2</v>
      </c>
      <c r="P12" s="24">
        <f t="shared" si="11"/>
        <v>-0.80000000002655702</v>
      </c>
      <c r="Q12" s="25">
        <f t="shared" si="12"/>
        <v>-9.9999999974897905E-2</v>
      </c>
      <c r="R12" s="46"/>
      <c r="S12" s="47">
        <f t="shared" si="3"/>
        <v>44633</v>
      </c>
      <c r="T12" s="48">
        <v>9.4303000000000008</v>
      </c>
      <c r="U12" s="49">
        <f t="shared" si="13"/>
        <v>-0.19999999999953399</v>
      </c>
      <c r="V12" s="50">
        <f t="shared" si="14"/>
        <v>-1.1999999999989801</v>
      </c>
      <c r="W12" s="32">
        <f t="shared" si="15"/>
        <v>-0.19999999999953399</v>
      </c>
      <c r="X12" s="18">
        <v>11.959</v>
      </c>
      <c r="Y12" s="49">
        <f t="shared" si="16"/>
        <v>-0.19999999999953399</v>
      </c>
      <c r="Z12" s="50">
        <f t="shared" si="17"/>
        <v>-0.19999999999953399</v>
      </c>
      <c r="AA12" s="32">
        <f t="shared" si="18"/>
        <v>-0.19999999999953399</v>
      </c>
      <c r="AB12" s="58">
        <v>9.1027000000000005</v>
      </c>
      <c r="AC12" s="49">
        <f t="shared" si="19"/>
        <v>0.30000000000107702</v>
      </c>
      <c r="AD12" s="50">
        <f t="shared" si="20"/>
        <v>-0.29999999999930099</v>
      </c>
      <c r="AE12" s="32">
        <f t="shared" si="21"/>
        <v>0.30000000000107702</v>
      </c>
      <c r="AF12" s="55">
        <v>82498</v>
      </c>
      <c r="AG12" s="70">
        <f t="shared" si="22"/>
        <v>21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44634</v>
      </c>
      <c r="B13" s="20">
        <v>780.34680000000003</v>
      </c>
      <c r="C13" s="21">
        <v>5.3941999999999997</v>
      </c>
      <c r="D13" s="22">
        <f t="shared" si="0"/>
        <v>785.74099999999999</v>
      </c>
      <c r="E13" s="23">
        <f t="shared" si="4"/>
        <v>-0.20000000006348301</v>
      </c>
      <c r="F13" s="24">
        <f t="shared" si="5"/>
        <v>-1.39999999998963</v>
      </c>
      <c r="G13" s="25">
        <f t="shared" si="6"/>
        <v>-0.20000000006348301</v>
      </c>
      <c r="H13" s="21">
        <v>6.3703000000000003</v>
      </c>
      <c r="I13" s="22">
        <f t="shared" si="1"/>
        <v>786.71709999999996</v>
      </c>
      <c r="J13" s="23">
        <f t="shared" si="7"/>
        <v>-0.40000000001327901</v>
      </c>
      <c r="K13" s="24">
        <f t="shared" si="8"/>
        <v>-0.99999999997635303</v>
      </c>
      <c r="L13" s="25">
        <f t="shared" si="9"/>
        <v>-0.40000000001327901</v>
      </c>
      <c r="M13" s="40">
        <v>5.5568999999999997</v>
      </c>
      <c r="N13" s="22">
        <f t="shared" si="2"/>
        <v>785.90369999999996</v>
      </c>
      <c r="O13" s="23">
        <f t="shared" si="10"/>
        <v>0.20000000006348301</v>
      </c>
      <c r="P13" s="24">
        <f t="shared" si="11"/>
        <v>-0.59999999996307496</v>
      </c>
      <c r="Q13" s="25">
        <f t="shared" si="12"/>
        <v>0.20000000006348301</v>
      </c>
      <c r="R13" s="51"/>
      <c r="S13" s="47">
        <f t="shared" si="3"/>
        <v>44634</v>
      </c>
      <c r="T13" s="48">
        <v>9.4300999999999995</v>
      </c>
      <c r="U13" s="49">
        <f t="shared" si="13"/>
        <v>-0.20000000000130999</v>
      </c>
      <c r="V13" s="50">
        <f t="shared" si="14"/>
        <v>-1.4000000000002899</v>
      </c>
      <c r="W13" s="32">
        <f t="shared" si="15"/>
        <v>-0.20000000000130999</v>
      </c>
      <c r="X13" s="18">
        <v>11.959099999999999</v>
      </c>
      <c r="Y13" s="49">
        <f t="shared" si="16"/>
        <v>9.99999999997669E-2</v>
      </c>
      <c r="Z13" s="50">
        <f t="shared" si="17"/>
        <v>-9.99999999997669E-2</v>
      </c>
      <c r="AA13" s="32">
        <f t="shared" si="18"/>
        <v>9.99999999997669E-2</v>
      </c>
      <c r="AB13" s="58">
        <v>9.1022999999999996</v>
      </c>
      <c r="AC13" s="49">
        <f t="shared" si="19"/>
        <v>-0.40000000000084401</v>
      </c>
      <c r="AD13" s="50">
        <f t="shared" si="20"/>
        <v>-0.70000000000014495</v>
      </c>
      <c r="AE13" s="32">
        <f t="shared" si="21"/>
        <v>-0.40000000000084401</v>
      </c>
      <c r="AF13" s="55">
        <v>82496</v>
      </c>
      <c r="AG13" s="70">
        <f t="shared" si="22"/>
        <v>23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44635</v>
      </c>
      <c r="B14" s="20">
        <v>780.34680000000003</v>
      </c>
      <c r="C14" s="21">
        <v>5.3940000000000001</v>
      </c>
      <c r="D14" s="22">
        <f t="shared" si="0"/>
        <v>785.74080000000004</v>
      </c>
      <c r="E14" s="23">
        <f t="shared" si="4"/>
        <v>-0.199999999949796</v>
      </c>
      <c r="F14" s="24">
        <f t="shared" si="5"/>
        <v>-1.5999999999394301</v>
      </c>
      <c r="G14" s="25">
        <f t="shared" si="6"/>
        <v>-0.199999999949796</v>
      </c>
      <c r="H14" s="21">
        <v>6.3704999999999998</v>
      </c>
      <c r="I14" s="22">
        <f t="shared" si="1"/>
        <v>786.71730000000002</v>
      </c>
      <c r="J14" s="23">
        <f t="shared" si="7"/>
        <v>0.199999999949796</v>
      </c>
      <c r="K14" s="24">
        <f t="shared" si="8"/>
        <v>-0.80000000002655702</v>
      </c>
      <c r="L14" s="25">
        <f t="shared" si="9"/>
        <v>0.199999999949796</v>
      </c>
      <c r="M14" s="39">
        <v>5.5564</v>
      </c>
      <c r="N14" s="22">
        <f t="shared" si="2"/>
        <v>785.90319999999997</v>
      </c>
      <c r="O14" s="23">
        <f t="shared" si="10"/>
        <v>-0.49999999998817701</v>
      </c>
      <c r="P14" s="24">
        <f t="shared" si="11"/>
        <v>-1.09999999995125</v>
      </c>
      <c r="Q14" s="25">
        <f t="shared" si="12"/>
        <v>-0.49999999998817701</v>
      </c>
      <c r="R14" s="46"/>
      <c r="S14" s="47">
        <f t="shared" si="3"/>
        <v>44635</v>
      </c>
      <c r="T14" s="48">
        <v>9.4298999999999999</v>
      </c>
      <c r="U14" s="49">
        <f t="shared" si="13"/>
        <v>-0.19999999999953399</v>
      </c>
      <c r="V14" s="50">
        <f t="shared" si="14"/>
        <v>-1.59999999999982</v>
      </c>
      <c r="W14" s="32">
        <f t="shared" si="15"/>
        <v>-0.19999999999953399</v>
      </c>
      <c r="X14" s="18">
        <v>11.9589</v>
      </c>
      <c r="Y14" s="49">
        <f t="shared" si="16"/>
        <v>-0.19999999999953399</v>
      </c>
      <c r="Z14" s="50">
        <f t="shared" si="17"/>
        <v>-0.29999999999930099</v>
      </c>
      <c r="AA14" s="32">
        <f t="shared" si="18"/>
        <v>-0.19999999999953399</v>
      </c>
      <c r="AB14" s="58">
        <v>9.1024999999999991</v>
      </c>
      <c r="AC14" s="49">
        <f t="shared" si="19"/>
        <v>0.19999999999953399</v>
      </c>
      <c r="AD14" s="50">
        <f t="shared" si="20"/>
        <v>-0.50000000000061096</v>
      </c>
      <c r="AE14" s="32">
        <f t="shared" si="21"/>
        <v>0.19999999999953399</v>
      </c>
      <c r="AF14" s="55">
        <v>82494</v>
      </c>
      <c r="AG14" s="70">
        <f t="shared" si="22"/>
        <v>25</v>
      </c>
      <c r="AH14" s="72"/>
    </row>
    <row r="15" spans="1:44" s="1" customFormat="1" ht="14.85" customHeight="1">
      <c r="A15" s="19">
        <v>44636</v>
      </c>
      <c r="B15" s="20">
        <v>780.34680000000003</v>
      </c>
      <c r="C15" s="21">
        <v>5.3944000000000001</v>
      </c>
      <c r="D15" s="22">
        <f t="shared" si="0"/>
        <v>785.74120000000005</v>
      </c>
      <c r="E15" s="23">
        <f t="shared" si="4"/>
        <v>0.40000000001327901</v>
      </c>
      <c r="F15" s="24">
        <f t="shared" si="5"/>
        <v>-1.1999999999261499</v>
      </c>
      <c r="G15" s="25">
        <f t="shared" si="6"/>
        <v>0.40000000001327901</v>
      </c>
      <c r="H15" s="21">
        <v>6.3701999999999996</v>
      </c>
      <c r="I15" s="22">
        <f t="shared" si="1"/>
        <v>786.71699999999998</v>
      </c>
      <c r="J15" s="23">
        <f t="shared" si="7"/>
        <v>-0.30000000003838101</v>
      </c>
      <c r="K15" s="24">
        <f t="shared" si="8"/>
        <v>-1.1000000000649399</v>
      </c>
      <c r="L15" s="25">
        <f t="shared" si="9"/>
        <v>-0.30000000003838101</v>
      </c>
      <c r="M15" s="40">
        <v>5.5568999999999997</v>
      </c>
      <c r="N15" s="22">
        <f t="shared" si="2"/>
        <v>785.90369999999996</v>
      </c>
      <c r="O15" s="23">
        <f t="shared" si="10"/>
        <v>0.49999999998817701</v>
      </c>
      <c r="P15" s="24">
        <f t="shared" si="11"/>
        <v>-0.59999999996307496</v>
      </c>
      <c r="Q15" s="25">
        <f t="shared" si="12"/>
        <v>0.49999999998817701</v>
      </c>
      <c r="R15" s="51"/>
      <c r="S15" s="47">
        <f t="shared" si="3"/>
        <v>44636</v>
      </c>
      <c r="T15" s="48">
        <v>9.4304000000000006</v>
      </c>
      <c r="U15" s="49">
        <f t="shared" si="13"/>
        <v>0.50000000000061096</v>
      </c>
      <c r="V15" s="50">
        <f t="shared" si="14"/>
        <v>-1.0999999999992101</v>
      </c>
      <c r="W15" s="32">
        <f t="shared" si="15"/>
        <v>0.50000000000061096</v>
      </c>
      <c r="X15" s="18">
        <v>11.959</v>
      </c>
      <c r="Y15" s="49">
        <f t="shared" si="16"/>
        <v>9.99999999997669E-2</v>
      </c>
      <c r="Z15" s="50">
        <f t="shared" si="17"/>
        <v>-0.19999999999953399</v>
      </c>
      <c r="AA15" s="32">
        <f t="shared" si="18"/>
        <v>9.99999999997669E-2</v>
      </c>
      <c r="AB15" s="58">
        <v>9.1020000000000003</v>
      </c>
      <c r="AC15" s="49">
        <f t="shared" si="19"/>
        <v>-0.49999999999883499</v>
      </c>
      <c r="AD15" s="50">
        <f t="shared" si="20"/>
        <v>-0.999999999999446</v>
      </c>
      <c r="AE15" s="32">
        <f t="shared" si="21"/>
        <v>-0.49999999999883499</v>
      </c>
      <c r="AF15" s="55">
        <v>82492</v>
      </c>
      <c r="AG15" s="70">
        <f t="shared" si="22"/>
        <v>27</v>
      </c>
      <c r="AH15" s="71"/>
    </row>
    <row r="16" spans="1:44" s="1" customFormat="1" ht="14.85" customHeight="1">
      <c r="A16" s="19">
        <v>44637</v>
      </c>
      <c r="B16" s="20">
        <v>780.34680000000003</v>
      </c>
      <c r="C16" s="21">
        <v>5.3940999999999999</v>
      </c>
      <c r="D16" s="22">
        <f t="shared" si="0"/>
        <v>785.74090000000001</v>
      </c>
      <c r="E16" s="23">
        <f t="shared" si="4"/>
        <v>-0.30000000003838101</v>
      </c>
      <c r="F16" s="24">
        <f t="shared" si="5"/>
        <v>-1.4999999999645299</v>
      </c>
      <c r="G16" s="25">
        <f t="shared" si="6"/>
        <v>-0.30000000003838101</v>
      </c>
      <c r="H16" s="21">
        <v>6.3695000000000004</v>
      </c>
      <c r="I16" s="22">
        <f t="shared" si="1"/>
        <v>786.71630000000005</v>
      </c>
      <c r="J16" s="23">
        <f t="shared" si="7"/>
        <v>-0.69999999993797202</v>
      </c>
      <c r="K16" s="24">
        <f t="shared" si="8"/>
        <v>-1.8000000000029099</v>
      </c>
      <c r="L16" s="25">
        <f t="shared" si="9"/>
        <v>-0.69999999993797202</v>
      </c>
      <c r="M16" s="39">
        <v>5.5564999999999998</v>
      </c>
      <c r="N16" s="22">
        <f t="shared" si="2"/>
        <v>785.90329999999994</v>
      </c>
      <c r="O16" s="23">
        <f t="shared" si="10"/>
        <v>-0.40000000001327901</v>
      </c>
      <c r="P16" s="24">
        <f t="shared" si="11"/>
        <v>-0.99999999997635303</v>
      </c>
      <c r="Q16" s="25">
        <f t="shared" si="12"/>
        <v>-0.40000000001327901</v>
      </c>
      <c r="R16" s="46"/>
      <c r="S16" s="47">
        <f t="shared" si="3"/>
        <v>44637</v>
      </c>
      <c r="T16" s="48">
        <v>9.4300999999999995</v>
      </c>
      <c r="U16" s="49">
        <f t="shared" si="13"/>
        <v>-0.30000000000107702</v>
      </c>
      <c r="V16" s="50">
        <f t="shared" si="14"/>
        <v>-1.4000000000002899</v>
      </c>
      <c r="W16" s="32">
        <f t="shared" si="15"/>
        <v>-0.30000000000107702</v>
      </c>
      <c r="X16" s="18">
        <v>11.959099999999999</v>
      </c>
      <c r="Y16" s="49">
        <f t="shared" si="16"/>
        <v>9.99999999997669E-2</v>
      </c>
      <c r="Z16" s="50">
        <f t="shared" si="17"/>
        <v>-9.99999999997669E-2</v>
      </c>
      <c r="AA16" s="32">
        <f t="shared" si="18"/>
        <v>9.99999999997669E-2</v>
      </c>
      <c r="AB16" s="58">
        <v>9.1016999999999992</v>
      </c>
      <c r="AC16" s="49">
        <f t="shared" si="19"/>
        <v>-0.30000000000107702</v>
      </c>
      <c r="AD16" s="50">
        <f t="shared" si="20"/>
        <v>-1.3000000000005201</v>
      </c>
      <c r="AE16" s="32">
        <f t="shared" si="21"/>
        <v>-0.30000000000107702</v>
      </c>
      <c r="AF16" s="55">
        <v>82490</v>
      </c>
      <c r="AG16" s="70">
        <f t="shared" si="22"/>
        <v>29</v>
      </c>
      <c r="AH16" s="72"/>
    </row>
    <row r="17" spans="1:43" s="1" customFormat="1" ht="14.85" customHeight="1">
      <c r="A17" s="19">
        <v>44639</v>
      </c>
      <c r="B17" s="20">
        <v>780.34680000000003</v>
      </c>
      <c r="C17" s="21">
        <v>5.3937999999999997</v>
      </c>
      <c r="D17" s="22">
        <f t="shared" si="0"/>
        <v>785.74059999999997</v>
      </c>
      <c r="E17" s="23">
        <f t="shared" si="4"/>
        <v>-0.29999999992469401</v>
      </c>
      <c r="F17" s="24">
        <f t="shared" si="5"/>
        <v>-1.79999999988922</v>
      </c>
      <c r="G17" s="25">
        <f t="shared" si="6"/>
        <v>-0.149999999962347</v>
      </c>
      <c r="H17" s="21">
        <v>6.3689999999999998</v>
      </c>
      <c r="I17" s="22">
        <f t="shared" si="1"/>
        <v>786.71579999999994</v>
      </c>
      <c r="J17" s="23">
        <f t="shared" si="7"/>
        <v>-0.49999999998817701</v>
      </c>
      <c r="K17" s="24">
        <f t="shared" si="8"/>
        <v>-2.2999999999910901</v>
      </c>
      <c r="L17" s="25">
        <f t="shared" si="9"/>
        <v>-0.24999999999408801</v>
      </c>
      <c r="M17" s="40">
        <v>5.5563000000000002</v>
      </c>
      <c r="N17" s="22">
        <f t="shared" si="2"/>
        <v>785.90309999999999</v>
      </c>
      <c r="O17" s="23">
        <f t="shared" si="10"/>
        <v>-0.20000000006348301</v>
      </c>
      <c r="P17" s="24">
        <f t="shared" si="11"/>
        <v>-1.2000000000398401</v>
      </c>
      <c r="Q17" s="25">
        <f t="shared" si="12"/>
        <v>-0.100000000031741</v>
      </c>
      <c r="R17" s="51"/>
      <c r="S17" s="47">
        <f t="shared" si="3"/>
        <v>44639</v>
      </c>
      <c r="T17" s="48">
        <v>9.43</v>
      </c>
      <c r="U17" s="49">
        <f t="shared" si="13"/>
        <v>-9.99999999997669E-2</v>
      </c>
      <c r="V17" s="50">
        <f t="shared" si="14"/>
        <v>-1.50000000000006</v>
      </c>
      <c r="W17" s="32">
        <f t="shared" si="15"/>
        <v>-4.9999999999883499E-2</v>
      </c>
      <c r="X17" s="18">
        <v>11.959300000000001</v>
      </c>
      <c r="Y17" s="49">
        <f t="shared" si="16"/>
        <v>0.20000000000130999</v>
      </c>
      <c r="Z17" s="50">
        <f t="shared" si="17"/>
        <v>0.10000000000154299</v>
      </c>
      <c r="AA17" s="32">
        <f t="shared" si="18"/>
        <v>0.100000000000655</v>
      </c>
      <c r="AB17" s="58">
        <v>9.1012000000000004</v>
      </c>
      <c r="AC17" s="49">
        <f t="shared" si="19"/>
        <v>-0.49999999999883499</v>
      </c>
      <c r="AD17" s="50">
        <f t="shared" si="20"/>
        <v>-1.7999999999993599</v>
      </c>
      <c r="AE17" s="32">
        <f t="shared" si="21"/>
        <v>-0.24999999999941699</v>
      </c>
      <c r="AF17" s="55">
        <v>82488</v>
      </c>
      <c r="AG17" s="70">
        <f t="shared" si="22"/>
        <v>31</v>
      </c>
      <c r="AH17" s="71"/>
    </row>
    <row r="18" spans="1:43" s="1" customFormat="1" ht="14.85" customHeight="1">
      <c r="A18" s="19">
        <v>44640</v>
      </c>
      <c r="B18" s="20">
        <v>780.34680000000003</v>
      </c>
      <c r="C18" s="21">
        <v>5.3935000000000004</v>
      </c>
      <c r="D18" s="22">
        <f t="shared" si="0"/>
        <v>785.74030000000005</v>
      </c>
      <c r="E18" s="23">
        <f t="shared" si="4"/>
        <v>-0.30000000003838101</v>
      </c>
      <c r="F18" s="24">
        <f t="shared" si="5"/>
        <v>-2.0999999999275998</v>
      </c>
      <c r="G18" s="25">
        <f t="shared" si="6"/>
        <v>-0.30000000003838101</v>
      </c>
      <c r="H18" s="21">
        <v>6.3692000000000002</v>
      </c>
      <c r="I18" s="22">
        <f t="shared" si="1"/>
        <v>786.71600000000001</v>
      </c>
      <c r="J18" s="23">
        <f t="shared" si="7"/>
        <v>0.199999999949796</v>
      </c>
      <c r="K18" s="24">
        <f t="shared" si="8"/>
        <v>-2.1000000000412902</v>
      </c>
      <c r="L18" s="25">
        <f t="shared" si="9"/>
        <v>0.199999999949796</v>
      </c>
      <c r="M18" s="39">
        <v>5.5561999999999996</v>
      </c>
      <c r="N18" s="22">
        <f t="shared" si="2"/>
        <v>785.90300000000002</v>
      </c>
      <c r="O18" s="23">
        <f t="shared" si="10"/>
        <v>-9.9999999974897905E-2</v>
      </c>
      <c r="P18" s="24">
        <f t="shared" si="11"/>
        <v>-1.30000000001473</v>
      </c>
      <c r="Q18" s="25">
        <f t="shared" si="12"/>
        <v>-9.9999999974897905E-2</v>
      </c>
      <c r="R18" s="46"/>
      <c r="S18" s="47">
        <f t="shared" si="3"/>
        <v>44640</v>
      </c>
      <c r="T18" s="48">
        <v>9.4298999999999999</v>
      </c>
      <c r="U18" s="49">
        <f t="shared" si="13"/>
        <v>-9.99999999997669E-2</v>
      </c>
      <c r="V18" s="50">
        <f t="shared" si="14"/>
        <v>-1.59999999999982</v>
      </c>
      <c r="W18" s="32">
        <f t="shared" si="15"/>
        <v>-9.99999999997669E-2</v>
      </c>
      <c r="X18" s="18">
        <v>11.9587</v>
      </c>
      <c r="Y18" s="49">
        <f t="shared" si="16"/>
        <v>-0.60000000000037801</v>
      </c>
      <c r="Z18" s="50">
        <f t="shared" si="17"/>
        <v>-0.49999999999883499</v>
      </c>
      <c r="AA18" s="32">
        <f t="shared" si="18"/>
        <v>-0.60000000000037801</v>
      </c>
      <c r="AB18" s="58">
        <v>9.1013999999999999</v>
      </c>
      <c r="AC18" s="49">
        <f t="shared" si="19"/>
        <v>0.19999999999953399</v>
      </c>
      <c r="AD18" s="50">
        <f t="shared" si="20"/>
        <v>-1.59999999999982</v>
      </c>
      <c r="AE18" s="32">
        <f t="shared" si="21"/>
        <v>0.19999999999953399</v>
      </c>
      <c r="AF18" s="55">
        <v>82480</v>
      </c>
      <c r="AG18" s="70">
        <f t="shared" si="22"/>
        <v>39</v>
      </c>
      <c r="AH18" s="72"/>
    </row>
    <row r="19" spans="1:43" s="1" customFormat="1" ht="14.85" customHeight="1">
      <c r="A19" s="19">
        <v>44641</v>
      </c>
      <c r="B19" s="20">
        <v>780.34680000000003</v>
      </c>
      <c r="C19" s="21">
        <v>5.3933999999999997</v>
      </c>
      <c r="D19" s="22">
        <f t="shared" si="0"/>
        <v>785.74019999999996</v>
      </c>
      <c r="E19" s="23">
        <f t="shared" si="4"/>
        <v>-9.9999999974897905E-2</v>
      </c>
      <c r="F19" s="24">
        <f t="shared" si="5"/>
        <v>-2.1999999999024999</v>
      </c>
      <c r="G19" s="25">
        <f t="shared" si="6"/>
        <v>-9.9999999974897905E-2</v>
      </c>
      <c r="H19" s="21">
        <v>6.3689</v>
      </c>
      <c r="I19" s="22">
        <f t="shared" si="1"/>
        <v>786.71569999999997</v>
      </c>
      <c r="J19" s="23">
        <f t="shared" si="7"/>
        <v>-0.29999999992469401</v>
      </c>
      <c r="K19" s="24">
        <f t="shared" si="8"/>
        <v>-2.39999999996598</v>
      </c>
      <c r="L19" s="25">
        <f t="shared" si="9"/>
        <v>-0.29999999992469401</v>
      </c>
      <c r="M19" s="40">
        <v>5.5564</v>
      </c>
      <c r="N19" s="22">
        <f t="shared" si="2"/>
        <v>785.90319999999997</v>
      </c>
      <c r="O19" s="23">
        <f t="shared" si="10"/>
        <v>0.20000000006348301</v>
      </c>
      <c r="P19" s="24">
        <f t="shared" si="11"/>
        <v>-1.09999999995125</v>
      </c>
      <c r="Q19" s="25">
        <f t="shared" si="12"/>
        <v>0.20000000006348301</v>
      </c>
      <c r="R19" s="51"/>
      <c r="S19" s="47">
        <f t="shared" ref="S19:S24" si="23">A19</f>
        <v>44641</v>
      </c>
      <c r="T19" s="48">
        <v>9.4297000000000004</v>
      </c>
      <c r="U19" s="49">
        <f t="shared" ref="U19:U24" si="24">(T19-T18)*1000</f>
        <v>-0.19999999999953399</v>
      </c>
      <c r="V19" s="50">
        <f t="shared" ref="V19:V24" si="25">V18+U19</f>
        <v>-1.7999999999993599</v>
      </c>
      <c r="W19" s="32">
        <f t="shared" ref="W19:W24" si="26">U19/(S19-S18)</f>
        <v>-0.19999999999953399</v>
      </c>
      <c r="X19" s="18">
        <v>11.9589</v>
      </c>
      <c r="Y19" s="49">
        <f t="shared" ref="Y19:Y24" si="27">(X19-X18)*1000</f>
        <v>0.19999999999953399</v>
      </c>
      <c r="Z19" s="50">
        <f t="shared" ref="Z19:Z24" si="28">Z18+Y19</f>
        <v>-0.29999999999930099</v>
      </c>
      <c r="AA19" s="32">
        <f t="shared" ref="AA19:AA24" si="29">Y19/(S19-S18)</f>
        <v>0.19999999999953399</v>
      </c>
      <c r="AB19" s="58">
        <v>9.1013000000000002</v>
      </c>
      <c r="AC19" s="49">
        <f t="shared" ref="AC19:AC24" si="30">(AB19-AB18)*1000</f>
        <v>-9.99999999997669E-2</v>
      </c>
      <c r="AD19" s="50">
        <f t="shared" ref="AD19:AD24" si="31">AD18+AC19</f>
        <v>-1.6999999999995901</v>
      </c>
      <c r="AE19" s="32">
        <f t="shared" ref="AE19:AE24" si="32">AC19/(S19-S18)</f>
        <v>-9.99999999997669E-2</v>
      </c>
      <c r="AF19" s="55">
        <v>82472</v>
      </c>
      <c r="AG19" s="70">
        <f t="shared" ref="AG19:AG24" si="33">82519-AF19</f>
        <v>47</v>
      </c>
      <c r="AH19" s="71"/>
    </row>
    <row r="20" spans="1:43" s="1" customFormat="1" ht="14.85" customHeight="1">
      <c r="A20" s="19">
        <v>44642</v>
      </c>
      <c r="B20" s="20">
        <v>780.34680000000003</v>
      </c>
      <c r="C20" s="21">
        <v>5.3933999999999997</v>
      </c>
      <c r="D20" s="22">
        <f t="shared" si="0"/>
        <v>785.74019999999996</v>
      </c>
      <c r="E20" s="23">
        <f t="shared" si="4"/>
        <v>0</v>
      </c>
      <c r="F20" s="24">
        <f t="shared" si="5"/>
        <v>-2.1999999999024999</v>
      </c>
      <c r="G20" s="25">
        <f t="shared" si="6"/>
        <v>0</v>
      </c>
      <c r="H20" s="21">
        <v>6.3685</v>
      </c>
      <c r="I20" s="22">
        <f t="shared" si="1"/>
        <v>786.71529999999996</v>
      </c>
      <c r="J20" s="23">
        <f t="shared" si="7"/>
        <v>-0.40000000001327901</v>
      </c>
      <c r="K20" s="24">
        <f t="shared" si="8"/>
        <v>-2.79999999997926</v>
      </c>
      <c r="L20" s="25">
        <f t="shared" si="9"/>
        <v>-0.40000000001327901</v>
      </c>
      <c r="M20" s="40">
        <v>5.5564999999999998</v>
      </c>
      <c r="N20" s="22">
        <f t="shared" si="2"/>
        <v>785.90329999999994</v>
      </c>
      <c r="O20" s="23">
        <f t="shared" si="10"/>
        <v>9.9999999974897905E-2</v>
      </c>
      <c r="P20" s="24">
        <f t="shared" si="11"/>
        <v>-0.99999999997635303</v>
      </c>
      <c r="Q20" s="25">
        <f t="shared" si="12"/>
        <v>9.9999999974897905E-2</v>
      </c>
      <c r="R20" s="46"/>
      <c r="S20" s="47">
        <f t="shared" si="23"/>
        <v>44642</v>
      </c>
      <c r="T20" s="48">
        <v>9.4295000000000009</v>
      </c>
      <c r="U20" s="49">
        <f t="shared" si="24"/>
        <v>-0.19999999999953399</v>
      </c>
      <c r="V20" s="50">
        <f t="shared" si="25"/>
        <v>-1.99999999999889</v>
      </c>
      <c r="W20" s="32">
        <f t="shared" si="26"/>
        <v>-0.19999999999953399</v>
      </c>
      <c r="X20" s="18">
        <v>11.9587</v>
      </c>
      <c r="Y20" s="49">
        <f t="shared" si="27"/>
        <v>-0.19999999999953399</v>
      </c>
      <c r="Z20" s="50">
        <f t="shared" si="28"/>
        <v>-0.49999999999883499</v>
      </c>
      <c r="AA20" s="32">
        <f t="shared" si="29"/>
        <v>-0.19999999999953399</v>
      </c>
      <c r="AB20" s="58">
        <v>9.1010000000000009</v>
      </c>
      <c r="AC20" s="49">
        <f t="shared" si="30"/>
        <v>-0.29999999999930099</v>
      </c>
      <c r="AD20" s="50">
        <f t="shared" si="31"/>
        <v>-1.99999999999889</v>
      </c>
      <c r="AE20" s="32">
        <f t="shared" si="32"/>
        <v>-0.29999999999930099</v>
      </c>
      <c r="AF20" s="55">
        <v>82464</v>
      </c>
      <c r="AG20" s="70">
        <f t="shared" si="33"/>
        <v>55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44644</v>
      </c>
      <c r="B21" s="20">
        <v>780.34680000000003</v>
      </c>
      <c r="C21" s="21">
        <v>5.3929999999999998</v>
      </c>
      <c r="D21" s="22">
        <f t="shared" si="0"/>
        <v>785.73979999999995</v>
      </c>
      <c r="E21" s="23">
        <f t="shared" si="4"/>
        <v>-0.40000000001327901</v>
      </c>
      <c r="F21" s="24">
        <f t="shared" si="5"/>
        <v>-2.5999999999157799</v>
      </c>
      <c r="G21" s="25">
        <f t="shared" si="6"/>
        <v>-0.20000000000663901</v>
      </c>
      <c r="H21" s="21">
        <v>6.3684000000000003</v>
      </c>
      <c r="I21" s="22">
        <f t="shared" si="1"/>
        <v>786.71519999999998</v>
      </c>
      <c r="J21" s="23">
        <f t="shared" si="7"/>
        <v>-0.10000000008858501</v>
      </c>
      <c r="K21" s="24">
        <f t="shared" si="8"/>
        <v>-2.9000000000678501</v>
      </c>
      <c r="L21" s="25">
        <f t="shared" si="9"/>
        <v>-5.0000000044292399E-2</v>
      </c>
      <c r="M21" s="40">
        <v>5.556</v>
      </c>
      <c r="N21" s="22">
        <f t="shared" si="2"/>
        <v>785.90279999999996</v>
      </c>
      <c r="O21" s="23">
        <f t="shared" si="10"/>
        <v>-0.49999999998817701</v>
      </c>
      <c r="P21" s="24">
        <f t="shared" si="11"/>
        <v>-1.4999999999645299</v>
      </c>
      <c r="Q21" s="25">
        <f t="shared" si="12"/>
        <v>-0.24999999999408801</v>
      </c>
      <c r="R21" s="51"/>
      <c r="S21" s="47">
        <f t="shared" si="23"/>
        <v>44644</v>
      </c>
      <c r="T21" s="48">
        <v>9.4293999999999993</v>
      </c>
      <c r="U21" s="49">
        <f t="shared" si="24"/>
        <v>-0.10000000000154299</v>
      </c>
      <c r="V21" s="50">
        <f t="shared" si="25"/>
        <v>-2.10000000000043</v>
      </c>
      <c r="W21" s="32">
        <f t="shared" si="26"/>
        <v>-5.0000000000771601E-2</v>
      </c>
      <c r="X21" s="18">
        <v>11.9588</v>
      </c>
      <c r="Y21" s="49">
        <f t="shared" si="27"/>
        <v>9.99999999997669E-2</v>
      </c>
      <c r="Z21" s="50">
        <f t="shared" si="28"/>
        <v>-0.39999999999906799</v>
      </c>
      <c r="AA21" s="32">
        <f t="shared" si="29"/>
        <v>4.9999999999883499E-2</v>
      </c>
      <c r="AB21" s="58">
        <v>9.1011000000000006</v>
      </c>
      <c r="AC21" s="49">
        <f t="shared" si="30"/>
        <v>9.99999999997669E-2</v>
      </c>
      <c r="AD21" s="50">
        <f t="shared" si="31"/>
        <v>-1.8999999999991199</v>
      </c>
      <c r="AE21" s="32">
        <f t="shared" si="32"/>
        <v>4.9999999999883499E-2</v>
      </c>
      <c r="AF21" s="55">
        <v>82456</v>
      </c>
      <c r="AG21" s="70">
        <f t="shared" si="33"/>
        <v>63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44646</v>
      </c>
      <c r="B22" s="20">
        <v>780.34680000000003</v>
      </c>
      <c r="C22" s="21">
        <v>5.3928000000000003</v>
      </c>
      <c r="D22" s="22">
        <f t="shared" si="0"/>
        <v>785.7396</v>
      </c>
      <c r="E22" s="23">
        <f t="shared" si="4"/>
        <v>-0.20000000006348301</v>
      </c>
      <c r="F22" s="24">
        <f t="shared" si="5"/>
        <v>-2.79999999997926</v>
      </c>
      <c r="G22" s="25">
        <f t="shared" si="6"/>
        <v>-0.100000000031741</v>
      </c>
      <c r="H22" s="21">
        <v>6.3681999999999999</v>
      </c>
      <c r="I22" s="22">
        <f t="shared" si="1"/>
        <v>786.71500000000003</v>
      </c>
      <c r="J22" s="23">
        <f t="shared" si="7"/>
        <v>-0.199999999949796</v>
      </c>
      <c r="K22" s="24">
        <f t="shared" si="8"/>
        <v>-3.1000000000176402</v>
      </c>
      <c r="L22" s="25">
        <f t="shared" si="9"/>
        <v>-9.9999999974897905E-2</v>
      </c>
      <c r="M22" s="40">
        <v>5.5556999999999999</v>
      </c>
      <c r="N22" s="22">
        <f t="shared" si="2"/>
        <v>785.90250000000003</v>
      </c>
      <c r="O22" s="23">
        <f t="shared" si="10"/>
        <v>-0.30000000003838101</v>
      </c>
      <c r="P22" s="24">
        <f t="shared" si="11"/>
        <v>-1.8000000000029099</v>
      </c>
      <c r="Q22" s="25">
        <f t="shared" si="12"/>
        <v>-0.15000000001919001</v>
      </c>
      <c r="R22" s="51"/>
      <c r="S22" s="47">
        <f t="shared" si="23"/>
        <v>44646</v>
      </c>
      <c r="T22" s="48">
        <v>9.4292999999999996</v>
      </c>
      <c r="U22" s="49">
        <f t="shared" si="24"/>
        <v>-9.99999999997669E-2</v>
      </c>
      <c r="V22" s="50">
        <f t="shared" si="25"/>
        <v>-2.2000000000002</v>
      </c>
      <c r="W22" s="32">
        <f t="shared" si="26"/>
        <v>-4.9999999999883499E-2</v>
      </c>
      <c r="X22" s="18">
        <v>11.958500000000001</v>
      </c>
      <c r="Y22" s="49">
        <f t="shared" si="27"/>
        <v>-0.29999999999930099</v>
      </c>
      <c r="Z22" s="50">
        <f t="shared" si="28"/>
        <v>-0.69999999999836904</v>
      </c>
      <c r="AA22" s="32">
        <f t="shared" si="29"/>
        <v>-0.14999999999965</v>
      </c>
      <c r="AB22" s="58">
        <v>9.1007999999999996</v>
      </c>
      <c r="AC22" s="49">
        <f t="shared" si="30"/>
        <v>-0.30000000000107702</v>
      </c>
      <c r="AD22" s="50">
        <f t="shared" si="31"/>
        <v>-2.2000000000002</v>
      </c>
      <c r="AE22" s="32">
        <f t="shared" si="32"/>
        <v>-0.15000000000053901</v>
      </c>
      <c r="AF22" s="55">
        <v>82448</v>
      </c>
      <c r="AG22" s="70">
        <f t="shared" si="33"/>
        <v>71</v>
      </c>
      <c r="AH22" s="72"/>
    </row>
    <row r="23" spans="1:43" s="1" customFormat="1" ht="14.85" customHeight="1">
      <c r="A23" s="19">
        <v>44648</v>
      </c>
      <c r="B23" s="20">
        <v>780.34680000000003</v>
      </c>
      <c r="C23" s="21">
        <v>5.3926999999999996</v>
      </c>
      <c r="D23" s="22">
        <f t="shared" si="0"/>
        <v>785.73950000000002</v>
      </c>
      <c r="E23" s="23">
        <f t="shared" si="4"/>
        <v>-9.9999999974897905E-2</v>
      </c>
      <c r="F23" s="24">
        <f t="shared" si="5"/>
        <v>-2.8999999999541601</v>
      </c>
      <c r="G23" s="25">
        <f t="shared" si="6"/>
        <v>-4.9999999987449001E-2</v>
      </c>
      <c r="H23" s="21">
        <v>6.3681000000000001</v>
      </c>
      <c r="I23" s="22">
        <f t="shared" si="1"/>
        <v>786.71489999999994</v>
      </c>
      <c r="J23" s="23">
        <f t="shared" si="7"/>
        <v>-9.9999999974897905E-2</v>
      </c>
      <c r="K23" s="24">
        <f t="shared" si="8"/>
        <v>-3.1999999999925399</v>
      </c>
      <c r="L23" s="25">
        <f t="shared" si="9"/>
        <v>-4.9999999987449001E-2</v>
      </c>
      <c r="M23" s="40">
        <v>5.5555000000000003</v>
      </c>
      <c r="N23" s="22">
        <f t="shared" si="2"/>
        <v>785.90229999999997</v>
      </c>
      <c r="O23" s="23">
        <f t="shared" si="10"/>
        <v>-0.199999999949796</v>
      </c>
      <c r="P23" s="24">
        <f t="shared" si="11"/>
        <v>-1.9999999999527101</v>
      </c>
      <c r="Q23" s="25">
        <f t="shared" si="12"/>
        <v>-9.9999999974897905E-2</v>
      </c>
      <c r="R23" s="51"/>
      <c r="S23" s="47">
        <f t="shared" si="23"/>
        <v>44648</v>
      </c>
      <c r="T23" s="48">
        <v>9.4295000000000009</v>
      </c>
      <c r="U23" s="49">
        <f t="shared" si="24"/>
        <v>0.20000000000130999</v>
      </c>
      <c r="V23" s="50">
        <f t="shared" si="25"/>
        <v>-1.99999999999889</v>
      </c>
      <c r="W23" s="32">
        <f t="shared" si="26"/>
        <v>0.100000000000655</v>
      </c>
      <c r="X23" s="18">
        <v>11.958600000000001</v>
      </c>
      <c r="Y23" s="49">
        <f t="shared" si="27"/>
        <v>9.99999999997669E-2</v>
      </c>
      <c r="Z23" s="50">
        <f t="shared" si="28"/>
        <v>-0.59999999999860198</v>
      </c>
      <c r="AA23" s="32">
        <f t="shared" si="29"/>
        <v>4.9999999999883499E-2</v>
      </c>
      <c r="AB23" s="58">
        <v>9.1008999999999993</v>
      </c>
      <c r="AC23" s="49">
        <f t="shared" si="30"/>
        <v>9.99999999997669E-2</v>
      </c>
      <c r="AD23" s="50">
        <f t="shared" si="31"/>
        <v>-2.10000000000043</v>
      </c>
      <c r="AE23" s="32">
        <f t="shared" si="32"/>
        <v>4.9999999999883499E-2</v>
      </c>
      <c r="AF23" s="55">
        <v>82440</v>
      </c>
      <c r="AG23" s="70">
        <f t="shared" si="33"/>
        <v>79</v>
      </c>
      <c r="AH23" s="71"/>
    </row>
    <row r="24" spans="1:43" s="1" customFormat="1" ht="14.25">
      <c r="A24" s="19">
        <v>44650</v>
      </c>
      <c r="B24" s="20">
        <v>780.34680000000003</v>
      </c>
      <c r="C24" s="21">
        <v>5.3925000000000001</v>
      </c>
      <c r="D24" s="22">
        <f t="shared" si="0"/>
        <v>785.73929999999996</v>
      </c>
      <c r="E24" s="23">
        <f t="shared" si="4"/>
        <v>-0.199999999949796</v>
      </c>
      <c r="F24" s="24">
        <f t="shared" si="5"/>
        <v>-3.09999999990396</v>
      </c>
      <c r="G24" s="25">
        <f t="shared" si="6"/>
        <v>-9.9999999974897905E-2</v>
      </c>
      <c r="H24" s="21">
        <v>6.3680000000000003</v>
      </c>
      <c r="I24" s="22">
        <f t="shared" si="1"/>
        <v>786.71479999999997</v>
      </c>
      <c r="J24" s="23">
        <f t="shared" si="7"/>
        <v>-9.9999999974897905E-2</v>
      </c>
      <c r="K24" s="24">
        <f t="shared" si="8"/>
        <v>-3.2999999999674401</v>
      </c>
      <c r="L24" s="25">
        <f t="shared" si="9"/>
        <v>-4.9999999987449001E-2</v>
      </c>
      <c r="M24" s="40">
        <v>5.5553999999999997</v>
      </c>
      <c r="N24" s="22">
        <f t="shared" si="2"/>
        <v>785.90219999999999</v>
      </c>
      <c r="O24" s="23">
        <f t="shared" si="10"/>
        <v>-0.10000000008858501</v>
      </c>
      <c r="P24" s="24">
        <f t="shared" si="11"/>
        <v>-2.1000000000412902</v>
      </c>
      <c r="Q24" s="25">
        <f t="shared" si="12"/>
        <v>-5.0000000044292399E-2</v>
      </c>
      <c r="R24" s="51"/>
      <c r="S24" s="47">
        <f t="shared" si="23"/>
        <v>44650</v>
      </c>
      <c r="T24" s="48">
        <v>9.4293999999999993</v>
      </c>
      <c r="U24" s="49">
        <f t="shared" si="24"/>
        <v>-0.10000000000154299</v>
      </c>
      <c r="V24" s="50">
        <f t="shared" si="25"/>
        <v>-2.10000000000043</v>
      </c>
      <c r="W24" s="32">
        <f t="shared" si="26"/>
        <v>-5.0000000000771601E-2</v>
      </c>
      <c r="X24" s="18">
        <v>11.9588</v>
      </c>
      <c r="Y24" s="49">
        <f t="shared" si="27"/>
        <v>0.19999999999953399</v>
      </c>
      <c r="Z24" s="50">
        <f t="shared" si="28"/>
        <v>-0.39999999999906799</v>
      </c>
      <c r="AA24" s="32">
        <f t="shared" si="29"/>
        <v>9.99999999997669E-2</v>
      </c>
      <c r="AB24" s="58">
        <v>9.1006</v>
      </c>
      <c r="AC24" s="49">
        <f t="shared" si="30"/>
        <v>-0.29999999999930099</v>
      </c>
      <c r="AD24" s="50">
        <f t="shared" si="31"/>
        <v>-2.3999999999997401</v>
      </c>
      <c r="AE24" s="32">
        <f t="shared" si="32"/>
        <v>-0.14999999999965</v>
      </c>
      <c r="AF24" s="55">
        <v>82432</v>
      </c>
      <c r="AG24" s="70">
        <f t="shared" si="33"/>
        <v>87</v>
      </c>
      <c r="AH24" s="72"/>
    </row>
    <row r="25" spans="1:43" s="1" customFormat="1" ht="14.25">
      <c r="A25" s="19"/>
      <c r="B25" s="20"/>
      <c r="C25" s="21"/>
      <c r="D25" s="22"/>
      <c r="E25" s="23"/>
      <c r="F25" s="24"/>
      <c r="G25" s="25"/>
      <c r="H25" s="21"/>
      <c r="I25" s="22"/>
      <c r="J25" s="23"/>
      <c r="K25" s="24"/>
      <c r="L25" s="25"/>
      <c r="M25" s="40"/>
      <c r="N25" s="22"/>
      <c r="O25" s="23"/>
      <c r="P25" s="24"/>
      <c r="Q25" s="25"/>
      <c r="R25" s="51"/>
      <c r="S25" s="47"/>
      <c r="T25" s="48"/>
      <c r="U25" s="49"/>
      <c r="V25" s="50"/>
      <c r="W25" s="32"/>
      <c r="X25" s="18"/>
      <c r="Y25" s="49"/>
      <c r="Z25" s="50"/>
      <c r="AA25" s="32"/>
      <c r="AB25" s="58"/>
      <c r="AC25" s="49"/>
      <c r="AD25" s="50"/>
      <c r="AE25" s="32"/>
      <c r="AF25" s="55"/>
      <c r="AG25" s="70"/>
      <c r="AH25" s="71"/>
    </row>
    <row r="26" spans="1:43" s="1" customFormat="1" ht="14.25">
      <c r="A26" s="19"/>
      <c r="B26" s="20"/>
      <c r="C26" s="21"/>
      <c r="D26" s="22"/>
      <c r="E26" s="23">
        <v>-1</v>
      </c>
      <c r="F26" s="24">
        <v>-1.2</v>
      </c>
      <c r="G26" s="25">
        <v>-0.8</v>
      </c>
      <c r="H26" s="24">
        <v>-3.1</v>
      </c>
      <c r="I26" s="24">
        <v>-3.3</v>
      </c>
      <c r="J26" s="24">
        <v>-2.1</v>
      </c>
      <c r="K26" s="24">
        <f>1.2/10</f>
        <v>0.12</v>
      </c>
      <c r="L26" s="25"/>
      <c r="M26" s="39"/>
      <c r="N26" s="22"/>
      <c r="O26" s="23"/>
      <c r="P26" s="24"/>
      <c r="Q26" s="25"/>
      <c r="R26" s="51"/>
      <c r="S26" s="47"/>
      <c r="T26" s="48"/>
      <c r="U26" s="49">
        <v>-0.5</v>
      </c>
      <c r="V26" s="50">
        <f>Z24-Z20</f>
        <v>9.99999999997669E-2</v>
      </c>
      <c r="W26" s="32">
        <v>-0.8</v>
      </c>
      <c r="X26" s="50">
        <v>-2.1</v>
      </c>
      <c r="Y26" s="50">
        <v>-0.4</v>
      </c>
      <c r="Z26" s="50">
        <v>-2.4</v>
      </c>
      <c r="AA26" s="32">
        <f>0.8/10</f>
        <v>0.08</v>
      </c>
      <c r="AB26" s="58"/>
      <c r="AC26" s="49"/>
      <c r="AD26" s="50"/>
      <c r="AE26" s="32"/>
      <c r="AF26" s="55"/>
      <c r="AG26" s="70"/>
      <c r="AH26" s="72"/>
    </row>
    <row r="27" spans="1:43" s="1" customFormat="1" ht="14.25">
      <c r="A27" s="34"/>
      <c r="B27" s="20"/>
      <c r="C27" s="21"/>
      <c r="D27" s="22"/>
      <c r="E27" s="23"/>
      <c r="F27" s="24"/>
      <c r="G27" s="25"/>
      <c r="H27" s="21"/>
      <c r="I27" s="22"/>
      <c r="J27" s="23"/>
      <c r="K27" s="24"/>
      <c r="L27" s="25"/>
      <c r="M27" s="40"/>
      <c r="N27" s="22"/>
      <c r="O27" s="23"/>
      <c r="P27" s="24"/>
      <c r="Q27" s="25"/>
      <c r="R27" s="52"/>
      <c r="S27" s="34"/>
      <c r="T27" s="48"/>
      <c r="U27" s="49"/>
      <c r="V27" s="50"/>
      <c r="W27" s="32"/>
      <c r="X27" s="18"/>
      <c r="Y27" s="49"/>
      <c r="Z27" s="50"/>
      <c r="AA27" s="32"/>
      <c r="AB27" s="58"/>
      <c r="AC27" s="49"/>
      <c r="AD27" s="50"/>
      <c r="AE27" s="32"/>
      <c r="AF27" s="55"/>
      <c r="AG27" s="70"/>
      <c r="AH27" s="71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6" workbookViewId="0">
      <selection activeCell="Q41" sqref="Q41"/>
    </sheetView>
  </sheetViews>
  <sheetFormatPr defaultColWidth="9" defaultRowHeight="13.5"/>
  <cols>
    <col min="2" max="2" width="10.625" customWidth="1"/>
    <col min="3" max="3" width="10.375"/>
    <col min="4" max="4" width="11.875" customWidth="1"/>
    <col min="8" max="8" width="13.75"/>
    <col min="9" max="9" width="12.125" customWidth="1"/>
    <col min="13" max="13" width="9.375"/>
    <col min="14" max="14" width="11.625" customWidth="1"/>
    <col min="20" max="20" width="9.375"/>
    <col min="24" max="24" width="11.875" customWidth="1"/>
    <col min="28" max="28" width="10.375"/>
    <col min="32" max="32" width="9.375"/>
  </cols>
  <sheetData>
    <row r="1" spans="1:44" s="1" customFormat="1" ht="30.75" customHeight="1">
      <c r="A1" s="97" t="s">
        <v>39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44630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44630</v>
      </c>
      <c r="B6" s="20">
        <v>779.79830000000004</v>
      </c>
      <c r="C6" s="21">
        <v>5.8653000000000004</v>
      </c>
      <c r="D6" s="22">
        <f t="shared" ref="D6:D24" si="0">C6+B6</f>
        <v>785.66359999999997</v>
      </c>
      <c r="E6" s="23">
        <v>0</v>
      </c>
      <c r="F6" s="24">
        <v>0</v>
      </c>
      <c r="G6" s="25">
        <v>0</v>
      </c>
      <c r="H6" s="21">
        <v>6.7184999999999997</v>
      </c>
      <c r="I6" s="22">
        <f t="shared" ref="I6:I24" si="1">H6+B6</f>
        <v>786.51679999999999</v>
      </c>
      <c r="J6" s="23">
        <v>0</v>
      </c>
      <c r="K6" s="24">
        <v>0</v>
      </c>
      <c r="L6" s="25">
        <v>0</v>
      </c>
      <c r="M6" s="39">
        <v>6.0011999999999999</v>
      </c>
      <c r="N6" s="22">
        <f t="shared" ref="N6:N24" si="2">M6+B6</f>
        <v>785.79949999999997</v>
      </c>
      <c r="O6" s="23">
        <v>0</v>
      </c>
      <c r="P6" s="24">
        <v>0</v>
      </c>
      <c r="Q6" s="25">
        <v>0</v>
      </c>
      <c r="R6" s="46"/>
      <c r="S6" s="47">
        <f t="shared" ref="S6:S15" si="3">A6</f>
        <v>44630</v>
      </c>
      <c r="T6" s="48">
        <v>8.7113999999999994</v>
      </c>
      <c r="U6" s="49">
        <v>0</v>
      </c>
      <c r="V6" s="50">
        <v>0</v>
      </c>
      <c r="W6" s="32">
        <v>0</v>
      </c>
      <c r="X6" s="18">
        <v>11.931900000000001</v>
      </c>
      <c r="Y6" s="49">
        <f>(X6-X6)*1000</f>
        <v>0</v>
      </c>
      <c r="Z6" s="50">
        <v>0</v>
      </c>
      <c r="AA6" s="32">
        <v>0</v>
      </c>
      <c r="AB6" s="58">
        <v>8.8382000000000005</v>
      </c>
      <c r="AC6" s="49">
        <v>0</v>
      </c>
      <c r="AD6" s="50">
        <v>0</v>
      </c>
      <c r="AE6" s="32">
        <v>0</v>
      </c>
      <c r="AF6" s="55">
        <v>82480</v>
      </c>
      <c r="AG6" s="70">
        <f>82488-AF6</f>
        <v>8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44631</v>
      </c>
      <c r="B7" s="20">
        <v>779.79830000000004</v>
      </c>
      <c r="C7" s="21">
        <v>5.8654000000000002</v>
      </c>
      <c r="D7" s="22">
        <f t="shared" si="0"/>
        <v>785.66369999999995</v>
      </c>
      <c r="E7" s="23">
        <f t="shared" ref="E7:E24" si="4">(D7-D6)*1000</f>
        <v>9.9999999974897905E-2</v>
      </c>
      <c r="F7" s="24">
        <f t="shared" ref="F7:F24" si="5">F6+E7</f>
        <v>9.9999999974897905E-2</v>
      </c>
      <c r="G7" s="25">
        <f t="shared" ref="G7:G24" si="6">E7/(A7-A6)</f>
        <v>9.9999999974897905E-2</v>
      </c>
      <c r="H7" s="21">
        <v>6.7183000000000002</v>
      </c>
      <c r="I7" s="22">
        <f t="shared" si="1"/>
        <v>786.51660000000004</v>
      </c>
      <c r="J7" s="23">
        <f t="shared" ref="J7:J24" si="7">(I7-I6)*1000</f>
        <v>-0.199999999949796</v>
      </c>
      <c r="K7" s="24">
        <f t="shared" ref="K7:K24" si="8">K6+J7</f>
        <v>-0.199999999949796</v>
      </c>
      <c r="L7" s="25">
        <f t="shared" ref="L7:L24" si="9">J7/(A7-A6)</f>
        <v>-0.199999999949796</v>
      </c>
      <c r="M7" s="40">
        <v>6.0010000000000003</v>
      </c>
      <c r="N7" s="22">
        <f t="shared" si="2"/>
        <v>785.79930000000002</v>
      </c>
      <c r="O7" s="23">
        <f t="shared" ref="O7:O24" si="10">(N7-N6)*1000</f>
        <v>-0.20000000006348301</v>
      </c>
      <c r="P7" s="24">
        <f t="shared" ref="P7:P24" si="11">P6+O7</f>
        <v>-0.20000000006348301</v>
      </c>
      <c r="Q7" s="25">
        <f t="shared" ref="Q7:Q24" si="12">O7/(A7-A6)</f>
        <v>-0.20000000006348301</v>
      </c>
      <c r="R7" s="51"/>
      <c r="S7" s="47">
        <f t="shared" si="3"/>
        <v>44631</v>
      </c>
      <c r="T7" s="48">
        <v>8.7116000000000007</v>
      </c>
      <c r="U7" s="49">
        <f t="shared" ref="U7:U15" si="13">(T7-T6)*1000</f>
        <v>0.20000000000130999</v>
      </c>
      <c r="V7" s="50">
        <f t="shared" ref="V7:V15" si="14">V6+U7</f>
        <v>0.20000000000130999</v>
      </c>
      <c r="W7" s="32">
        <f t="shared" ref="W7:W15" si="15">U7/(S7-S6)</f>
        <v>0.20000000000130999</v>
      </c>
      <c r="X7" s="18">
        <v>11.932</v>
      </c>
      <c r="Y7" s="49">
        <f t="shared" ref="Y7:Y15" si="16">(X7-X6)*1000</f>
        <v>9.99999999997669E-2</v>
      </c>
      <c r="Z7" s="50">
        <f t="shared" ref="Z7:Z15" si="17">Z6+Y7</f>
        <v>9.99999999997669E-2</v>
      </c>
      <c r="AA7" s="32">
        <f t="shared" ref="AA7:AA15" si="18">Y7/(S7-S6)</f>
        <v>9.99999999997669E-2</v>
      </c>
      <c r="AB7" s="58">
        <v>8.8379999999999992</v>
      </c>
      <c r="AC7" s="49">
        <f t="shared" ref="AC7:AC15" si="19">(AB7-AB6)*1000</f>
        <v>-0.20000000000130999</v>
      </c>
      <c r="AD7" s="50">
        <f t="shared" ref="AD7:AD15" si="20">AD6+AC7</f>
        <v>-0.20000000000130999</v>
      </c>
      <c r="AE7" s="32">
        <f t="shared" ref="AE7:AE15" si="21">AC7/(S7-S6)</f>
        <v>-0.20000000000130999</v>
      </c>
      <c r="AF7" s="55">
        <v>82477</v>
      </c>
      <c r="AG7" s="70">
        <f t="shared" ref="AG7:AG15" si="22">82488-AF7</f>
        <v>11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44632</v>
      </c>
      <c r="B8" s="20">
        <v>779.79830000000004</v>
      </c>
      <c r="C8" s="21">
        <v>5.8654999999999999</v>
      </c>
      <c r="D8" s="22">
        <f t="shared" si="0"/>
        <v>785.66380000000004</v>
      </c>
      <c r="E8" s="23">
        <f t="shared" si="4"/>
        <v>9.9999999974897905E-2</v>
      </c>
      <c r="F8" s="24">
        <f t="shared" si="5"/>
        <v>0.199999999949796</v>
      </c>
      <c r="G8" s="25">
        <f t="shared" si="6"/>
        <v>9.9999999974897905E-2</v>
      </c>
      <c r="H8" s="21">
        <v>6.7182000000000004</v>
      </c>
      <c r="I8" s="22">
        <f t="shared" si="1"/>
        <v>786.51649999999995</v>
      </c>
      <c r="J8" s="23">
        <f t="shared" si="7"/>
        <v>-9.9999999974897905E-2</v>
      </c>
      <c r="K8" s="24">
        <f t="shared" si="8"/>
        <v>-0.29999999992469401</v>
      </c>
      <c r="L8" s="25">
        <f t="shared" si="9"/>
        <v>-9.9999999974897905E-2</v>
      </c>
      <c r="M8" s="39">
        <v>6.0012999999999996</v>
      </c>
      <c r="N8" s="22">
        <f t="shared" si="2"/>
        <v>785.79960000000005</v>
      </c>
      <c r="O8" s="23">
        <f t="shared" si="10"/>
        <v>0.30000000003838101</v>
      </c>
      <c r="P8" s="24">
        <f t="shared" si="11"/>
        <v>9.9999999974897905E-2</v>
      </c>
      <c r="Q8" s="25">
        <f t="shared" si="12"/>
        <v>0.30000000003838101</v>
      </c>
      <c r="R8" s="46"/>
      <c r="S8" s="47">
        <f t="shared" si="3"/>
        <v>44632</v>
      </c>
      <c r="T8" s="48">
        <v>8.7112999999999996</v>
      </c>
      <c r="U8" s="49">
        <f t="shared" si="13"/>
        <v>-0.30000000000107702</v>
      </c>
      <c r="V8" s="50">
        <f t="shared" si="14"/>
        <v>-9.99999999997669E-2</v>
      </c>
      <c r="W8" s="32">
        <f t="shared" si="15"/>
        <v>-0.30000000000107702</v>
      </c>
      <c r="X8" s="18">
        <v>11.931800000000001</v>
      </c>
      <c r="Y8" s="49">
        <f t="shared" si="16"/>
        <v>-0.19999999999953399</v>
      </c>
      <c r="Z8" s="50">
        <f t="shared" si="17"/>
        <v>-9.99999999997669E-2</v>
      </c>
      <c r="AA8" s="32">
        <f t="shared" si="18"/>
        <v>-0.19999999999953399</v>
      </c>
      <c r="AB8" s="58">
        <v>8.8377999999999997</v>
      </c>
      <c r="AC8" s="49">
        <f t="shared" si="19"/>
        <v>-0.19999999999953399</v>
      </c>
      <c r="AD8" s="50">
        <f t="shared" si="20"/>
        <v>-0.40000000000084401</v>
      </c>
      <c r="AE8" s="32">
        <f t="shared" si="21"/>
        <v>-0.19999999999953399</v>
      </c>
      <c r="AF8" s="55">
        <v>82474</v>
      </c>
      <c r="AG8" s="70">
        <f t="shared" si="22"/>
        <v>14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44633</v>
      </c>
      <c r="B9" s="20">
        <v>779.79830000000004</v>
      </c>
      <c r="C9" s="21">
        <v>5.8650000000000002</v>
      </c>
      <c r="D9" s="22">
        <f t="shared" si="0"/>
        <v>785.66330000000005</v>
      </c>
      <c r="E9" s="23">
        <f t="shared" si="4"/>
        <v>-0.49999999998817701</v>
      </c>
      <c r="F9" s="24">
        <f t="shared" si="5"/>
        <v>-0.30000000003838101</v>
      </c>
      <c r="G9" s="25">
        <f t="shared" si="6"/>
        <v>-0.49999999998817701</v>
      </c>
      <c r="H9" s="21">
        <v>6.718</v>
      </c>
      <c r="I9" s="22">
        <f t="shared" si="1"/>
        <v>786.5163</v>
      </c>
      <c r="J9" s="23">
        <f t="shared" si="7"/>
        <v>-0.20000000006348301</v>
      </c>
      <c r="K9" s="24">
        <f t="shared" si="8"/>
        <v>-0.49999999998817701</v>
      </c>
      <c r="L9" s="25">
        <f t="shared" si="9"/>
        <v>-0.20000000006348301</v>
      </c>
      <c r="M9" s="40">
        <v>6.0010000000000003</v>
      </c>
      <c r="N9" s="22">
        <f t="shared" si="2"/>
        <v>785.79930000000002</v>
      </c>
      <c r="O9" s="23">
        <f t="shared" si="10"/>
        <v>-0.30000000003838101</v>
      </c>
      <c r="P9" s="24">
        <f t="shared" si="11"/>
        <v>-0.20000000006348301</v>
      </c>
      <c r="Q9" s="25">
        <f t="shared" si="12"/>
        <v>-0.30000000003838101</v>
      </c>
      <c r="R9" s="51"/>
      <c r="S9" s="47">
        <f t="shared" si="3"/>
        <v>44633</v>
      </c>
      <c r="T9" s="48">
        <v>8.7111999999999998</v>
      </c>
      <c r="U9" s="49">
        <f t="shared" si="13"/>
        <v>-9.99999999997669E-2</v>
      </c>
      <c r="V9" s="50">
        <f t="shared" si="14"/>
        <v>-0.19999999999953399</v>
      </c>
      <c r="W9" s="32">
        <f t="shared" si="15"/>
        <v>-9.99999999997669E-2</v>
      </c>
      <c r="X9" s="18">
        <v>11.9316</v>
      </c>
      <c r="Y9" s="49">
        <f t="shared" si="16"/>
        <v>-0.20000000000130999</v>
      </c>
      <c r="Z9" s="50">
        <f t="shared" si="17"/>
        <v>-0.30000000000107702</v>
      </c>
      <c r="AA9" s="32">
        <f t="shared" si="18"/>
        <v>-0.20000000000130999</v>
      </c>
      <c r="AB9" s="58">
        <v>8.8378999999999994</v>
      </c>
      <c r="AC9" s="49">
        <f t="shared" si="19"/>
        <v>9.99999999997669E-2</v>
      </c>
      <c r="AD9" s="50">
        <f t="shared" si="20"/>
        <v>-0.30000000000107702</v>
      </c>
      <c r="AE9" s="32">
        <f t="shared" si="21"/>
        <v>9.99999999997669E-2</v>
      </c>
      <c r="AF9" s="55">
        <v>82471</v>
      </c>
      <c r="AG9" s="70">
        <f t="shared" si="22"/>
        <v>17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44634</v>
      </c>
      <c r="B10" s="20">
        <v>779.79830000000004</v>
      </c>
      <c r="C10" s="21">
        <v>5.8646000000000003</v>
      </c>
      <c r="D10" s="22">
        <f t="shared" si="0"/>
        <v>785.66290000000004</v>
      </c>
      <c r="E10" s="23">
        <f t="shared" si="4"/>
        <v>-0.40000000001327901</v>
      </c>
      <c r="F10" s="24">
        <f t="shared" si="5"/>
        <v>-0.70000000005165897</v>
      </c>
      <c r="G10" s="25">
        <f t="shared" si="6"/>
        <v>-0.40000000001327901</v>
      </c>
      <c r="H10" s="21">
        <v>6.7183000000000002</v>
      </c>
      <c r="I10" s="22">
        <f t="shared" si="1"/>
        <v>786.51660000000004</v>
      </c>
      <c r="J10" s="23">
        <f t="shared" si="7"/>
        <v>0.30000000003838101</v>
      </c>
      <c r="K10" s="24">
        <f t="shared" si="8"/>
        <v>-0.199999999949796</v>
      </c>
      <c r="L10" s="25">
        <f t="shared" si="9"/>
        <v>0.30000000003838101</v>
      </c>
      <c r="M10" s="39">
        <v>6.0010000000000003</v>
      </c>
      <c r="N10" s="22">
        <f t="shared" si="2"/>
        <v>785.79930000000002</v>
      </c>
      <c r="O10" s="23">
        <f t="shared" si="10"/>
        <v>0</v>
      </c>
      <c r="P10" s="24">
        <f t="shared" si="11"/>
        <v>-0.20000000006348301</v>
      </c>
      <c r="Q10" s="25">
        <f t="shared" si="12"/>
        <v>0</v>
      </c>
      <c r="R10" s="46"/>
      <c r="S10" s="47">
        <f t="shared" si="3"/>
        <v>44634</v>
      </c>
      <c r="T10" s="48">
        <v>8.7110000000000003</v>
      </c>
      <c r="U10" s="49">
        <f t="shared" si="13"/>
        <v>-0.19999999999953399</v>
      </c>
      <c r="V10" s="50">
        <f t="shared" si="14"/>
        <v>-0.39999999999906799</v>
      </c>
      <c r="W10" s="32">
        <f t="shared" si="15"/>
        <v>-0.19999999999953399</v>
      </c>
      <c r="X10" s="18">
        <v>11.931699999999999</v>
      </c>
      <c r="Y10" s="49">
        <f t="shared" si="16"/>
        <v>9.99999999997669E-2</v>
      </c>
      <c r="Z10" s="50">
        <f t="shared" si="17"/>
        <v>-0.20000000000130999</v>
      </c>
      <c r="AA10" s="32">
        <f t="shared" si="18"/>
        <v>9.99999999997669E-2</v>
      </c>
      <c r="AB10" s="58">
        <v>8.8379999999999992</v>
      </c>
      <c r="AC10" s="49">
        <f t="shared" si="19"/>
        <v>9.99999999997669E-2</v>
      </c>
      <c r="AD10" s="50">
        <f t="shared" si="20"/>
        <v>-0.20000000000130999</v>
      </c>
      <c r="AE10" s="32">
        <f t="shared" si="21"/>
        <v>9.99999999997669E-2</v>
      </c>
      <c r="AF10" s="55">
        <v>82468</v>
      </c>
      <c r="AG10" s="70">
        <f t="shared" si="22"/>
        <v>20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44635</v>
      </c>
      <c r="B11" s="20">
        <v>779.79830000000004</v>
      </c>
      <c r="C11" s="21">
        <v>5.8648999999999996</v>
      </c>
      <c r="D11" s="22">
        <f t="shared" si="0"/>
        <v>785.66319999999996</v>
      </c>
      <c r="E11" s="23">
        <f t="shared" si="4"/>
        <v>0.30000000003838101</v>
      </c>
      <c r="F11" s="24">
        <f t="shared" si="5"/>
        <v>-0.40000000001327901</v>
      </c>
      <c r="G11" s="25">
        <f t="shared" si="6"/>
        <v>0.30000000003838101</v>
      </c>
      <c r="H11" s="21">
        <v>6.718</v>
      </c>
      <c r="I11" s="22">
        <f t="shared" si="1"/>
        <v>786.5163</v>
      </c>
      <c r="J11" s="23">
        <f t="shared" si="7"/>
        <v>-0.30000000003838101</v>
      </c>
      <c r="K11" s="24">
        <f t="shared" si="8"/>
        <v>-0.49999999998817701</v>
      </c>
      <c r="L11" s="25">
        <f t="shared" si="9"/>
        <v>-0.30000000003838101</v>
      </c>
      <c r="M11" s="40">
        <v>6.0007000000000001</v>
      </c>
      <c r="N11" s="22">
        <f t="shared" si="2"/>
        <v>785.79899999999998</v>
      </c>
      <c r="O11" s="23">
        <f t="shared" si="10"/>
        <v>-0.29999999992469401</v>
      </c>
      <c r="P11" s="24">
        <f t="shared" si="11"/>
        <v>-0.49999999998817701</v>
      </c>
      <c r="Q11" s="25">
        <f t="shared" si="12"/>
        <v>-0.29999999992469401</v>
      </c>
      <c r="R11" s="51"/>
      <c r="S11" s="47">
        <f t="shared" si="3"/>
        <v>44635</v>
      </c>
      <c r="T11" s="48">
        <v>8.7111000000000001</v>
      </c>
      <c r="U11" s="49">
        <f t="shared" si="13"/>
        <v>9.99999999997669E-2</v>
      </c>
      <c r="V11" s="50">
        <f t="shared" si="14"/>
        <v>-0.29999999999930099</v>
      </c>
      <c r="W11" s="32">
        <f t="shared" si="15"/>
        <v>9.99999999997669E-2</v>
      </c>
      <c r="X11" s="18">
        <v>11.931699999999999</v>
      </c>
      <c r="Y11" s="49">
        <f t="shared" si="16"/>
        <v>0</v>
      </c>
      <c r="Z11" s="50">
        <f t="shared" si="17"/>
        <v>-0.20000000000130999</v>
      </c>
      <c r="AA11" s="32">
        <f t="shared" si="18"/>
        <v>0</v>
      </c>
      <c r="AB11" s="58">
        <v>8.8376999999999999</v>
      </c>
      <c r="AC11" s="49">
        <f t="shared" si="19"/>
        <v>-0.29999999999930099</v>
      </c>
      <c r="AD11" s="50">
        <f t="shared" si="20"/>
        <v>-0.50000000000061096</v>
      </c>
      <c r="AE11" s="32">
        <f t="shared" si="21"/>
        <v>-0.29999999999930099</v>
      </c>
      <c r="AF11" s="55">
        <v>82465</v>
      </c>
      <c r="AG11" s="70">
        <f t="shared" si="22"/>
        <v>23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44636</v>
      </c>
      <c r="B12" s="20">
        <v>779.79830000000004</v>
      </c>
      <c r="C12" s="21">
        <v>5.8647999999999998</v>
      </c>
      <c r="D12" s="22">
        <f t="shared" si="0"/>
        <v>785.66309999999999</v>
      </c>
      <c r="E12" s="23">
        <f t="shared" si="4"/>
        <v>-0.10000000008858501</v>
      </c>
      <c r="F12" s="24">
        <f t="shared" si="5"/>
        <v>-0.50000000010186296</v>
      </c>
      <c r="G12" s="25">
        <f t="shared" si="6"/>
        <v>-0.10000000008858501</v>
      </c>
      <c r="H12" s="21">
        <v>6.7179000000000002</v>
      </c>
      <c r="I12" s="22">
        <f t="shared" si="1"/>
        <v>786.51620000000003</v>
      </c>
      <c r="J12" s="23">
        <f t="shared" si="7"/>
        <v>-9.9999999974897905E-2</v>
      </c>
      <c r="K12" s="24">
        <f t="shared" si="8"/>
        <v>-0.59999999996307496</v>
      </c>
      <c r="L12" s="25">
        <f t="shared" si="9"/>
        <v>-9.9999999974897905E-2</v>
      </c>
      <c r="M12" s="39">
        <v>6.0004999999999997</v>
      </c>
      <c r="N12" s="22">
        <f t="shared" si="2"/>
        <v>785.79880000000003</v>
      </c>
      <c r="O12" s="23">
        <f t="shared" si="10"/>
        <v>-0.20000000006348301</v>
      </c>
      <c r="P12" s="24">
        <f t="shared" si="11"/>
        <v>-0.70000000005165897</v>
      </c>
      <c r="Q12" s="25">
        <f t="shared" si="12"/>
        <v>-0.20000000006348301</v>
      </c>
      <c r="R12" s="46"/>
      <c r="S12" s="47">
        <f t="shared" si="3"/>
        <v>44636</v>
      </c>
      <c r="T12" s="48">
        <v>8.7108000000000008</v>
      </c>
      <c r="U12" s="49">
        <f t="shared" si="13"/>
        <v>-0.29999999999930099</v>
      </c>
      <c r="V12" s="50">
        <f t="shared" si="14"/>
        <v>-0.59999999999860198</v>
      </c>
      <c r="W12" s="32">
        <f t="shared" si="15"/>
        <v>-0.29999999999930099</v>
      </c>
      <c r="X12" s="18">
        <v>11.9315</v>
      </c>
      <c r="Y12" s="49">
        <f t="shared" si="16"/>
        <v>-0.19999999999953399</v>
      </c>
      <c r="Z12" s="50">
        <f t="shared" si="17"/>
        <v>-0.40000000000084401</v>
      </c>
      <c r="AA12" s="32">
        <f t="shared" si="18"/>
        <v>-0.19999999999953399</v>
      </c>
      <c r="AB12" s="58">
        <v>8.8378999999999994</v>
      </c>
      <c r="AC12" s="49">
        <f t="shared" si="19"/>
        <v>0.19999999999953399</v>
      </c>
      <c r="AD12" s="50">
        <f t="shared" si="20"/>
        <v>-0.30000000000107702</v>
      </c>
      <c r="AE12" s="32">
        <f t="shared" si="21"/>
        <v>0.19999999999953399</v>
      </c>
      <c r="AF12" s="55">
        <v>82462</v>
      </c>
      <c r="AG12" s="70">
        <f t="shared" si="22"/>
        <v>26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44637</v>
      </c>
      <c r="B13" s="20">
        <v>779.79830000000004</v>
      </c>
      <c r="C13" s="21">
        <v>5.8644999999999996</v>
      </c>
      <c r="D13" s="22">
        <f t="shared" si="0"/>
        <v>785.66279999999995</v>
      </c>
      <c r="E13" s="23">
        <f t="shared" si="4"/>
        <v>-0.29999999992469401</v>
      </c>
      <c r="F13" s="24">
        <f t="shared" si="5"/>
        <v>-0.80000000002655702</v>
      </c>
      <c r="G13" s="25">
        <f t="shared" si="6"/>
        <v>-0.29999999992469401</v>
      </c>
      <c r="H13" s="21">
        <v>6.7175000000000002</v>
      </c>
      <c r="I13" s="22">
        <f t="shared" si="1"/>
        <v>786.51580000000001</v>
      </c>
      <c r="J13" s="23">
        <f t="shared" si="7"/>
        <v>-0.40000000001327901</v>
      </c>
      <c r="K13" s="24">
        <f t="shared" si="8"/>
        <v>-0.99999999997635303</v>
      </c>
      <c r="L13" s="25">
        <f t="shared" si="9"/>
        <v>-0.40000000001327901</v>
      </c>
      <c r="M13" s="40">
        <v>5.9989999999999997</v>
      </c>
      <c r="N13" s="22">
        <f t="shared" si="2"/>
        <v>785.79729999999995</v>
      </c>
      <c r="O13" s="23">
        <f t="shared" si="10"/>
        <v>-1.4999999999645299</v>
      </c>
      <c r="P13" s="24">
        <f t="shared" si="11"/>
        <v>-2.2000000000161899</v>
      </c>
      <c r="Q13" s="25">
        <f t="shared" si="12"/>
        <v>-1.4999999999645299</v>
      </c>
      <c r="R13" s="51"/>
      <c r="S13" s="47">
        <f t="shared" si="3"/>
        <v>44637</v>
      </c>
      <c r="T13" s="48">
        <v>8.7103000000000002</v>
      </c>
      <c r="U13" s="49">
        <f t="shared" si="13"/>
        <v>-0.50000000000061096</v>
      </c>
      <c r="V13" s="50">
        <f t="shared" si="14"/>
        <v>-1.0999999999992101</v>
      </c>
      <c r="W13" s="32">
        <f t="shared" si="15"/>
        <v>-0.50000000000061096</v>
      </c>
      <c r="X13" s="18">
        <v>11.9313</v>
      </c>
      <c r="Y13" s="49">
        <f t="shared" si="16"/>
        <v>-0.19999999999953399</v>
      </c>
      <c r="Z13" s="50">
        <f t="shared" si="17"/>
        <v>-0.60000000000037801</v>
      </c>
      <c r="AA13" s="32">
        <f t="shared" si="18"/>
        <v>-0.19999999999953399</v>
      </c>
      <c r="AB13" s="58">
        <v>8.8376000000000001</v>
      </c>
      <c r="AC13" s="49">
        <f t="shared" si="19"/>
        <v>-0.29999999999930099</v>
      </c>
      <c r="AD13" s="50">
        <f t="shared" si="20"/>
        <v>-0.60000000000037801</v>
      </c>
      <c r="AE13" s="32">
        <f t="shared" si="21"/>
        <v>-0.29999999999930099</v>
      </c>
      <c r="AF13" s="55">
        <v>82459</v>
      </c>
      <c r="AG13" s="70">
        <f t="shared" si="22"/>
        <v>29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44639</v>
      </c>
      <c r="B14" s="20">
        <v>779.79830000000004</v>
      </c>
      <c r="C14" s="21">
        <v>5.8642000000000003</v>
      </c>
      <c r="D14" s="22">
        <f t="shared" si="0"/>
        <v>785.66250000000002</v>
      </c>
      <c r="E14" s="23">
        <f t="shared" si="4"/>
        <v>-0.30000000003838101</v>
      </c>
      <c r="F14" s="24">
        <f t="shared" si="5"/>
        <v>-1.1000000000649399</v>
      </c>
      <c r="G14" s="25">
        <f t="shared" si="6"/>
        <v>-0.15000000001919001</v>
      </c>
      <c r="H14" s="21">
        <v>6.7172000000000001</v>
      </c>
      <c r="I14" s="22">
        <f t="shared" si="1"/>
        <v>786.51549999999997</v>
      </c>
      <c r="J14" s="23">
        <f t="shared" si="7"/>
        <v>-0.29999999992469401</v>
      </c>
      <c r="K14" s="24">
        <f t="shared" si="8"/>
        <v>-1.2999999999010501</v>
      </c>
      <c r="L14" s="25">
        <f t="shared" si="9"/>
        <v>-0.149999999962347</v>
      </c>
      <c r="M14" s="39">
        <v>5.9995000000000003</v>
      </c>
      <c r="N14" s="22">
        <f t="shared" si="2"/>
        <v>785.79780000000005</v>
      </c>
      <c r="O14" s="23">
        <f t="shared" si="10"/>
        <v>0.49999999998817701</v>
      </c>
      <c r="P14" s="24">
        <f t="shared" si="11"/>
        <v>-1.70000000002801</v>
      </c>
      <c r="Q14" s="25">
        <f t="shared" si="12"/>
        <v>0.24999999999408801</v>
      </c>
      <c r="R14" s="46"/>
      <c r="S14" s="47">
        <f t="shared" si="3"/>
        <v>44639</v>
      </c>
      <c r="T14" s="48">
        <v>8.7100000000000009</v>
      </c>
      <c r="U14" s="49">
        <f t="shared" si="13"/>
        <v>-0.29999999999930099</v>
      </c>
      <c r="V14" s="50">
        <f t="shared" si="14"/>
        <v>-1.39999999999851</v>
      </c>
      <c r="W14" s="32">
        <f t="shared" si="15"/>
        <v>-0.14999999999965</v>
      </c>
      <c r="X14" s="18">
        <v>11.930999999999999</v>
      </c>
      <c r="Y14" s="49">
        <f t="shared" si="16"/>
        <v>-0.30000000000107702</v>
      </c>
      <c r="Z14" s="50">
        <f t="shared" si="17"/>
        <v>-0.90000000000145497</v>
      </c>
      <c r="AA14" s="32">
        <f t="shared" si="18"/>
        <v>-0.15000000000053901</v>
      </c>
      <c r="AB14" s="58">
        <v>8.8371999999999993</v>
      </c>
      <c r="AC14" s="49">
        <f t="shared" si="19"/>
        <v>-0.40000000000084401</v>
      </c>
      <c r="AD14" s="50">
        <f t="shared" si="20"/>
        <v>-1.0000000000012199</v>
      </c>
      <c r="AE14" s="32">
        <f t="shared" si="21"/>
        <v>-0.20000000000042201</v>
      </c>
      <c r="AF14" s="55">
        <v>82456</v>
      </c>
      <c r="AG14" s="70">
        <f t="shared" si="22"/>
        <v>32</v>
      </c>
      <c r="AH14" s="72"/>
    </row>
    <row r="15" spans="1:44" s="1" customFormat="1" ht="14.85" customHeight="1">
      <c r="A15" s="19">
        <v>44640</v>
      </c>
      <c r="B15" s="20">
        <v>779.79830000000004</v>
      </c>
      <c r="C15" s="21">
        <v>5.8643000000000001</v>
      </c>
      <c r="D15" s="22">
        <f t="shared" si="0"/>
        <v>785.6626</v>
      </c>
      <c r="E15" s="23">
        <f t="shared" si="4"/>
        <v>9.9999999974897905E-2</v>
      </c>
      <c r="F15" s="24">
        <f t="shared" si="5"/>
        <v>-1.00000000009004</v>
      </c>
      <c r="G15" s="25">
        <f t="shared" si="6"/>
        <v>9.9999999974897905E-2</v>
      </c>
      <c r="H15" s="21">
        <v>6.7169999999999996</v>
      </c>
      <c r="I15" s="22">
        <f t="shared" si="1"/>
        <v>786.51530000000002</v>
      </c>
      <c r="J15" s="23">
        <f t="shared" si="7"/>
        <v>-0.20000000006348301</v>
      </c>
      <c r="K15" s="24">
        <f t="shared" si="8"/>
        <v>-1.4999999999645299</v>
      </c>
      <c r="L15" s="25">
        <f t="shared" si="9"/>
        <v>-0.20000000006348301</v>
      </c>
      <c r="M15" s="40">
        <v>5.9992000000000001</v>
      </c>
      <c r="N15" s="22">
        <f t="shared" si="2"/>
        <v>785.79750000000001</v>
      </c>
      <c r="O15" s="23">
        <f t="shared" si="10"/>
        <v>-0.30000000003838101</v>
      </c>
      <c r="P15" s="24">
        <f t="shared" si="11"/>
        <v>-2.00000000006639</v>
      </c>
      <c r="Q15" s="25">
        <f t="shared" si="12"/>
        <v>-0.30000000003838101</v>
      </c>
      <c r="R15" s="51"/>
      <c r="S15" s="47">
        <f t="shared" si="3"/>
        <v>44640</v>
      </c>
      <c r="T15" s="48">
        <v>8.7101000000000006</v>
      </c>
      <c r="U15" s="49">
        <f t="shared" si="13"/>
        <v>9.99999999997669E-2</v>
      </c>
      <c r="V15" s="50">
        <f t="shared" si="14"/>
        <v>-1.2999999999987499</v>
      </c>
      <c r="W15" s="32">
        <f t="shared" si="15"/>
        <v>9.99999999997669E-2</v>
      </c>
      <c r="X15" s="18">
        <v>11.931100000000001</v>
      </c>
      <c r="Y15" s="49">
        <f t="shared" si="16"/>
        <v>0.10000000000154299</v>
      </c>
      <c r="Z15" s="50">
        <f t="shared" si="17"/>
        <v>-0.799999999999912</v>
      </c>
      <c r="AA15" s="32">
        <f t="shared" si="18"/>
        <v>0.10000000000154299</v>
      </c>
      <c r="AB15" s="58">
        <v>8.8369999999999997</v>
      </c>
      <c r="AC15" s="49">
        <f t="shared" si="19"/>
        <v>-0.19999999999953399</v>
      </c>
      <c r="AD15" s="50">
        <f t="shared" si="20"/>
        <v>-1.20000000000076</v>
      </c>
      <c r="AE15" s="32">
        <f t="shared" si="21"/>
        <v>-0.19999999999953399</v>
      </c>
      <c r="AF15" s="55">
        <v>82453</v>
      </c>
      <c r="AG15" s="70">
        <f t="shared" si="22"/>
        <v>35</v>
      </c>
      <c r="AH15" s="71"/>
    </row>
    <row r="16" spans="1:44" s="1" customFormat="1" ht="14.85" customHeight="1">
      <c r="A16" s="19">
        <v>44641</v>
      </c>
      <c r="B16" s="20">
        <v>779.79830000000004</v>
      </c>
      <c r="C16" s="21">
        <v>5.8640999999999996</v>
      </c>
      <c r="D16" s="22">
        <f t="shared" si="0"/>
        <v>785.66240000000005</v>
      </c>
      <c r="E16" s="23">
        <f t="shared" si="4"/>
        <v>-0.199999999949796</v>
      </c>
      <c r="F16" s="24">
        <f t="shared" si="5"/>
        <v>-1.2000000000398401</v>
      </c>
      <c r="G16" s="25">
        <f t="shared" si="6"/>
        <v>-0.199999999949796</v>
      </c>
      <c r="H16" s="21">
        <v>6.7171000000000003</v>
      </c>
      <c r="I16" s="22">
        <f t="shared" si="1"/>
        <v>786.5154</v>
      </c>
      <c r="J16" s="23">
        <f t="shared" si="7"/>
        <v>9.9999999974897905E-2</v>
      </c>
      <c r="K16" s="24">
        <f t="shared" si="8"/>
        <v>-1.39999999998963</v>
      </c>
      <c r="L16" s="25">
        <f t="shared" si="9"/>
        <v>9.9999999974897905E-2</v>
      </c>
      <c r="M16" s="39">
        <v>5.9989999999999997</v>
      </c>
      <c r="N16" s="22">
        <f t="shared" si="2"/>
        <v>785.79729999999995</v>
      </c>
      <c r="O16" s="23">
        <f t="shared" si="10"/>
        <v>-0.199999999949796</v>
      </c>
      <c r="P16" s="24">
        <f t="shared" si="11"/>
        <v>-2.2000000000161899</v>
      </c>
      <c r="Q16" s="25">
        <f t="shared" si="12"/>
        <v>-0.199999999949796</v>
      </c>
      <c r="R16" s="46"/>
      <c r="S16" s="47">
        <f t="shared" ref="S16:S24" si="23">A16</f>
        <v>44641</v>
      </c>
      <c r="T16" s="48">
        <v>8.7098999999999993</v>
      </c>
      <c r="U16" s="49">
        <f t="shared" ref="U16:U24" si="24">(T16-T15)*1000</f>
        <v>-0.20000000000130999</v>
      </c>
      <c r="V16" s="50">
        <f t="shared" ref="V16:V24" si="25">V15+U16</f>
        <v>-1.50000000000006</v>
      </c>
      <c r="W16" s="32">
        <f t="shared" ref="W16:W24" si="26">U16/(S16-S15)</f>
        <v>-0.20000000000130999</v>
      </c>
      <c r="X16" s="18">
        <v>11.9307</v>
      </c>
      <c r="Y16" s="49">
        <f t="shared" ref="Y16:Y24" si="27">(X16-X15)*1000</f>
        <v>-0.40000000000084401</v>
      </c>
      <c r="Z16" s="50">
        <f t="shared" ref="Z16:Z24" si="28">Z15+Y16</f>
        <v>-1.20000000000076</v>
      </c>
      <c r="AA16" s="32">
        <f t="shared" ref="AA16:AA24" si="29">Y16/(S16-S15)</f>
        <v>-0.40000000000084401</v>
      </c>
      <c r="AB16" s="58">
        <v>8.8371999999999993</v>
      </c>
      <c r="AC16" s="49">
        <f t="shared" ref="AC16:AC24" si="30">(AB16-AB15)*1000</f>
        <v>0.19999999999953399</v>
      </c>
      <c r="AD16" s="50">
        <f t="shared" ref="AD16:AD24" si="31">AD15+AC16</f>
        <v>-1.0000000000012199</v>
      </c>
      <c r="AE16" s="32">
        <f t="shared" ref="AE16:AE24" si="32">AC16/(S16-S15)</f>
        <v>0.19999999999953399</v>
      </c>
      <c r="AF16" s="55">
        <v>82450</v>
      </c>
      <c r="AG16" s="70">
        <f t="shared" ref="AG16:AG24" si="33">82488-AF16</f>
        <v>38</v>
      </c>
      <c r="AH16" s="72"/>
    </row>
    <row r="17" spans="1:43" s="1" customFormat="1" ht="14.85" customHeight="1">
      <c r="A17" s="19">
        <v>44642</v>
      </c>
      <c r="B17" s="20">
        <v>779.79830000000004</v>
      </c>
      <c r="C17" s="21">
        <v>5.8638000000000003</v>
      </c>
      <c r="D17" s="22">
        <f t="shared" si="0"/>
        <v>785.66210000000001</v>
      </c>
      <c r="E17" s="23">
        <f t="shared" si="4"/>
        <v>-0.30000000003838101</v>
      </c>
      <c r="F17" s="24">
        <f t="shared" si="5"/>
        <v>-1.5000000000782201</v>
      </c>
      <c r="G17" s="25">
        <f t="shared" si="6"/>
        <v>-0.30000000003838101</v>
      </c>
      <c r="H17" s="21">
        <v>6.7167000000000003</v>
      </c>
      <c r="I17" s="22">
        <f t="shared" si="1"/>
        <v>786.51499999999999</v>
      </c>
      <c r="J17" s="23">
        <f t="shared" si="7"/>
        <v>-0.40000000001327901</v>
      </c>
      <c r="K17" s="24">
        <f t="shared" si="8"/>
        <v>-1.8000000000029099</v>
      </c>
      <c r="L17" s="25">
        <f t="shared" si="9"/>
        <v>-0.40000000001327901</v>
      </c>
      <c r="M17" s="40">
        <v>5.9991000000000003</v>
      </c>
      <c r="N17" s="22">
        <f t="shared" si="2"/>
        <v>785.79740000000004</v>
      </c>
      <c r="O17" s="23">
        <f t="shared" si="10"/>
        <v>9.9999999974897905E-2</v>
      </c>
      <c r="P17" s="24">
        <f t="shared" si="11"/>
        <v>-2.1000000000412902</v>
      </c>
      <c r="Q17" s="25">
        <f t="shared" si="12"/>
        <v>9.9999999974897905E-2</v>
      </c>
      <c r="R17" s="51"/>
      <c r="S17" s="47">
        <f t="shared" si="23"/>
        <v>44642</v>
      </c>
      <c r="T17" s="48">
        <v>8.7095000000000002</v>
      </c>
      <c r="U17" s="49">
        <f t="shared" si="24"/>
        <v>-0.39999999999906799</v>
      </c>
      <c r="V17" s="50">
        <f t="shared" si="25"/>
        <v>-1.8999999999991199</v>
      </c>
      <c r="W17" s="32">
        <f t="shared" si="26"/>
        <v>-0.39999999999906799</v>
      </c>
      <c r="X17" s="18">
        <v>11.9305</v>
      </c>
      <c r="Y17" s="49">
        <f t="shared" si="27"/>
        <v>-0.19999999999953399</v>
      </c>
      <c r="Z17" s="50">
        <f t="shared" si="28"/>
        <v>-1.4000000000002899</v>
      </c>
      <c r="AA17" s="32">
        <f t="shared" si="29"/>
        <v>-0.19999999999953399</v>
      </c>
      <c r="AB17" s="58">
        <v>8.8369999999999997</v>
      </c>
      <c r="AC17" s="49">
        <f t="shared" si="30"/>
        <v>-0.19999999999953399</v>
      </c>
      <c r="AD17" s="50">
        <f t="shared" si="31"/>
        <v>-1.20000000000076</v>
      </c>
      <c r="AE17" s="32">
        <f t="shared" si="32"/>
        <v>-0.19999999999953399</v>
      </c>
      <c r="AF17" s="55">
        <v>82447</v>
      </c>
      <c r="AG17" s="70">
        <f t="shared" si="33"/>
        <v>41</v>
      </c>
      <c r="AH17" s="71"/>
    </row>
    <row r="18" spans="1:43" s="1" customFormat="1" ht="14.85" customHeight="1">
      <c r="A18" s="19">
        <v>44643</v>
      </c>
      <c r="B18" s="20">
        <v>779.79830000000004</v>
      </c>
      <c r="C18" s="21">
        <v>5.8639000000000001</v>
      </c>
      <c r="D18" s="22">
        <f t="shared" si="0"/>
        <v>785.66219999999998</v>
      </c>
      <c r="E18" s="23">
        <f t="shared" si="4"/>
        <v>9.9999999974897905E-2</v>
      </c>
      <c r="F18" s="24">
        <f t="shared" si="5"/>
        <v>-1.4000000001033199</v>
      </c>
      <c r="G18" s="25">
        <f t="shared" si="6"/>
        <v>9.9999999974897905E-2</v>
      </c>
      <c r="H18" s="21">
        <v>6.7168999999999999</v>
      </c>
      <c r="I18" s="22">
        <f t="shared" si="1"/>
        <v>786.51520000000005</v>
      </c>
      <c r="J18" s="23">
        <f t="shared" si="7"/>
        <v>0.20000000006348301</v>
      </c>
      <c r="K18" s="24">
        <f t="shared" si="8"/>
        <v>-1.5999999999394301</v>
      </c>
      <c r="L18" s="25">
        <f t="shared" si="9"/>
        <v>0.20000000006348301</v>
      </c>
      <c r="M18" s="39">
        <v>5.9988000000000001</v>
      </c>
      <c r="N18" s="22">
        <f t="shared" si="2"/>
        <v>785.7971</v>
      </c>
      <c r="O18" s="23">
        <f t="shared" si="10"/>
        <v>-0.30000000003838101</v>
      </c>
      <c r="P18" s="24">
        <f t="shared" si="11"/>
        <v>-2.40000000007967</v>
      </c>
      <c r="Q18" s="25">
        <f t="shared" si="12"/>
        <v>-0.30000000003838101</v>
      </c>
      <c r="R18" s="46"/>
      <c r="S18" s="47">
        <f t="shared" si="23"/>
        <v>44643</v>
      </c>
      <c r="T18" s="48">
        <v>8.7096999999999998</v>
      </c>
      <c r="U18" s="49">
        <f t="shared" si="24"/>
        <v>0.19999999999953399</v>
      </c>
      <c r="V18" s="50">
        <f t="shared" si="25"/>
        <v>-1.6999999999995901</v>
      </c>
      <c r="W18" s="32">
        <f t="shared" si="26"/>
        <v>0.19999999999953399</v>
      </c>
      <c r="X18" s="18">
        <v>11.930400000000001</v>
      </c>
      <c r="Y18" s="49">
        <f t="shared" si="27"/>
        <v>-9.99999999997669E-2</v>
      </c>
      <c r="Z18" s="50">
        <f t="shared" si="28"/>
        <v>-1.50000000000006</v>
      </c>
      <c r="AA18" s="32">
        <f t="shared" si="29"/>
        <v>-9.99999999997669E-2</v>
      </c>
      <c r="AB18" s="58">
        <v>8.8368000000000002</v>
      </c>
      <c r="AC18" s="49">
        <f t="shared" si="30"/>
        <v>-0.19999999999953399</v>
      </c>
      <c r="AD18" s="50">
        <f t="shared" si="31"/>
        <v>-1.4000000000002899</v>
      </c>
      <c r="AE18" s="32">
        <f t="shared" si="32"/>
        <v>-0.19999999999953399</v>
      </c>
      <c r="AF18" s="55">
        <v>82444</v>
      </c>
      <c r="AG18" s="70">
        <f t="shared" si="33"/>
        <v>44</v>
      </c>
      <c r="AH18" s="72"/>
    </row>
    <row r="19" spans="1:43" s="1" customFormat="1" ht="14.85" customHeight="1">
      <c r="A19" s="19">
        <v>44644</v>
      </c>
      <c r="B19" s="20">
        <v>779.79830000000004</v>
      </c>
      <c r="C19" s="21">
        <v>5.8636999999999997</v>
      </c>
      <c r="D19" s="22">
        <f t="shared" si="0"/>
        <v>785.66200000000003</v>
      </c>
      <c r="E19" s="23">
        <f t="shared" si="4"/>
        <v>-0.199999999949796</v>
      </c>
      <c r="F19" s="24">
        <f t="shared" si="5"/>
        <v>-1.60000000005311</v>
      </c>
      <c r="G19" s="25">
        <f t="shared" si="6"/>
        <v>-0.199999999949796</v>
      </c>
      <c r="H19" s="21">
        <v>6.7164999999999999</v>
      </c>
      <c r="I19" s="22">
        <f t="shared" si="1"/>
        <v>786.51480000000004</v>
      </c>
      <c r="J19" s="23">
        <f t="shared" si="7"/>
        <v>-0.40000000001327901</v>
      </c>
      <c r="K19" s="24">
        <f t="shared" si="8"/>
        <v>-1.9999999999527101</v>
      </c>
      <c r="L19" s="25">
        <f t="shared" si="9"/>
        <v>-0.40000000001327901</v>
      </c>
      <c r="M19" s="40">
        <v>5.9987000000000004</v>
      </c>
      <c r="N19" s="22">
        <f t="shared" si="2"/>
        <v>785.79700000000003</v>
      </c>
      <c r="O19" s="23">
        <f t="shared" si="10"/>
        <v>-9.9999999974897905E-2</v>
      </c>
      <c r="P19" s="24">
        <f t="shared" si="11"/>
        <v>-2.5000000000545701</v>
      </c>
      <c r="Q19" s="25">
        <f t="shared" si="12"/>
        <v>-9.9999999974897905E-2</v>
      </c>
      <c r="R19" s="51"/>
      <c r="S19" s="47">
        <f t="shared" si="23"/>
        <v>44644</v>
      </c>
      <c r="T19" s="48">
        <v>8.7095000000000002</v>
      </c>
      <c r="U19" s="49">
        <f t="shared" si="24"/>
        <v>-0.19999999999953399</v>
      </c>
      <c r="V19" s="50">
        <f t="shared" si="25"/>
        <v>-1.8999999999991199</v>
      </c>
      <c r="W19" s="32">
        <f t="shared" si="26"/>
        <v>-0.19999999999953399</v>
      </c>
      <c r="X19" s="18">
        <v>11.93</v>
      </c>
      <c r="Y19" s="49">
        <f t="shared" si="27"/>
        <v>-0.40000000000084401</v>
      </c>
      <c r="Z19" s="50">
        <f t="shared" si="28"/>
        <v>-1.9000000000009001</v>
      </c>
      <c r="AA19" s="32">
        <f t="shared" si="29"/>
        <v>-0.40000000000084401</v>
      </c>
      <c r="AB19" s="58">
        <v>8.8364999999999991</v>
      </c>
      <c r="AC19" s="49">
        <f t="shared" si="30"/>
        <v>-0.30000000000107702</v>
      </c>
      <c r="AD19" s="50">
        <f t="shared" si="31"/>
        <v>-1.70000000000137</v>
      </c>
      <c r="AE19" s="32">
        <f t="shared" si="32"/>
        <v>-0.30000000000107702</v>
      </c>
      <c r="AF19" s="55">
        <v>82441</v>
      </c>
      <c r="AG19" s="70">
        <f t="shared" si="33"/>
        <v>47</v>
      </c>
      <c r="AH19" s="71"/>
    </row>
    <row r="20" spans="1:43" s="1" customFormat="1" ht="14.85" customHeight="1">
      <c r="A20" s="19">
        <v>44645</v>
      </c>
      <c r="B20" s="20">
        <v>779.79830000000004</v>
      </c>
      <c r="C20" s="21">
        <v>5.8634000000000004</v>
      </c>
      <c r="D20" s="22">
        <f t="shared" si="0"/>
        <v>785.6617</v>
      </c>
      <c r="E20" s="23">
        <f t="shared" si="4"/>
        <v>-0.30000000003838101</v>
      </c>
      <c r="F20" s="24">
        <f t="shared" si="5"/>
        <v>-1.9000000000915001</v>
      </c>
      <c r="G20" s="25">
        <f t="shared" si="6"/>
        <v>-0.30000000003838101</v>
      </c>
      <c r="H20" s="21">
        <v>6.7167000000000003</v>
      </c>
      <c r="I20" s="22">
        <f t="shared" si="1"/>
        <v>786.51499999999999</v>
      </c>
      <c r="J20" s="23">
        <f t="shared" si="7"/>
        <v>0.199999999949796</v>
      </c>
      <c r="K20" s="24">
        <f t="shared" si="8"/>
        <v>-1.8000000000029099</v>
      </c>
      <c r="L20" s="25">
        <f t="shared" si="9"/>
        <v>0.199999999949796</v>
      </c>
      <c r="M20" s="39">
        <v>5.9984999999999999</v>
      </c>
      <c r="N20" s="22">
        <f t="shared" si="2"/>
        <v>785.79679999999996</v>
      </c>
      <c r="O20" s="23">
        <f t="shared" si="10"/>
        <v>-0.199999999949796</v>
      </c>
      <c r="P20" s="24">
        <f t="shared" si="11"/>
        <v>-2.70000000000437</v>
      </c>
      <c r="Q20" s="25">
        <f t="shared" si="12"/>
        <v>-0.199999999949796</v>
      </c>
      <c r="R20" s="46"/>
      <c r="S20" s="47">
        <f t="shared" si="23"/>
        <v>44645</v>
      </c>
      <c r="T20" s="48">
        <v>8.7093000000000007</v>
      </c>
      <c r="U20" s="49">
        <f t="shared" si="24"/>
        <v>-0.19999999999953399</v>
      </c>
      <c r="V20" s="50">
        <f t="shared" si="25"/>
        <v>-2.0999999999986598</v>
      </c>
      <c r="W20" s="32">
        <f t="shared" si="26"/>
        <v>-0.19999999999953399</v>
      </c>
      <c r="X20" s="18">
        <v>11.930199999999999</v>
      </c>
      <c r="Y20" s="49">
        <f t="shared" si="27"/>
        <v>0.19999999999953399</v>
      </c>
      <c r="Z20" s="50">
        <f t="shared" si="28"/>
        <v>-1.70000000000137</v>
      </c>
      <c r="AA20" s="32">
        <f t="shared" si="29"/>
        <v>0.19999999999953399</v>
      </c>
      <c r="AB20" s="58">
        <v>8.8361999999999998</v>
      </c>
      <c r="AC20" s="49">
        <f t="shared" si="30"/>
        <v>-0.29999999999930099</v>
      </c>
      <c r="AD20" s="50">
        <f t="shared" si="31"/>
        <v>-2.0000000000006701</v>
      </c>
      <c r="AE20" s="32">
        <f t="shared" si="32"/>
        <v>-0.29999999999930099</v>
      </c>
      <c r="AF20" s="55">
        <v>82438</v>
      </c>
      <c r="AG20" s="70">
        <f t="shared" si="33"/>
        <v>50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44647</v>
      </c>
      <c r="B21" s="20">
        <v>779.79830000000004</v>
      </c>
      <c r="C21" s="21">
        <v>5.8632</v>
      </c>
      <c r="D21" s="22">
        <f t="shared" si="0"/>
        <v>785.66150000000005</v>
      </c>
      <c r="E21" s="23">
        <f t="shared" si="4"/>
        <v>-0.199999999949796</v>
      </c>
      <c r="F21" s="24">
        <f t="shared" si="5"/>
        <v>-2.1000000000412902</v>
      </c>
      <c r="G21" s="25">
        <f t="shared" si="6"/>
        <v>-9.9999999974897905E-2</v>
      </c>
      <c r="H21" s="21">
        <v>6.7164000000000001</v>
      </c>
      <c r="I21" s="22">
        <f t="shared" si="1"/>
        <v>786.51469999999995</v>
      </c>
      <c r="J21" s="23">
        <f t="shared" si="7"/>
        <v>-0.29999999992469401</v>
      </c>
      <c r="K21" s="24">
        <f t="shared" si="8"/>
        <v>-2.0999999999275998</v>
      </c>
      <c r="L21" s="25">
        <f t="shared" si="9"/>
        <v>-0.149999999962347</v>
      </c>
      <c r="M21" s="40">
        <v>5.9983000000000004</v>
      </c>
      <c r="N21" s="22">
        <f t="shared" si="2"/>
        <v>785.79660000000001</v>
      </c>
      <c r="O21" s="23">
        <f t="shared" si="10"/>
        <v>-0.20000000006348301</v>
      </c>
      <c r="P21" s="24">
        <f t="shared" si="11"/>
        <v>-2.9000000000678501</v>
      </c>
      <c r="Q21" s="25">
        <f t="shared" si="12"/>
        <v>-0.100000000031741</v>
      </c>
      <c r="R21" s="51"/>
      <c r="S21" s="47">
        <f t="shared" si="23"/>
        <v>44647</v>
      </c>
      <c r="T21" s="48">
        <v>8.7091999999999992</v>
      </c>
      <c r="U21" s="49">
        <f t="shared" si="24"/>
        <v>-0.10000000000154299</v>
      </c>
      <c r="V21" s="50">
        <f t="shared" si="25"/>
        <v>-2.2000000000002</v>
      </c>
      <c r="W21" s="32">
        <f t="shared" si="26"/>
        <v>-5.0000000000771601E-2</v>
      </c>
      <c r="X21" s="18">
        <v>11.930099999999999</v>
      </c>
      <c r="Y21" s="49">
        <f t="shared" si="27"/>
        <v>-9.99999999997669E-2</v>
      </c>
      <c r="Z21" s="50">
        <f t="shared" si="28"/>
        <v>-1.80000000000113</v>
      </c>
      <c r="AA21" s="32">
        <f t="shared" si="29"/>
        <v>-4.9999999999883499E-2</v>
      </c>
      <c r="AB21" s="58">
        <v>8.8362999999999996</v>
      </c>
      <c r="AC21" s="49">
        <f t="shared" si="30"/>
        <v>9.99999999997669E-2</v>
      </c>
      <c r="AD21" s="50">
        <f t="shared" si="31"/>
        <v>-1.9000000000009001</v>
      </c>
      <c r="AE21" s="32">
        <f t="shared" si="32"/>
        <v>4.9999999999883499E-2</v>
      </c>
      <c r="AF21" s="55">
        <v>82435</v>
      </c>
      <c r="AG21" s="70">
        <f t="shared" si="33"/>
        <v>53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44649</v>
      </c>
      <c r="B22" s="20">
        <v>779.79830000000004</v>
      </c>
      <c r="C22" s="21">
        <v>5.8631000000000002</v>
      </c>
      <c r="D22" s="22">
        <f t="shared" si="0"/>
        <v>785.66139999999996</v>
      </c>
      <c r="E22" s="23">
        <f t="shared" si="4"/>
        <v>-9.9999999974897905E-2</v>
      </c>
      <c r="F22" s="24">
        <f t="shared" si="5"/>
        <v>-2.2000000000161899</v>
      </c>
      <c r="G22" s="25">
        <f t="shared" si="6"/>
        <v>-4.9999999987449001E-2</v>
      </c>
      <c r="H22" s="21">
        <v>6.7163000000000004</v>
      </c>
      <c r="I22" s="22">
        <f t="shared" si="1"/>
        <v>786.51459999999997</v>
      </c>
      <c r="J22" s="23">
        <f t="shared" si="7"/>
        <v>-9.9999999974897905E-2</v>
      </c>
      <c r="K22" s="24">
        <f t="shared" si="8"/>
        <v>-2.1999999999024999</v>
      </c>
      <c r="L22" s="25">
        <f t="shared" si="9"/>
        <v>-4.9999999987449001E-2</v>
      </c>
      <c r="M22" s="39">
        <v>5.9981999999999998</v>
      </c>
      <c r="N22" s="22">
        <f t="shared" si="2"/>
        <v>785.79650000000004</v>
      </c>
      <c r="O22" s="23">
        <f t="shared" si="10"/>
        <v>-9.9999999974897905E-2</v>
      </c>
      <c r="P22" s="24">
        <f t="shared" si="11"/>
        <v>-3.0000000000427498</v>
      </c>
      <c r="Q22" s="25">
        <f t="shared" si="12"/>
        <v>-4.9999999987449001E-2</v>
      </c>
      <c r="R22" s="51"/>
      <c r="S22" s="47">
        <f t="shared" si="23"/>
        <v>44649</v>
      </c>
      <c r="T22" s="48">
        <v>8.7089999999999996</v>
      </c>
      <c r="U22" s="49">
        <f t="shared" si="24"/>
        <v>-0.19999999999953399</v>
      </c>
      <c r="V22" s="50">
        <f t="shared" si="25"/>
        <v>-2.3999999999997401</v>
      </c>
      <c r="W22" s="32">
        <f t="shared" si="26"/>
        <v>-9.99999999997669E-2</v>
      </c>
      <c r="X22" s="18">
        <v>11.93</v>
      </c>
      <c r="Y22" s="49">
        <f t="shared" si="27"/>
        <v>-9.99999999997669E-2</v>
      </c>
      <c r="Z22" s="50">
        <f t="shared" si="28"/>
        <v>-1.9000000000009001</v>
      </c>
      <c r="AA22" s="32">
        <f t="shared" si="29"/>
        <v>-4.9999999999883499E-2</v>
      </c>
      <c r="AB22" s="58">
        <v>8.8361000000000001</v>
      </c>
      <c r="AC22" s="49">
        <f t="shared" si="30"/>
        <v>-0.19999999999953399</v>
      </c>
      <c r="AD22" s="50">
        <f t="shared" si="31"/>
        <v>-2.10000000000043</v>
      </c>
      <c r="AE22" s="32">
        <f t="shared" si="32"/>
        <v>-9.99999999997669E-2</v>
      </c>
      <c r="AF22" s="55">
        <v>82432</v>
      </c>
      <c r="AG22" s="70">
        <f t="shared" si="33"/>
        <v>56</v>
      </c>
      <c r="AH22" s="72"/>
    </row>
    <row r="23" spans="1:43" s="1" customFormat="1" ht="14.85" customHeight="1">
      <c r="A23" s="19">
        <v>44651</v>
      </c>
      <c r="B23" s="20">
        <v>779.79830000000004</v>
      </c>
      <c r="C23" s="21">
        <v>5.8628</v>
      </c>
      <c r="D23" s="22">
        <f t="shared" si="0"/>
        <v>785.66110000000003</v>
      </c>
      <c r="E23" s="23">
        <f t="shared" si="4"/>
        <v>-0.30000000003838101</v>
      </c>
      <c r="F23" s="24">
        <f t="shared" si="5"/>
        <v>-2.5000000000545701</v>
      </c>
      <c r="G23" s="25">
        <f t="shared" si="6"/>
        <v>-0.15000000001919001</v>
      </c>
      <c r="H23" s="21">
        <v>6.7160000000000002</v>
      </c>
      <c r="I23" s="22">
        <f t="shared" si="1"/>
        <v>786.51430000000005</v>
      </c>
      <c r="J23" s="23">
        <f t="shared" si="7"/>
        <v>-0.30000000003838101</v>
      </c>
      <c r="K23" s="24">
        <f t="shared" si="8"/>
        <v>-2.4999999999408802</v>
      </c>
      <c r="L23" s="25">
        <f t="shared" si="9"/>
        <v>-0.15000000001919001</v>
      </c>
      <c r="M23" s="40">
        <v>5.9980000000000002</v>
      </c>
      <c r="N23" s="22">
        <f t="shared" si="2"/>
        <v>785.79629999999997</v>
      </c>
      <c r="O23" s="23">
        <f t="shared" si="10"/>
        <v>-0.199999999949796</v>
      </c>
      <c r="P23" s="24">
        <f t="shared" si="11"/>
        <v>-3.1999999999925399</v>
      </c>
      <c r="Q23" s="25">
        <f t="shared" si="12"/>
        <v>-9.9999999974897905E-2</v>
      </c>
      <c r="R23" s="51"/>
      <c r="S23" s="47">
        <f t="shared" si="23"/>
        <v>44651</v>
      </c>
      <c r="T23" s="48">
        <v>8.7088999999999999</v>
      </c>
      <c r="U23" s="49">
        <f t="shared" si="24"/>
        <v>-9.99999999997669E-2</v>
      </c>
      <c r="V23" s="50">
        <f t="shared" si="25"/>
        <v>-2.4999999999995</v>
      </c>
      <c r="W23" s="32">
        <f t="shared" si="26"/>
        <v>-4.9999999999883499E-2</v>
      </c>
      <c r="X23" s="18">
        <v>11.930300000000001</v>
      </c>
      <c r="Y23" s="49">
        <f t="shared" si="27"/>
        <v>0.30000000000107702</v>
      </c>
      <c r="Z23" s="50">
        <f t="shared" si="28"/>
        <v>-1.59999999999982</v>
      </c>
      <c r="AA23" s="32">
        <f t="shared" si="29"/>
        <v>0.15000000000053901</v>
      </c>
      <c r="AB23" s="58">
        <v>8.8360000000000003</v>
      </c>
      <c r="AC23" s="49">
        <f t="shared" si="30"/>
        <v>-9.99999999997669E-2</v>
      </c>
      <c r="AD23" s="50">
        <f t="shared" si="31"/>
        <v>-2.2000000000002</v>
      </c>
      <c r="AE23" s="32">
        <f t="shared" si="32"/>
        <v>-4.9999999999883499E-2</v>
      </c>
      <c r="AF23" s="55">
        <v>82429</v>
      </c>
      <c r="AG23" s="70">
        <f t="shared" si="33"/>
        <v>59</v>
      </c>
      <c r="AH23" s="71"/>
    </row>
    <row r="24" spans="1:43" s="1" customFormat="1" ht="14.25">
      <c r="A24" s="19">
        <v>44653</v>
      </c>
      <c r="B24" s="20">
        <v>779.79830000000004</v>
      </c>
      <c r="C24" s="21">
        <v>5.8625999999999996</v>
      </c>
      <c r="D24" s="22">
        <f t="shared" si="0"/>
        <v>785.66089999999997</v>
      </c>
      <c r="E24" s="23">
        <f t="shared" si="4"/>
        <v>-0.199999999949796</v>
      </c>
      <c r="F24" s="24">
        <f t="shared" si="5"/>
        <v>-2.70000000000437</v>
      </c>
      <c r="G24" s="25">
        <f t="shared" si="6"/>
        <v>-9.9999999974897905E-2</v>
      </c>
      <c r="H24" s="21">
        <v>6.7161</v>
      </c>
      <c r="I24" s="22">
        <f t="shared" si="1"/>
        <v>786.51440000000002</v>
      </c>
      <c r="J24" s="23">
        <f t="shared" si="7"/>
        <v>9.9999999974897905E-2</v>
      </c>
      <c r="K24" s="24">
        <f t="shared" si="8"/>
        <v>-2.39999999996598</v>
      </c>
      <c r="L24" s="25">
        <f t="shared" si="9"/>
        <v>4.9999999987449001E-2</v>
      </c>
      <c r="M24" s="39">
        <v>5.9977</v>
      </c>
      <c r="N24" s="22">
        <f t="shared" si="2"/>
        <v>785.79600000000005</v>
      </c>
      <c r="O24" s="23">
        <f t="shared" si="10"/>
        <v>-0.30000000003838101</v>
      </c>
      <c r="P24" s="24">
        <f t="shared" si="11"/>
        <v>-3.5000000000309202</v>
      </c>
      <c r="Q24" s="25">
        <f t="shared" si="12"/>
        <v>-0.15000000001919001</v>
      </c>
      <c r="R24" s="51"/>
      <c r="S24" s="47">
        <f t="shared" si="23"/>
        <v>44653</v>
      </c>
      <c r="T24" s="48">
        <v>8.7086000000000006</v>
      </c>
      <c r="U24" s="49">
        <f t="shared" si="24"/>
        <v>-0.29999999999930099</v>
      </c>
      <c r="V24" s="50">
        <f t="shared" si="25"/>
        <v>-2.7999999999987999</v>
      </c>
      <c r="W24" s="32">
        <f t="shared" si="26"/>
        <v>-0.14999999999965</v>
      </c>
      <c r="X24" s="18">
        <v>11.930099999999999</v>
      </c>
      <c r="Y24" s="49">
        <f t="shared" si="27"/>
        <v>-0.20000000000130999</v>
      </c>
      <c r="Z24" s="50">
        <f t="shared" si="28"/>
        <v>-1.80000000000113</v>
      </c>
      <c r="AA24" s="32">
        <f t="shared" si="29"/>
        <v>-0.100000000000655</v>
      </c>
      <c r="AB24" s="58">
        <v>8.8356999999999992</v>
      </c>
      <c r="AC24" s="49">
        <f t="shared" si="30"/>
        <v>-0.30000000000107702</v>
      </c>
      <c r="AD24" s="50">
        <f t="shared" si="31"/>
        <v>-2.5000000000012799</v>
      </c>
      <c r="AE24" s="32">
        <f t="shared" si="32"/>
        <v>-0.15000000000053901</v>
      </c>
      <c r="AF24" s="55">
        <v>82426</v>
      </c>
      <c r="AG24" s="70">
        <f t="shared" si="33"/>
        <v>62</v>
      </c>
      <c r="AH24" s="72"/>
    </row>
    <row r="25" spans="1:43" s="1" customFormat="1" ht="14.25">
      <c r="A25" s="19"/>
      <c r="B25" s="20"/>
      <c r="C25" s="21"/>
      <c r="D25" s="22"/>
      <c r="E25" s="23"/>
      <c r="F25" s="24"/>
      <c r="G25" s="25"/>
      <c r="H25" s="21"/>
      <c r="I25" s="22"/>
      <c r="J25" s="23"/>
      <c r="K25" s="24"/>
      <c r="L25" s="25"/>
      <c r="M25" s="40"/>
      <c r="N25" s="22"/>
      <c r="O25" s="23"/>
      <c r="P25" s="24"/>
      <c r="Q25" s="25"/>
      <c r="R25" s="51"/>
      <c r="S25" s="47"/>
      <c r="T25" s="48"/>
      <c r="U25" s="49"/>
      <c r="V25" s="50"/>
      <c r="W25" s="32"/>
      <c r="X25" s="18"/>
      <c r="Y25" s="49"/>
      <c r="Z25" s="50"/>
      <c r="AA25" s="32"/>
      <c r="AB25" s="58"/>
      <c r="AC25" s="49"/>
      <c r="AD25" s="50"/>
      <c r="AE25" s="32"/>
      <c r="AF25" s="55"/>
      <c r="AG25" s="70"/>
      <c r="AH25" s="71"/>
    </row>
    <row r="26" spans="1:43" s="1" customFormat="1" ht="14.25">
      <c r="A26" s="19"/>
      <c r="B26" s="20"/>
      <c r="C26" s="21"/>
      <c r="D26" s="22"/>
      <c r="E26" s="23">
        <v>-1.7</v>
      </c>
      <c r="F26" s="24">
        <f>K24-K15</f>
        <v>-0.90000000000145497</v>
      </c>
      <c r="G26" s="25">
        <f>P24-P15</f>
        <v>-1.4999999999645299</v>
      </c>
      <c r="H26" s="24">
        <v>-2.7</v>
      </c>
      <c r="I26" s="24">
        <v>-2.4</v>
      </c>
      <c r="J26" s="24">
        <v>-3.5</v>
      </c>
      <c r="K26" s="24">
        <f>1.7/13</f>
        <v>0.130769230769231</v>
      </c>
      <c r="L26" s="25"/>
      <c r="M26" s="39"/>
      <c r="N26" s="22"/>
      <c r="O26" s="23"/>
      <c r="P26" s="24"/>
      <c r="Q26" s="25"/>
      <c r="R26" s="51"/>
      <c r="S26" s="47"/>
      <c r="T26" s="48"/>
      <c r="U26" s="49">
        <f>V24-V15</f>
        <v>-1.50000000000006</v>
      </c>
      <c r="V26" s="50">
        <f>Z24-Z15</f>
        <v>-1.0000000000012199</v>
      </c>
      <c r="W26" s="32">
        <f>AD24-AD15</f>
        <v>-1.3000000000005201</v>
      </c>
      <c r="X26" s="50">
        <v>-2.8</v>
      </c>
      <c r="Y26" s="49">
        <v>-1.8</v>
      </c>
      <c r="Z26" s="50">
        <v>-2.5</v>
      </c>
      <c r="AA26" s="32">
        <f>1.5/13</f>
        <v>0.115384615384615</v>
      </c>
      <c r="AB26" s="58"/>
      <c r="AC26" s="49"/>
      <c r="AD26" s="50"/>
      <c r="AE26" s="32"/>
      <c r="AF26" s="55"/>
      <c r="AG26" s="70"/>
      <c r="AH26" s="72"/>
    </row>
    <row r="27" spans="1:43" s="1" customFormat="1" ht="14.25">
      <c r="A27" s="34"/>
      <c r="B27" s="20"/>
      <c r="C27" s="21"/>
      <c r="D27" s="22"/>
      <c r="E27" s="23"/>
      <c r="F27" s="24"/>
      <c r="G27" s="25"/>
      <c r="H27" s="21"/>
      <c r="I27" s="22"/>
      <c r="J27" s="23"/>
      <c r="K27" s="24"/>
      <c r="L27" s="25"/>
      <c r="M27" s="40"/>
      <c r="N27" s="22"/>
      <c r="O27" s="23"/>
      <c r="P27" s="24"/>
      <c r="Q27" s="25"/>
      <c r="R27" s="52"/>
      <c r="S27" s="34"/>
      <c r="T27" s="48"/>
      <c r="U27" s="49"/>
      <c r="V27" s="50"/>
      <c r="W27" s="32"/>
      <c r="X27" s="18"/>
      <c r="Y27" s="49"/>
      <c r="Z27" s="50"/>
      <c r="AA27" s="32"/>
      <c r="AB27" s="58"/>
      <c r="AC27" s="49"/>
      <c r="AD27" s="50"/>
      <c r="AE27" s="32"/>
      <c r="AF27" s="55"/>
      <c r="AG27" s="70"/>
      <c r="AH27" s="71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6" workbookViewId="0">
      <selection activeCell="U25" sqref="U25:AA25"/>
    </sheetView>
  </sheetViews>
  <sheetFormatPr defaultColWidth="9" defaultRowHeight="13.5"/>
  <cols>
    <col min="2" max="2" width="10.625" customWidth="1"/>
    <col min="3" max="3" width="10.375"/>
    <col min="4" max="4" width="11.875" customWidth="1"/>
    <col min="8" max="8" width="13.75"/>
    <col min="9" max="9" width="12.125" customWidth="1"/>
    <col min="13" max="13" width="9.375"/>
    <col min="14" max="14" width="11.625" customWidth="1"/>
    <col min="20" max="20" width="9.375"/>
    <col min="24" max="24" width="11.875" customWidth="1"/>
    <col min="28" max="28" width="9.375"/>
    <col min="32" max="32" width="9.375"/>
  </cols>
  <sheetData>
    <row r="1" spans="1:44" s="1" customFormat="1" ht="30.75" customHeight="1">
      <c r="A1" s="97" t="s">
        <v>40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44636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44636</v>
      </c>
      <c r="B6" s="20">
        <v>779.79830000000004</v>
      </c>
      <c r="C6" s="21">
        <v>6.4626999999999999</v>
      </c>
      <c r="D6" s="22">
        <f>C6+B6</f>
        <v>786.26099999999997</v>
      </c>
      <c r="E6" s="23">
        <v>0</v>
      </c>
      <c r="F6" s="24">
        <v>0</v>
      </c>
      <c r="G6" s="25">
        <v>0</v>
      </c>
      <c r="H6" s="21">
        <v>7.1242000000000001</v>
      </c>
      <c r="I6" s="22">
        <f>H6+B6</f>
        <v>786.92250000000001</v>
      </c>
      <c r="J6" s="23">
        <v>0</v>
      </c>
      <c r="K6" s="24">
        <v>0</v>
      </c>
      <c r="L6" s="25">
        <v>0</v>
      </c>
      <c r="M6" s="39">
        <v>6.4943</v>
      </c>
      <c r="N6" s="22">
        <f>M6+B6</f>
        <v>786.29259999999999</v>
      </c>
      <c r="O6" s="23">
        <v>0</v>
      </c>
      <c r="P6" s="24">
        <v>0</v>
      </c>
      <c r="Q6" s="25">
        <v>0</v>
      </c>
      <c r="R6" s="46"/>
      <c r="S6" s="47">
        <f>A6</f>
        <v>44636</v>
      </c>
      <c r="T6" s="48">
        <v>8.1483000000000008</v>
      </c>
      <c r="U6" s="49">
        <v>0</v>
      </c>
      <c r="V6" s="50">
        <v>0</v>
      </c>
      <c r="W6" s="32">
        <v>0</v>
      </c>
      <c r="X6" s="18">
        <v>11.9754</v>
      </c>
      <c r="Y6" s="49">
        <f>(X6-X6)*1000</f>
        <v>0</v>
      </c>
      <c r="Z6" s="50">
        <v>0</v>
      </c>
      <c r="AA6" s="32">
        <v>0</v>
      </c>
      <c r="AB6" s="58">
        <v>7.9554999999999998</v>
      </c>
      <c r="AC6" s="49">
        <v>0</v>
      </c>
      <c r="AD6" s="50">
        <v>0</v>
      </c>
      <c r="AE6" s="32">
        <v>0</v>
      </c>
      <c r="AF6" s="55">
        <v>82450</v>
      </c>
      <c r="AG6" s="70">
        <f>82460-AF6</f>
        <v>10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44637</v>
      </c>
      <c r="B7" s="20">
        <v>779.79830000000004</v>
      </c>
      <c r="C7" s="21">
        <v>6.4629000000000003</v>
      </c>
      <c r="D7" s="22">
        <f>C7+B7</f>
        <v>786.26120000000003</v>
      </c>
      <c r="E7" s="23">
        <f>(D7-D6)*1000</f>
        <v>0.199999999949796</v>
      </c>
      <c r="F7" s="24">
        <f>F6+E7</f>
        <v>0.199999999949796</v>
      </c>
      <c r="G7" s="25">
        <f>E7/(A7-A6)</f>
        <v>0.199999999949796</v>
      </c>
      <c r="H7" s="21">
        <v>7.1234999999999999</v>
      </c>
      <c r="I7" s="22">
        <f>H7+B7</f>
        <v>786.92179999999996</v>
      </c>
      <c r="J7" s="23">
        <f>(I7-I6)*1000</f>
        <v>-0.69999999993797202</v>
      </c>
      <c r="K7" s="24">
        <f>K6+J7</f>
        <v>-0.69999999993797202</v>
      </c>
      <c r="L7" s="25">
        <f>J7/(A7-A6)</f>
        <v>-0.69999999993797202</v>
      </c>
      <c r="M7" s="40">
        <v>6.4941000000000004</v>
      </c>
      <c r="N7" s="22">
        <f>M7+B7</f>
        <v>786.29240000000004</v>
      </c>
      <c r="O7" s="23">
        <f>(N7-N6)*1000</f>
        <v>-0.199999999949796</v>
      </c>
      <c r="P7" s="24">
        <f>P6+O7</f>
        <v>-0.199999999949796</v>
      </c>
      <c r="Q7" s="25">
        <f>O7/(A7-A6)</f>
        <v>-0.199999999949796</v>
      </c>
      <c r="R7" s="51"/>
      <c r="S7" s="47">
        <f>A7</f>
        <v>44637</v>
      </c>
      <c r="T7" s="48">
        <v>8.1479999999999997</v>
      </c>
      <c r="U7" s="49">
        <f>(T7-T6)*1000</f>
        <v>-0.30000000000107702</v>
      </c>
      <c r="V7" s="50">
        <f>V6+U7</f>
        <v>-0.30000000000107702</v>
      </c>
      <c r="W7" s="32">
        <f>U7/(S7-S6)</f>
        <v>-0.30000000000107702</v>
      </c>
      <c r="X7" s="18">
        <v>11.975099999999999</v>
      </c>
      <c r="Y7" s="49">
        <f>(X7-X6)*1000</f>
        <v>-0.30000000000107702</v>
      </c>
      <c r="Z7" s="50">
        <f>Z6+Y7</f>
        <v>-0.30000000000107702</v>
      </c>
      <c r="AA7" s="32">
        <f>Y7/(S7-S6)</f>
        <v>-0.30000000000107702</v>
      </c>
      <c r="AB7" s="58">
        <v>7.9550000000000001</v>
      </c>
      <c r="AC7" s="49">
        <f>(AB7-AB6)*1000</f>
        <v>-0.499999999999723</v>
      </c>
      <c r="AD7" s="50">
        <f>AD6+AC7</f>
        <v>-0.499999999999723</v>
      </c>
      <c r="AE7" s="32">
        <f>AC7/(S7-S6)</f>
        <v>-0.499999999999723</v>
      </c>
      <c r="AF7" s="55">
        <v>82444</v>
      </c>
      <c r="AG7" s="70">
        <f t="shared" ref="AG7:AG23" si="0">82460-AF7</f>
        <v>16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44639</v>
      </c>
      <c r="B8" s="20">
        <v>779.79830000000004</v>
      </c>
      <c r="C8" s="21">
        <v>6.4626999999999999</v>
      </c>
      <c r="D8" s="22">
        <f>C8+B8</f>
        <v>786.26099999999997</v>
      </c>
      <c r="E8" s="23">
        <f>(D8-D7)*1000</f>
        <v>-0.199999999949796</v>
      </c>
      <c r="F8" s="24">
        <f>F7+E8</f>
        <v>0</v>
      </c>
      <c r="G8" s="25">
        <f>E8/(A8-A7)</f>
        <v>-9.9999999974897905E-2</v>
      </c>
      <c r="H8" s="21">
        <v>7.1231999999999998</v>
      </c>
      <c r="I8" s="22">
        <f>H8+B8</f>
        <v>786.92150000000004</v>
      </c>
      <c r="J8" s="23">
        <f>(I8-I7)*1000</f>
        <v>-0.30000000003838101</v>
      </c>
      <c r="K8" s="24">
        <f>K7+J8</f>
        <v>-0.99999999997635303</v>
      </c>
      <c r="L8" s="25">
        <f>J8/(A8-A7)</f>
        <v>-0.15000000001919001</v>
      </c>
      <c r="M8" s="39">
        <v>6.4938000000000002</v>
      </c>
      <c r="N8" s="22">
        <f>M8+B8</f>
        <v>786.2921</v>
      </c>
      <c r="O8" s="23">
        <f>(N8-N7)*1000</f>
        <v>-0.30000000003838101</v>
      </c>
      <c r="P8" s="24">
        <f>P7+O8</f>
        <v>-0.49999999998817701</v>
      </c>
      <c r="Q8" s="25">
        <f>O8/(A8-A7)</f>
        <v>-0.15000000001919001</v>
      </c>
      <c r="R8" s="46"/>
      <c r="S8" s="47">
        <f>A8</f>
        <v>44639</v>
      </c>
      <c r="T8" s="48">
        <v>8.1477000000000004</v>
      </c>
      <c r="U8" s="49">
        <f>(T8-T7)*1000</f>
        <v>-0.29999999999930099</v>
      </c>
      <c r="V8" s="50">
        <f>V7+U8</f>
        <v>-0.60000000000037801</v>
      </c>
      <c r="W8" s="32">
        <f>U8/(S8-S7)</f>
        <v>-0.14999999999965</v>
      </c>
      <c r="X8" s="18">
        <v>11.974399999999999</v>
      </c>
      <c r="Y8" s="49">
        <f>(X8-X7)*1000</f>
        <v>-0.70000000000014495</v>
      </c>
      <c r="Z8" s="50">
        <f>Z7+Y8</f>
        <v>-1.0000000000012199</v>
      </c>
      <c r="AA8" s="32">
        <f>Y8/(S8-S7)</f>
        <v>-0.35000000000007198</v>
      </c>
      <c r="AB8" s="58">
        <v>7.9545000000000003</v>
      </c>
      <c r="AC8" s="49">
        <f>(AB8-AB7)*1000</f>
        <v>-0.499999999999723</v>
      </c>
      <c r="AD8" s="50">
        <f>AD7+AC8</f>
        <v>-0.999999999999446</v>
      </c>
      <c r="AE8" s="32">
        <f>AC8/(S8-S7)</f>
        <v>-0.249999999999861</v>
      </c>
      <c r="AF8" s="55">
        <v>82438</v>
      </c>
      <c r="AG8" s="70">
        <f t="shared" si="0"/>
        <v>22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44640</v>
      </c>
      <c r="B9" s="20">
        <v>779.79830000000004</v>
      </c>
      <c r="C9" s="21">
        <v>6.4623999999999997</v>
      </c>
      <c r="D9" s="22">
        <f>C9+B9</f>
        <v>786.26070000000004</v>
      </c>
      <c r="E9" s="23">
        <f>(D9-D8)*1000</f>
        <v>-0.30000000003838101</v>
      </c>
      <c r="F9" s="24">
        <f>F8+E9</f>
        <v>-0.30000000003838101</v>
      </c>
      <c r="G9" s="25">
        <f>E9/(A9-A8)</f>
        <v>-0.30000000003838101</v>
      </c>
      <c r="H9" s="21">
        <v>7.1230000000000002</v>
      </c>
      <c r="I9" s="22">
        <f>H9+B9</f>
        <v>786.92129999999997</v>
      </c>
      <c r="J9" s="23">
        <f>(I9-I8)*1000</f>
        <v>-0.199999999949796</v>
      </c>
      <c r="K9" s="24">
        <f>K8+J9</f>
        <v>-1.1999999999261499</v>
      </c>
      <c r="L9" s="25">
        <f>J9/(A9-A8)</f>
        <v>-0.199999999949796</v>
      </c>
      <c r="M9" s="40">
        <v>6.4935</v>
      </c>
      <c r="N9" s="22">
        <f>M9+B9</f>
        <v>786.29179999999997</v>
      </c>
      <c r="O9" s="23">
        <f>(N9-N8)*1000</f>
        <v>-0.29999999992469401</v>
      </c>
      <c r="P9" s="24">
        <f>P8+O9</f>
        <v>-0.79999999991286996</v>
      </c>
      <c r="Q9" s="25">
        <f>O9/(A9-A8)</f>
        <v>-0.29999999992469401</v>
      </c>
      <c r="R9" s="51"/>
      <c r="S9" s="47">
        <f>A9</f>
        <v>44640</v>
      </c>
      <c r="T9" s="48">
        <v>8.1472999999999995</v>
      </c>
      <c r="U9" s="49">
        <f>(T9-T8)*1000</f>
        <v>-0.40000000000084401</v>
      </c>
      <c r="V9" s="50">
        <f>V8+U9</f>
        <v>-1.0000000000012199</v>
      </c>
      <c r="W9" s="32">
        <f>U9/(S9-S8)</f>
        <v>-0.40000000000084401</v>
      </c>
      <c r="X9" s="18">
        <v>11.9739</v>
      </c>
      <c r="Y9" s="49">
        <f>(X9-X8)*1000</f>
        <v>-0.49999999999883499</v>
      </c>
      <c r="Z9" s="50">
        <f>Z8+Y9</f>
        <v>-1.50000000000006</v>
      </c>
      <c r="AA9" s="32">
        <f>Y9/(S9-S8)</f>
        <v>-0.49999999999883499</v>
      </c>
      <c r="AB9" s="58">
        <v>7.9542000000000002</v>
      </c>
      <c r="AC9" s="49">
        <f>(AB9-AB8)*1000</f>
        <v>-0.300000000000189</v>
      </c>
      <c r="AD9" s="50">
        <f>AD8+AC9</f>
        <v>-1.2999999999996299</v>
      </c>
      <c r="AE9" s="32">
        <f>AC9/(S9-S8)</f>
        <v>-0.300000000000189</v>
      </c>
      <c r="AF9" s="55">
        <v>82432</v>
      </c>
      <c r="AG9" s="70">
        <f t="shared" si="0"/>
        <v>28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44641</v>
      </c>
      <c r="B10" s="20">
        <v>779.79830000000004</v>
      </c>
      <c r="C10" s="21">
        <v>6.4619999999999997</v>
      </c>
      <c r="D10" s="22">
        <f t="shared" ref="D10:D23" si="1">C10+B10</f>
        <v>786.26030000000003</v>
      </c>
      <c r="E10" s="23">
        <f t="shared" ref="E10:E23" si="2">(D10-D9)*1000</f>
        <v>-0.40000000001327901</v>
      </c>
      <c r="F10" s="24">
        <f t="shared" ref="F10:F23" si="3">F9+E10</f>
        <v>-0.70000000005165897</v>
      </c>
      <c r="G10" s="25">
        <f t="shared" ref="G10:G23" si="4">E10/(A10-A9)</f>
        <v>-0.40000000001327901</v>
      </c>
      <c r="H10" s="21">
        <v>7.1227999999999998</v>
      </c>
      <c r="I10" s="22">
        <f t="shared" ref="I10:I23" si="5">H10+B10</f>
        <v>786.92110000000002</v>
      </c>
      <c r="J10" s="23">
        <f t="shared" ref="J10:J23" si="6">(I10-I9)*1000</f>
        <v>-0.20000000006348301</v>
      </c>
      <c r="K10" s="24">
        <f t="shared" ref="K10:K23" si="7">K9+J10</f>
        <v>-1.39999999998963</v>
      </c>
      <c r="L10" s="25">
        <f t="shared" ref="L10:L23" si="8">J10/(A10-A9)</f>
        <v>-0.20000000006348301</v>
      </c>
      <c r="M10" s="39">
        <v>6.4930000000000003</v>
      </c>
      <c r="N10" s="22">
        <f t="shared" ref="N10:N23" si="9">M10+B10</f>
        <v>786.29129999999998</v>
      </c>
      <c r="O10" s="23">
        <f t="shared" ref="O10:O23" si="10">(N10-N9)*1000</f>
        <v>-0.49999999998817701</v>
      </c>
      <c r="P10" s="24">
        <f t="shared" ref="P10:P23" si="11">P9+O10</f>
        <v>-1.2999999999010501</v>
      </c>
      <c r="Q10" s="25">
        <f t="shared" ref="Q10:Q23" si="12">O10/(A10-A9)</f>
        <v>-0.49999999998817701</v>
      </c>
      <c r="R10" s="46"/>
      <c r="S10" s="47">
        <f t="shared" ref="S10:S23" si="13">A10</f>
        <v>44641</v>
      </c>
      <c r="T10" s="48">
        <v>8.1475000000000009</v>
      </c>
      <c r="U10" s="49">
        <f t="shared" ref="U10:U23" si="14">(T10-T9)*1000</f>
        <v>0.20000000000130999</v>
      </c>
      <c r="V10" s="50">
        <f t="shared" ref="V10:V23" si="15">V9+U10</f>
        <v>-0.799999999999912</v>
      </c>
      <c r="W10" s="32">
        <f t="shared" ref="W10:W23" si="16">U10/(S10-S9)</f>
        <v>0.20000000000130999</v>
      </c>
      <c r="X10" s="18">
        <v>11.9742</v>
      </c>
      <c r="Y10" s="49">
        <f t="shared" ref="Y10:Y23" si="17">(X10-X9)*1000</f>
        <v>0.29999999999930099</v>
      </c>
      <c r="Z10" s="50">
        <f t="shared" ref="Z10:Z23" si="18">Z9+Y10</f>
        <v>-1.20000000000076</v>
      </c>
      <c r="AA10" s="32">
        <f t="shared" ref="AA10:AA23" si="19">Y10/(S10-S9)</f>
        <v>0.29999999999930099</v>
      </c>
      <c r="AB10" s="58">
        <v>7.9546000000000001</v>
      </c>
      <c r="AC10" s="49">
        <f t="shared" ref="AC10:AC23" si="20">(AB10-AB9)*1000</f>
        <v>0.399999999999956</v>
      </c>
      <c r="AD10" s="50">
        <f t="shared" ref="AD10:AD23" si="21">AD9+AC10</f>
        <v>-0.89999999999967895</v>
      </c>
      <c r="AE10" s="32">
        <f t="shared" ref="AE10:AE23" si="22">AC10/(S10-S9)</f>
        <v>0.399999999999956</v>
      </c>
      <c r="AF10" s="55">
        <v>82426</v>
      </c>
      <c r="AG10" s="70">
        <f t="shared" si="0"/>
        <v>34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44642</v>
      </c>
      <c r="B11" s="20">
        <v>779.79830000000004</v>
      </c>
      <c r="C11" s="21">
        <v>6.4612999999999996</v>
      </c>
      <c r="D11" s="22">
        <f t="shared" si="1"/>
        <v>786.25959999999998</v>
      </c>
      <c r="E11" s="23">
        <f t="shared" si="2"/>
        <v>-0.69999999993797202</v>
      </c>
      <c r="F11" s="24">
        <f t="shared" si="3"/>
        <v>-1.39999999998963</v>
      </c>
      <c r="G11" s="25">
        <f t="shared" si="4"/>
        <v>-0.69999999993797202</v>
      </c>
      <c r="H11" s="21">
        <v>7.1223999999999998</v>
      </c>
      <c r="I11" s="22">
        <f t="shared" si="5"/>
        <v>786.92070000000001</v>
      </c>
      <c r="J11" s="23">
        <f t="shared" si="6"/>
        <v>-0.40000000001327901</v>
      </c>
      <c r="K11" s="24">
        <f t="shared" si="7"/>
        <v>-1.8000000000029099</v>
      </c>
      <c r="L11" s="25">
        <f t="shared" si="8"/>
        <v>-0.40000000001327901</v>
      </c>
      <c r="M11" s="40">
        <v>6.4936999999999996</v>
      </c>
      <c r="N11" s="22">
        <f t="shared" si="9"/>
        <v>786.29200000000003</v>
      </c>
      <c r="O11" s="23">
        <f t="shared" si="10"/>
        <v>0.69999999993797202</v>
      </c>
      <c r="P11" s="24">
        <f t="shared" si="11"/>
        <v>-0.59999999996307496</v>
      </c>
      <c r="Q11" s="25">
        <f t="shared" si="12"/>
        <v>0.69999999993797202</v>
      </c>
      <c r="R11" s="51"/>
      <c r="S11" s="47">
        <f t="shared" si="13"/>
        <v>44642</v>
      </c>
      <c r="T11" s="48">
        <v>8.1473999999999993</v>
      </c>
      <c r="U11" s="49">
        <f t="shared" si="14"/>
        <v>-0.10000000000154299</v>
      </c>
      <c r="V11" s="50">
        <f t="shared" si="15"/>
        <v>-0.90000000000145497</v>
      </c>
      <c r="W11" s="32">
        <f t="shared" si="16"/>
        <v>-0.10000000000154299</v>
      </c>
      <c r="X11" s="18">
        <v>11.974</v>
      </c>
      <c r="Y11" s="49">
        <f t="shared" si="17"/>
        <v>-0.19999999999953399</v>
      </c>
      <c r="Z11" s="50">
        <f t="shared" si="18"/>
        <v>-1.4000000000002899</v>
      </c>
      <c r="AA11" s="32">
        <f t="shared" si="19"/>
        <v>-0.19999999999953399</v>
      </c>
      <c r="AB11" s="58">
        <v>7.9543999999999997</v>
      </c>
      <c r="AC11" s="49">
        <f t="shared" si="20"/>
        <v>-0.20000000000042201</v>
      </c>
      <c r="AD11" s="50">
        <f t="shared" si="21"/>
        <v>-1.1000000000001</v>
      </c>
      <c r="AE11" s="32">
        <f t="shared" si="22"/>
        <v>-0.20000000000042201</v>
      </c>
      <c r="AF11" s="55">
        <v>82420</v>
      </c>
      <c r="AG11" s="70">
        <f t="shared" si="0"/>
        <v>40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44643</v>
      </c>
      <c r="B12" s="20">
        <v>779.79830000000004</v>
      </c>
      <c r="C12" s="21">
        <v>6.4615</v>
      </c>
      <c r="D12" s="22">
        <f t="shared" si="1"/>
        <v>786.25980000000004</v>
      </c>
      <c r="E12" s="23">
        <f t="shared" si="2"/>
        <v>0.199999999949796</v>
      </c>
      <c r="F12" s="24">
        <f t="shared" si="3"/>
        <v>-1.2000000000398401</v>
      </c>
      <c r="G12" s="25">
        <f t="shared" si="4"/>
        <v>0.199999999949796</v>
      </c>
      <c r="H12" s="21">
        <v>7.1224999999999996</v>
      </c>
      <c r="I12" s="22">
        <f t="shared" si="5"/>
        <v>786.92079999999999</v>
      </c>
      <c r="J12" s="23">
        <f t="shared" si="6"/>
        <v>9.9999999974897905E-2</v>
      </c>
      <c r="K12" s="24">
        <f t="shared" si="7"/>
        <v>-1.70000000002801</v>
      </c>
      <c r="L12" s="25">
        <f t="shared" si="8"/>
        <v>9.9999999974897905E-2</v>
      </c>
      <c r="M12" s="39">
        <v>6.4924999999999997</v>
      </c>
      <c r="N12" s="22">
        <f t="shared" si="9"/>
        <v>786.29079999999999</v>
      </c>
      <c r="O12" s="23">
        <f t="shared" si="10"/>
        <v>-1.2000000000398401</v>
      </c>
      <c r="P12" s="24">
        <f t="shared" si="11"/>
        <v>-1.8000000000029099</v>
      </c>
      <c r="Q12" s="25">
        <f t="shared" si="12"/>
        <v>-1.2000000000398401</v>
      </c>
      <c r="R12" s="46"/>
      <c r="S12" s="47">
        <f t="shared" si="13"/>
        <v>44643</v>
      </c>
      <c r="T12" s="48">
        <v>8.1471999999999998</v>
      </c>
      <c r="U12" s="49">
        <f t="shared" si="14"/>
        <v>-0.19999999999953399</v>
      </c>
      <c r="V12" s="50">
        <f t="shared" si="15"/>
        <v>-1.10000000000099</v>
      </c>
      <c r="W12" s="32">
        <f t="shared" si="16"/>
        <v>-0.19999999999953399</v>
      </c>
      <c r="X12" s="18">
        <v>11.973699999999999</v>
      </c>
      <c r="Y12" s="49">
        <f t="shared" si="17"/>
        <v>-0.30000000000107702</v>
      </c>
      <c r="Z12" s="50">
        <f t="shared" si="18"/>
        <v>-1.70000000000137</v>
      </c>
      <c r="AA12" s="32">
        <f t="shared" si="19"/>
        <v>-0.30000000000107702</v>
      </c>
      <c r="AB12" s="58">
        <v>7.9545000000000003</v>
      </c>
      <c r="AC12" s="49">
        <f t="shared" si="20"/>
        <v>0.100000000000655</v>
      </c>
      <c r="AD12" s="50">
        <f t="shared" si="21"/>
        <v>-0.999999999999446</v>
      </c>
      <c r="AE12" s="32">
        <f t="shared" si="22"/>
        <v>0.100000000000655</v>
      </c>
      <c r="AF12" s="55">
        <v>82414</v>
      </c>
      <c r="AG12" s="70">
        <f t="shared" si="0"/>
        <v>46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44644</v>
      </c>
      <c r="B13" s="20">
        <v>779.79830000000004</v>
      </c>
      <c r="C13" s="21">
        <v>6.4612999999999996</v>
      </c>
      <c r="D13" s="22">
        <f t="shared" si="1"/>
        <v>786.25959999999998</v>
      </c>
      <c r="E13" s="23">
        <f t="shared" si="2"/>
        <v>-0.199999999949796</v>
      </c>
      <c r="F13" s="24">
        <f t="shared" si="3"/>
        <v>-1.39999999998963</v>
      </c>
      <c r="G13" s="25">
        <f t="shared" si="4"/>
        <v>-0.199999999949796</v>
      </c>
      <c r="H13" s="21">
        <v>7.1222000000000003</v>
      </c>
      <c r="I13" s="22">
        <f t="shared" si="5"/>
        <v>786.92049999999995</v>
      </c>
      <c r="J13" s="23">
        <f t="shared" si="6"/>
        <v>-0.29999999992469401</v>
      </c>
      <c r="K13" s="24">
        <f t="shared" si="7"/>
        <v>-1.9999999999527101</v>
      </c>
      <c r="L13" s="25">
        <f t="shared" si="8"/>
        <v>-0.29999999992469401</v>
      </c>
      <c r="M13" s="40">
        <v>6.4920999999999998</v>
      </c>
      <c r="N13" s="22">
        <f t="shared" si="9"/>
        <v>786.29039999999998</v>
      </c>
      <c r="O13" s="23">
        <f t="shared" si="10"/>
        <v>-0.39999999989959201</v>
      </c>
      <c r="P13" s="24">
        <f t="shared" si="11"/>
        <v>-2.1999999999024999</v>
      </c>
      <c r="Q13" s="25">
        <f t="shared" si="12"/>
        <v>-0.39999999989959201</v>
      </c>
      <c r="R13" s="51"/>
      <c r="S13" s="47">
        <f t="shared" si="13"/>
        <v>44644</v>
      </c>
      <c r="T13" s="48">
        <v>8.1470000000000002</v>
      </c>
      <c r="U13" s="49">
        <f t="shared" si="14"/>
        <v>-0.19999999999953399</v>
      </c>
      <c r="V13" s="50">
        <f t="shared" si="15"/>
        <v>-1.3000000000005201</v>
      </c>
      <c r="W13" s="32">
        <f t="shared" si="16"/>
        <v>-0.19999999999953399</v>
      </c>
      <c r="X13" s="18">
        <v>11.9732</v>
      </c>
      <c r="Y13" s="49">
        <f t="shared" si="17"/>
        <v>-0.49999999999883499</v>
      </c>
      <c r="Z13" s="50">
        <f t="shared" si="18"/>
        <v>-2.2000000000002</v>
      </c>
      <c r="AA13" s="32">
        <f t="shared" si="19"/>
        <v>-0.49999999999883499</v>
      </c>
      <c r="AB13" s="58">
        <v>7.9541000000000004</v>
      </c>
      <c r="AC13" s="49">
        <f t="shared" si="20"/>
        <v>-0.399999999999956</v>
      </c>
      <c r="AD13" s="50">
        <f t="shared" si="21"/>
        <v>-1.3999999999993999</v>
      </c>
      <c r="AE13" s="32">
        <f t="shared" si="22"/>
        <v>-0.399999999999956</v>
      </c>
      <c r="AF13" s="55">
        <v>82408</v>
      </c>
      <c r="AG13" s="70">
        <f t="shared" si="0"/>
        <v>52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44645</v>
      </c>
      <c r="B14" s="20">
        <v>779.79830000000004</v>
      </c>
      <c r="C14" s="21">
        <v>6.4610000000000003</v>
      </c>
      <c r="D14" s="22">
        <f t="shared" si="1"/>
        <v>786.25930000000005</v>
      </c>
      <c r="E14" s="23">
        <f t="shared" si="2"/>
        <v>-0.30000000003838101</v>
      </c>
      <c r="F14" s="24">
        <f t="shared" si="3"/>
        <v>-1.70000000002801</v>
      </c>
      <c r="G14" s="25">
        <f t="shared" si="4"/>
        <v>-0.30000000003838101</v>
      </c>
      <c r="H14" s="21">
        <v>7.1220999999999997</v>
      </c>
      <c r="I14" s="22">
        <f t="shared" si="5"/>
        <v>786.92039999999997</v>
      </c>
      <c r="J14" s="23">
        <f t="shared" si="6"/>
        <v>-9.9999999974897905E-2</v>
      </c>
      <c r="K14" s="24">
        <f t="shared" si="7"/>
        <v>-2.0999999999275998</v>
      </c>
      <c r="L14" s="25">
        <f t="shared" si="8"/>
        <v>-9.9999999974897905E-2</v>
      </c>
      <c r="M14" s="39">
        <v>6.4920999999999998</v>
      </c>
      <c r="N14" s="22">
        <f t="shared" si="9"/>
        <v>786.29039999999998</v>
      </c>
      <c r="O14" s="23">
        <f t="shared" si="10"/>
        <v>0</v>
      </c>
      <c r="P14" s="24">
        <f t="shared" si="11"/>
        <v>-2.1999999999024999</v>
      </c>
      <c r="Q14" s="25">
        <f t="shared" si="12"/>
        <v>0</v>
      </c>
      <c r="R14" s="46"/>
      <c r="S14" s="47">
        <f t="shared" si="13"/>
        <v>44645</v>
      </c>
      <c r="T14" s="48">
        <v>8.1465999999999994</v>
      </c>
      <c r="U14" s="49">
        <f t="shared" si="14"/>
        <v>-0.40000000000084401</v>
      </c>
      <c r="V14" s="50">
        <f t="shared" si="15"/>
        <v>-1.70000000000137</v>
      </c>
      <c r="W14" s="32">
        <f t="shared" si="16"/>
        <v>-0.40000000000084401</v>
      </c>
      <c r="X14" s="18">
        <v>11.9735</v>
      </c>
      <c r="Y14" s="49">
        <f t="shared" si="17"/>
        <v>0.29999999999930099</v>
      </c>
      <c r="Z14" s="50">
        <f t="shared" si="18"/>
        <v>-1.9000000000009001</v>
      </c>
      <c r="AA14" s="32">
        <f t="shared" si="19"/>
        <v>0.29999999999930099</v>
      </c>
      <c r="AB14" s="58">
        <v>7.9542000000000002</v>
      </c>
      <c r="AC14" s="49">
        <f t="shared" si="20"/>
        <v>9.99999999997669E-2</v>
      </c>
      <c r="AD14" s="50">
        <f t="shared" si="21"/>
        <v>-1.2999999999996299</v>
      </c>
      <c r="AE14" s="32">
        <f t="shared" si="22"/>
        <v>9.99999999997669E-2</v>
      </c>
      <c r="AF14" s="55">
        <v>82402</v>
      </c>
      <c r="AG14" s="70">
        <f t="shared" si="0"/>
        <v>58</v>
      </c>
      <c r="AH14" s="72"/>
    </row>
    <row r="15" spans="1:44" s="1" customFormat="1" ht="14.85" customHeight="1">
      <c r="A15" s="19">
        <v>44646</v>
      </c>
      <c r="B15" s="20">
        <v>779.79830000000004</v>
      </c>
      <c r="C15" s="21">
        <v>6.4607000000000001</v>
      </c>
      <c r="D15" s="22">
        <f t="shared" si="1"/>
        <v>786.25900000000001</v>
      </c>
      <c r="E15" s="23">
        <f t="shared" si="2"/>
        <v>-0.30000000003838101</v>
      </c>
      <c r="F15" s="24">
        <f t="shared" si="3"/>
        <v>-2.00000000006639</v>
      </c>
      <c r="G15" s="25">
        <f t="shared" si="4"/>
        <v>-0.30000000003838101</v>
      </c>
      <c r="H15" s="21">
        <v>7.1218000000000004</v>
      </c>
      <c r="I15" s="22">
        <f t="shared" si="5"/>
        <v>786.92010000000005</v>
      </c>
      <c r="J15" s="23">
        <f t="shared" si="6"/>
        <v>-0.30000000003838101</v>
      </c>
      <c r="K15" s="24">
        <f t="shared" si="7"/>
        <v>-2.39999999996598</v>
      </c>
      <c r="L15" s="25">
        <f t="shared" si="8"/>
        <v>-0.30000000003838101</v>
      </c>
      <c r="M15" s="40">
        <v>6.4916999999999998</v>
      </c>
      <c r="N15" s="22">
        <f t="shared" si="9"/>
        <v>786.29</v>
      </c>
      <c r="O15" s="23">
        <f t="shared" si="10"/>
        <v>-0.40000000001327901</v>
      </c>
      <c r="P15" s="24">
        <f t="shared" si="11"/>
        <v>-2.5999999999157799</v>
      </c>
      <c r="Q15" s="25">
        <f t="shared" si="12"/>
        <v>-0.40000000001327901</v>
      </c>
      <c r="R15" s="51"/>
      <c r="S15" s="47">
        <f t="shared" si="13"/>
        <v>44646</v>
      </c>
      <c r="T15" s="48">
        <v>8.1463000000000001</v>
      </c>
      <c r="U15" s="49">
        <f t="shared" si="14"/>
        <v>-0.29999999999930099</v>
      </c>
      <c r="V15" s="50">
        <f t="shared" si="15"/>
        <v>-2.0000000000006701</v>
      </c>
      <c r="W15" s="32">
        <f t="shared" si="16"/>
        <v>-0.29999999999930099</v>
      </c>
      <c r="X15" s="18">
        <v>11.9733</v>
      </c>
      <c r="Y15" s="49">
        <f t="shared" si="17"/>
        <v>-0.19999999999953399</v>
      </c>
      <c r="Z15" s="50">
        <f t="shared" si="18"/>
        <v>-2.10000000000043</v>
      </c>
      <c r="AA15" s="32">
        <f t="shared" si="19"/>
        <v>-0.19999999999953399</v>
      </c>
      <c r="AB15" s="58">
        <v>7.9539999999999997</v>
      </c>
      <c r="AC15" s="49">
        <f t="shared" si="20"/>
        <v>-0.20000000000042201</v>
      </c>
      <c r="AD15" s="50">
        <f t="shared" si="21"/>
        <v>-1.50000000000006</v>
      </c>
      <c r="AE15" s="32">
        <f t="shared" si="22"/>
        <v>-0.20000000000042201</v>
      </c>
      <c r="AF15" s="55">
        <v>82396</v>
      </c>
      <c r="AG15" s="70">
        <f t="shared" si="0"/>
        <v>64</v>
      </c>
      <c r="AH15" s="71"/>
    </row>
    <row r="16" spans="1:44" s="1" customFormat="1" ht="14.85" customHeight="1">
      <c r="A16" s="19">
        <v>44647</v>
      </c>
      <c r="B16" s="20">
        <v>779.79830000000004</v>
      </c>
      <c r="C16" s="21">
        <v>6.4603000000000002</v>
      </c>
      <c r="D16" s="22">
        <f t="shared" si="1"/>
        <v>786.2586</v>
      </c>
      <c r="E16" s="23">
        <f t="shared" si="2"/>
        <v>-0.40000000001327901</v>
      </c>
      <c r="F16" s="24">
        <f t="shared" si="3"/>
        <v>-2.40000000007967</v>
      </c>
      <c r="G16" s="25">
        <f t="shared" si="4"/>
        <v>-0.40000000001327901</v>
      </c>
      <c r="H16" s="21">
        <v>7.1212999999999997</v>
      </c>
      <c r="I16" s="22">
        <f t="shared" si="5"/>
        <v>786.91959999999995</v>
      </c>
      <c r="J16" s="23">
        <f t="shared" si="6"/>
        <v>-0.49999999998817701</v>
      </c>
      <c r="K16" s="24">
        <f t="shared" si="7"/>
        <v>-2.8999999999541601</v>
      </c>
      <c r="L16" s="25">
        <f t="shared" si="8"/>
        <v>-0.49999999998817701</v>
      </c>
      <c r="M16" s="39">
        <v>6.4912999999999998</v>
      </c>
      <c r="N16" s="22">
        <f t="shared" si="9"/>
        <v>786.28959999999995</v>
      </c>
      <c r="O16" s="23">
        <f t="shared" si="10"/>
        <v>-0.40000000001327901</v>
      </c>
      <c r="P16" s="24">
        <f t="shared" si="11"/>
        <v>-2.9999999999290599</v>
      </c>
      <c r="Q16" s="25">
        <f t="shared" si="12"/>
        <v>-0.40000000001327901</v>
      </c>
      <c r="R16" s="46"/>
      <c r="S16" s="47">
        <f t="shared" si="13"/>
        <v>44647</v>
      </c>
      <c r="T16" s="48">
        <v>8.1462000000000003</v>
      </c>
      <c r="U16" s="49">
        <f t="shared" si="14"/>
        <v>-9.99999999997669E-2</v>
      </c>
      <c r="V16" s="50">
        <f t="shared" si="15"/>
        <v>-2.10000000000043</v>
      </c>
      <c r="W16" s="32">
        <f t="shared" si="16"/>
        <v>-9.99999999997669E-2</v>
      </c>
      <c r="X16" s="18">
        <v>11.973100000000001</v>
      </c>
      <c r="Y16" s="49">
        <f t="shared" si="17"/>
        <v>-0.19999999999953399</v>
      </c>
      <c r="Z16" s="50">
        <f t="shared" si="18"/>
        <v>-2.2999999999999701</v>
      </c>
      <c r="AA16" s="32">
        <f t="shared" si="19"/>
        <v>-0.19999999999953399</v>
      </c>
      <c r="AB16" s="58">
        <v>7.9537000000000004</v>
      </c>
      <c r="AC16" s="49">
        <f t="shared" si="20"/>
        <v>-0.29999999999930099</v>
      </c>
      <c r="AD16" s="50">
        <f t="shared" si="21"/>
        <v>-1.7999999999993599</v>
      </c>
      <c r="AE16" s="32">
        <f t="shared" si="22"/>
        <v>-0.29999999999930099</v>
      </c>
      <c r="AF16" s="55">
        <v>82390</v>
      </c>
      <c r="AG16" s="70">
        <f t="shared" si="0"/>
        <v>70</v>
      </c>
      <c r="AH16" s="72"/>
    </row>
    <row r="17" spans="1:43" s="1" customFormat="1" ht="14.85" customHeight="1">
      <c r="A17" s="19">
        <v>44648</v>
      </c>
      <c r="B17" s="20">
        <v>779.79830000000004</v>
      </c>
      <c r="C17" s="21">
        <v>6.4603000000000002</v>
      </c>
      <c r="D17" s="22">
        <f t="shared" si="1"/>
        <v>786.2586</v>
      </c>
      <c r="E17" s="23">
        <f t="shared" si="2"/>
        <v>0</v>
      </c>
      <c r="F17" s="24">
        <f t="shared" si="3"/>
        <v>-2.40000000007967</v>
      </c>
      <c r="G17" s="25">
        <f t="shared" si="4"/>
        <v>0</v>
      </c>
      <c r="H17" s="21">
        <v>7.1214000000000004</v>
      </c>
      <c r="I17" s="22">
        <f t="shared" si="5"/>
        <v>786.91970000000003</v>
      </c>
      <c r="J17" s="23">
        <f t="shared" si="6"/>
        <v>9.9999999974897905E-2</v>
      </c>
      <c r="K17" s="24">
        <f t="shared" si="7"/>
        <v>-2.79999999997926</v>
      </c>
      <c r="L17" s="25">
        <f t="shared" si="8"/>
        <v>9.9999999974897905E-2</v>
      </c>
      <c r="M17" s="40">
        <v>6.4915000000000003</v>
      </c>
      <c r="N17" s="22">
        <f t="shared" si="9"/>
        <v>786.28980000000001</v>
      </c>
      <c r="O17" s="23">
        <f t="shared" si="10"/>
        <v>0.199999999949796</v>
      </c>
      <c r="P17" s="24">
        <f t="shared" si="11"/>
        <v>-2.79999999997926</v>
      </c>
      <c r="Q17" s="25">
        <f t="shared" si="12"/>
        <v>0.199999999949796</v>
      </c>
      <c r="R17" s="51"/>
      <c r="S17" s="47">
        <f t="shared" si="13"/>
        <v>44648</v>
      </c>
      <c r="T17" s="48">
        <v>8.1460000000000008</v>
      </c>
      <c r="U17" s="49">
        <f t="shared" si="14"/>
        <v>-0.19999999999953399</v>
      </c>
      <c r="V17" s="50">
        <f t="shared" si="15"/>
        <v>-2.2999999999999701</v>
      </c>
      <c r="W17" s="32">
        <f t="shared" si="16"/>
        <v>-0.19999999999953399</v>
      </c>
      <c r="X17" s="18">
        <v>11.9732</v>
      </c>
      <c r="Y17" s="49">
        <f t="shared" si="17"/>
        <v>9.99999999997669E-2</v>
      </c>
      <c r="Z17" s="50">
        <f t="shared" si="18"/>
        <v>-2.2000000000002</v>
      </c>
      <c r="AA17" s="32">
        <f t="shared" si="19"/>
        <v>9.99999999997669E-2</v>
      </c>
      <c r="AB17" s="58">
        <v>7.9535999999999998</v>
      </c>
      <c r="AC17" s="49">
        <f t="shared" si="20"/>
        <v>-0.100000000000655</v>
      </c>
      <c r="AD17" s="50">
        <f t="shared" si="21"/>
        <v>-1.9000000000000099</v>
      </c>
      <c r="AE17" s="32">
        <f t="shared" si="22"/>
        <v>-0.100000000000655</v>
      </c>
      <c r="AF17" s="55">
        <v>82384</v>
      </c>
      <c r="AG17" s="70">
        <f t="shared" si="0"/>
        <v>76</v>
      </c>
      <c r="AH17" s="71"/>
    </row>
    <row r="18" spans="1:43" s="1" customFormat="1" ht="14.85" customHeight="1">
      <c r="A18" s="19">
        <v>44649</v>
      </c>
      <c r="B18" s="20">
        <v>779.79830000000004</v>
      </c>
      <c r="C18" s="21">
        <v>6.4602000000000004</v>
      </c>
      <c r="D18" s="22">
        <f t="shared" si="1"/>
        <v>786.25850000000003</v>
      </c>
      <c r="E18" s="23">
        <f t="shared" si="2"/>
        <v>-9.9999999974897905E-2</v>
      </c>
      <c r="F18" s="24">
        <f t="shared" si="3"/>
        <v>-2.5000000000545701</v>
      </c>
      <c r="G18" s="25">
        <f t="shared" si="4"/>
        <v>-9.9999999974897905E-2</v>
      </c>
      <c r="H18" s="21">
        <v>7.1211000000000002</v>
      </c>
      <c r="I18" s="22">
        <f t="shared" si="5"/>
        <v>786.9194</v>
      </c>
      <c r="J18" s="23">
        <f t="shared" si="6"/>
        <v>-0.30000000003838101</v>
      </c>
      <c r="K18" s="24">
        <f t="shared" si="7"/>
        <v>-3.1000000000176402</v>
      </c>
      <c r="L18" s="25">
        <f t="shared" si="8"/>
        <v>-0.30000000003838101</v>
      </c>
      <c r="M18" s="39">
        <v>6.4912000000000001</v>
      </c>
      <c r="N18" s="22">
        <f t="shared" si="9"/>
        <v>786.28949999999998</v>
      </c>
      <c r="O18" s="23">
        <f t="shared" si="10"/>
        <v>-0.29999999992469401</v>
      </c>
      <c r="P18" s="24">
        <f t="shared" si="11"/>
        <v>-3.09999999990396</v>
      </c>
      <c r="Q18" s="25">
        <f t="shared" si="12"/>
        <v>-0.29999999992469401</v>
      </c>
      <c r="R18" s="46"/>
      <c r="S18" s="47">
        <f t="shared" si="13"/>
        <v>44649</v>
      </c>
      <c r="T18" s="48">
        <v>8.1461000000000006</v>
      </c>
      <c r="U18" s="49">
        <f t="shared" si="14"/>
        <v>9.99999999997669E-2</v>
      </c>
      <c r="V18" s="50">
        <f t="shared" si="15"/>
        <v>-2.2000000000002</v>
      </c>
      <c r="W18" s="32">
        <f t="shared" si="16"/>
        <v>9.99999999997669E-2</v>
      </c>
      <c r="X18" s="18">
        <v>11.973000000000001</v>
      </c>
      <c r="Y18" s="49">
        <f t="shared" si="17"/>
        <v>-0.19999999999953399</v>
      </c>
      <c r="Z18" s="50">
        <f t="shared" si="18"/>
        <v>-2.3999999999997401</v>
      </c>
      <c r="AA18" s="32">
        <f t="shared" si="19"/>
        <v>-0.19999999999953399</v>
      </c>
      <c r="AB18" s="58">
        <v>7.9534000000000002</v>
      </c>
      <c r="AC18" s="49">
        <f t="shared" si="20"/>
        <v>-0.19999999999953399</v>
      </c>
      <c r="AD18" s="50">
        <f t="shared" si="21"/>
        <v>-2.0999999999995498</v>
      </c>
      <c r="AE18" s="32">
        <f t="shared" si="22"/>
        <v>-0.19999999999953399</v>
      </c>
      <c r="AF18" s="55">
        <v>82378</v>
      </c>
      <c r="AG18" s="70">
        <f t="shared" si="0"/>
        <v>82</v>
      </c>
      <c r="AH18" s="72"/>
    </row>
    <row r="19" spans="1:43" s="1" customFormat="1" ht="14.85" customHeight="1">
      <c r="A19" s="19">
        <v>44650</v>
      </c>
      <c r="B19" s="20">
        <v>779.79830000000004</v>
      </c>
      <c r="C19" s="21">
        <v>6.4602000000000004</v>
      </c>
      <c r="D19" s="22">
        <f t="shared" si="1"/>
        <v>786.25850000000003</v>
      </c>
      <c r="E19" s="23">
        <f t="shared" si="2"/>
        <v>0</v>
      </c>
      <c r="F19" s="24">
        <f t="shared" si="3"/>
        <v>-2.5000000000545701</v>
      </c>
      <c r="G19" s="25">
        <f t="shared" si="4"/>
        <v>0</v>
      </c>
      <c r="H19" s="21">
        <v>7.1212</v>
      </c>
      <c r="I19" s="22">
        <f t="shared" si="5"/>
        <v>786.91949999999997</v>
      </c>
      <c r="J19" s="23">
        <f t="shared" si="6"/>
        <v>0.10000000008858501</v>
      </c>
      <c r="K19" s="24">
        <f t="shared" si="7"/>
        <v>-2.9999999999290599</v>
      </c>
      <c r="L19" s="25">
        <f t="shared" si="8"/>
        <v>0.10000000008858501</v>
      </c>
      <c r="M19" s="40">
        <v>6.4912000000000001</v>
      </c>
      <c r="N19" s="22">
        <f t="shared" si="9"/>
        <v>786.28949999999998</v>
      </c>
      <c r="O19" s="23">
        <f t="shared" si="10"/>
        <v>0</v>
      </c>
      <c r="P19" s="24">
        <f t="shared" si="11"/>
        <v>-3.09999999990396</v>
      </c>
      <c r="Q19" s="25">
        <f t="shared" si="12"/>
        <v>0</v>
      </c>
      <c r="R19" s="51"/>
      <c r="S19" s="47">
        <f t="shared" si="13"/>
        <v>44650</v>
      </c>
      <c r="T19" s="48">
        <v>8.1457999999999995</v>
      </c>
      <c r="U19" s="49">
        <f t="shared" si="14"/>
        <v>-0.30000000000107702</v>
      </c>
      <c r="V19" s="50">
        <f t="shared" si="15"/>
        <v>-2.5000000000012799</v>
      </c>
      <c r="W19" s="32">
        <f t="shared" si="16"/>
        <v>-0.30000000000107702</v>
      </c>
      <c r="X19" s="18">
        <v>11.9727</v>
      </c>
      <c r="Y19" s="49">
        <f t="shared" si="17"/>
        <v>-0.30000000000107702</v>
      </c>
      <c r="Z19" s="50">
        <f t="shared" si="18"/>
        <v>-2.7000000000008102</v>
      </c>
      <c r="AA19" s="32">
        <f t="shared" si="19"/>
        <v>-0.30000000000107702</v>
      </c>
      <c r="AB19" s="58">
        <v>7.9532999999999996</v>
      </c>
      <c r="AC19" s="49">
        <f t="shared" si="20"/>
        <v>-0.100000000000655</v>
      </c>
      <c r="AD19" s="50">
        <f t="shared" si="21"/>
        <v>-2.2000000000002</v>
      </c>
      <c r="AE19" s="32">
        <f t="shared" si="22"/>
        <v>-0.100000000000655</v>
      </c>
      <c r="AF19" s="55">
        <v>82372</v>
      </c>
      <c r="AG19" s="70">
        <f t="shared" si="0"/>
        <v>88</v>
      </c>
      <c r="AH19" s="71"/>
    </row>
    <row r="20" spans="1:43" s="1" customFormat="1" ht="14.85" customHeight="1">
      <c r="A20" s="19">
        <v>44652</v>
      </c>
      <c r="B20" s="20">
        <v>779.79830000000004</v>
      </c>
      <c r="C20" s="21">
        <v>6.4603000000000002</v>
      </c>
      <c r="D20" s="22">
        <f t="shared" si="1"/>
        <v>786.2586</v>
      </c>
      <c r="E20" s="23">
        <f t="shared" si="2"/>
        <v>9.9999999974897905E-2</v>
      </c>
      <c r="F20" s="24">
        <f t="shared" si="3"/>
        <v>-2.40000000007967</v>
      </c>
      <c r="G20" s="25">
        <f t="shared" si="4"/>
        <v>4.9999999987449001E-2</v>
      </c>
      <c r="H20" s="21">
        <v>7.1210000000000004</v>
      </c>
      <c r="I20" s="22">
        <f t="shared" si="5"/>
        <v>786.91930000000002</v>
      </c>
      <c r="J20" s="23">
        <f t="shared" si="6"/>
        <v>-0.20000000006348301</v>
      </c>
      <c r="K20" s="24">
        <f t="shared" si="7"/>
        <v>-3.1999999999925399</v>
      </c>
      <c r="L20" s="25">
        <f t="shared" si="8"/>
        <v>-0.100000000031741</v>
      </c>
      <c r="M20" s="39">
        <v>6.4913999999999996</v>
      </c>
      <c r="N20" s="22">
        <f t="shared" si="9"/>
        <v>786.28970000000004</v>
      </c>
      <c r="O20" s="23">
        <f t="shared" si="10"/>
        <v>0.199999999949796</v>
      </c>
      <c r="P20" s="24">
        <f t="shared" si="11"/>
        <v>-2.8999999999541601</v>
      </c>
      <c r="Q20" s="25">
        <f t="shared" si="12"/>
        <v>9.9999999974897905E-2</v>
      </c>
      <c r="R20" s="46"/>
      <c r="S20" s="47">
        <f t="shared" si="13"/>
        <v>44652</v>
      </c>
      <c r="T20" s="48">
        <v>8.1456999999999997</v>
      </c>
      <c r="U20" s="49">
        <f t="shared" si="14"/>
        <v>-9.99999999997669E-2</v>
      </c>
      <c r="V20" s="50">
        <f t="shared" si="15"/>
        <v>-2.6000000000010499</v>
      </c>
      <c r="W20" s="32">
        <f t="shared" si="16"/>
        <v>-4.9999999999883499E-2</v>
      </c>
      <c r="X20" s="18">
        <v>11.972799999999999</v>
      </c>
      <c r="Y20" s="49">
        <f t="shared" si="17"/>
        <v>9.99999999997669E-2</v>
      </c>
      <c r="Z20" s="50">
        <f t="shared" si="18"/>
        <v>-2.6000000000010499</v>
      </c>
      <c r="AA20" s="32">
        <f t="shared" si="19"/>
        <v>4.9999999999883499E-2</v>
      </c>
      <c r="AB20" s="58">
        <v>7.9531999999999998</v>
      </c>
      <c r="AC20" s="49">
        <f t="shared" si="20"/>
        <v>-9.99999999997669E-2</v>
      </c>
      <c r="AD20" s="50">
        <f t="shared" si="21"/>
        <v>-2.2999999999999701</v>
      </c>
      <c r="AE20" s="32">
        <f t="shared" si="22"/>
        <v>-4.9999999999883499E-2</v>
      </c>
      <c r="AF20" s="55">
        <v>82366</v>
      </c>
      <c r="AG20" s="70">
        <f t="shared" si="0"/>
        <v>94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44654</v>
      </c>
      <c r="B21" s="20">
        <v>779.79830000000004</v>
      </c>
      <c r="C21" s="21">
        <v>6.4602000000000004</v>
      </c>
      <c r="D21" s="22">
        <f t="shared" si="1"/>
        <v>786.25850000000003</v>
      </c>
      <c r="E21" s="23">
        <f t="shared" si="2"/>
        <v>-9.9999999974897905E-2</v>
      </c>
      <c r="F21" s="24">
        <f t="shared" si="3"/>
        <v>-2.5000000000545701</v>
      </c>
      <c r="G21" s="25">
        <f t="shared" si="4"/>
        <v>-4.9999999987449001E-2</v>
      </c>
      <c r="H21" s="21">
        <v>7.1207000000000003</v>
      </c>
      <c r="I21" s="22">
        <f t="shared" si="5"/>
        <v>786.91899999999998</v>
      </c>
      <c r="J21" s="23">
        <f t="shared" si="6"/>
        <v>-0.29999999992469401</v>
      </c>
      <c r="K21" s="24">
        <f t="shared" si="7"/>
        <v>-3.49999999991724</v>
      </c>
      <c r="L21" s="25">
        <f t="shared" si="8"/>
        <v>-0.149999999962347</v>
      </c>
      <c r="M21" s="40">
        <v>6.4915000000000003</v>
      </c>
      <c r="N21" s="22">
        <f t="shared" si="9"/>
        <v>786.28980000000001</v>
      </c>
      <c r="O21" s="23">
        <f t="shared" si="10"/>
        <v>9.9999999974897905E-2</v>
      </c>
      <c r="P21" s="24">
        <f t="shared" si="11"/>
        <v>-2.79999999997926</v>
      </c>
      <c r="Q21" s="25">
        <f t="shared" si="12"/>
        <v>4.9999999987449001E-2</v>
      </c>
      <c r="R21" s="51"/>
      <c r="S21" s="47">
        <f t="shared" si="13"/>
        <v>44654</v>
      </c>
      <c r="T21" s="48">
        <v>8.1452000000000009</v>
      </c>
      <c r="U21" s="49">
        <f t="shared" si="14"/>
        <v>-0.49999999999883499</v>
      </c>
      <c r="V21" s="50">
        <f t="shared" si="15"/>
        <v>-3.0999999999998802</v>
      </c>
      <c r="W21" s="32">
        <f t="shared" si="16"/>
        <v>-0.24999999999941699</v>
      </c>
      <c r="X21" s="18">
        <v>11.972300000000001</v>
      </c>
      <c r="Y21" s="49">
        <f t="shared" si="17"/>
        <v>-0.49999999999883499</v>
      </c>
      <c r="Z21" s="50">
        <f t="shared" si="18"/>
        <v>-3.0999999999998802</v>
      </c>
      <c r="AA21" s="32">
        <f t="shared" si="19"/>
        <v>-0.24999999999941699</v>
      </c>
      <c r="AB21" s="58">
        <v>7.9532999999999996</v>
      </c>
      <c r="AC21" s="49">
        <f t="shared" si="20"/>
        <v>9.99999999997669E-2</v>
      </c>
      <c r="AD21" s="50">
        <f t="shared" si="21"/>
        <v>-2.2000000000002</v>
      </c>
      <c r="AE21" s="32">
        <f t="shared" si="22"/>
        <v>4.9999999999883499E-2</v>
      </c>
      <c r="AF21" s="55">
        <v>82360</v>
      </c>
      <c r="AG21" s="70">
        <f t="shared" si="0"/>
        <v>100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44656</v>
      </c>
      <c r="B22" s="20">
        <v>779.79830000000004</v>
      </c>
      <c r="C22" s="21">
        <v>6.4600999999999997</v>
      </c>
      <c r="D22" s="22">
        <f t="shared" si="1"/>
        <v>786.25840000000005</v>
      </c>
      <c r="E22" s="23">
        <f t="shared" si="2"/>
        <v>-9.9999999974897905E-2</v>
      </c>
      <c r="F22" s="24">
        <f t="shared" si="3"/>
        <v>-2.6000000000294698</v>
      </c>
      <c r="G22" s="25">
        <f t="shared" si="4"/>
        <v>-4.9999999987449001E-2</v>
      </c>
      <c r="H22" s="21">
        <v>7.1207000000000003</v>
      </c>
      <c r="I22" s="22">
        <f t="shared" si="5"/>
        <v>786.91899999999998</v>
      </c>
      <c r="J22" s="23">
        <f t="shared" si="6"/>
        <v>0</v>
      </c>
      <c r="K22" s="24">
        <f t="shared" si="7"/>
        <v>-3.49999999991724</v>
      </c>
      <c r="L22" s="25">
        <f t="shared" si="8"/>
        <v>0</v>
      </c>
      <c r="M22" s="39">
        <v>6.4912999999999998</v>
      </c>
      <c r="N22" s="22">
        <f t="shared" si="9"/>
        <v>786.28959999999995</v>
      </c>
      <c r="O22" s="23">
        <f t="shared" si="10"/>
        <v>-0.199999999949796</v>
      </c>
      <c r="P22" s="24">
        <f t="shared" si="11"/>
        <v>-2.9999999999290599</v>
      </c>
      <c r="Q22" s="25">
        <f t="shared" si="12"/>
        <v>-9.9999999974897905E-2</v>
      </c>
      <c r="R22" s="51"/>
      <c r="S22" s="47">
        <f t="shared" si="13"/>
        <v>44656</v>
      </c>
      <c r="T22" s="48">
        <v>8.1454000000000004</v>
      </c>
      <c r="U22" s="49">
        <f t="shared" si="14"/>
        <v>0.19999999999953399</v>
      </c>
      <c r="V22" s="50">
        <f t="shared" si="15"/>
        <v>-2.9000000000003499</v>
      </c>
      <c r="W22" s="32">
        <f t="shared" si="16"/>
        <v>9.99999999997669E-2</v>
      </c>
      <c r="X22" s="18">
        <v>11.9725</v>
      </c>
      <c r="Y22" s="49">
        <f t="shared" si="17"/>
        <v>0.19999999999953399</v>
      </c>
      <c r="Z22" s="50">
        <f t="shared" si="18"/>
        <v>-2.9000000000003499</v>
      </c>
      <c r="AA22" s="32">
        <f t="shared" si="19"/>
        <v>9.99999999997669E-2</v>
      </c>
      <c r="AB22" s="58">
        <v>7.9531000000000001</v>
      </c>
      <c r="AC22" s="49">
        <f t="shared" si="20"/>
        <v>-0.19999999999953399</v>
      </c>
      <c r="AD22" s="50">
        <f t="shared" si="21"/>
        <v>-2.3999999999997401</v>
      </c>
      <c r="AE22" s="32">
        <f t="shared" si="22"/>
        <v>-9.99999999997669E-2</v>
      </c>
      <c r="AF22" s="55">
        <v>82354</v>
      </c>
      <c r="AG22" s="70">
        <f t="shared" si="0"/>
        <v>106</v>
      </c>
      <c r="AH22" s="72"/>
    </row>
    <row r="23" spans="1:43" s="1" customFormat="1" ht="14.85" customHeight="1">
      <c r="A23" s="19">
        <v>44658</v>
      </c>
      <c r="B23" s="20">
        <v>779.79830000000004</v>
      </c>
      <c r="C23" s="21">
        <v>6.4599000000000002</v>
      </c>
      <c r="D23" s="22">
        <f t="shared" si="1"/>
        <v>786.25819999999999</v>
      </c>
      <c r="E23" s="23">
        <f t="shared" si="2"/>
        <v>-0.20000000006348301</v>
      </c>
      <c r="F23" s="24">
        <f t="shared" si="3"/>
        <v>-2.8000000000929499</v>
      </c>
      <c r="G23" s="25">
        <f t="shared" si="4"/>
        <v>-0.100000000031741</v>
      </c>
      <c r="H23" s="21">
        <v>7.1201999999999996</v>
      </c>
      <c r="I23" s="22">
        <f t="shared" si="5"/>
        <v>786.91849999999999</v>
      </c>
      <c r="J23" s="23">
        <f t="shared" si="6"/>
        <v>-0.50000000010186296</v>
      </c>
      <c r="K23" s="24">
        <f t="shared" si="7"/>
        <v>-4.0000000000191003</v>
      </c>
      <c r="L23" s="25">
        <f t="shared" si="8"/>
        <v>-0.25000000005093198</v>
      </c>
      <c r="M23" s="40">
        <v>6.4909999999999997</v>
      </c>
      <c r="N23" s="22">
        <f t="shared" si="9"/>
        <v>786.28930000000003</v>
      </c>
      <c r="O23" s="23">
        <f t="shared" si="10"/>
        <v>-0.30000000003838101</v>
      </c>
      <c r="P23" s="24">
        <f t="shared" si="11"/>
        <v>-3.2999999999674401</v>
      </c>
      <c r="Q23" s="25">
        <f t="shared" si="12"/>
        <v>-0.15000000001919001</v>
      </c>
      <c r="R23" s="51"/>
      <c r="S23" s="47">
        <f t="shared" si="13"/>
        <v>44658</v>
      </c>
      <c r="T23" s="48">
        <v>8.1452000000000009</v>
      </c>
      <c r="U23" s="49">
        <f t="shared" si="14"/>
        <v>-0.19999999999953399</v>
      </c>
      <c r="V23" s="50">
        <f t="shared" si="15"/>
        <v>-3.0999999999998802</v>
      </c>
      <c r="W23" s="32">
        <f t="shared" si="16"/>
        <v>-9.99999999997669E-2</v>
      </c>
      <c r="X23" s="18">
        <v>11.972300000000001</v>
      </c>
      <c r="Y23" s="49">
        <f t="shared" si="17"/>
        <v>-0.19999999999953399</v>
      </c>
      <c r="Z23" s="50">
        <f t="shared" si="18"/>
        <v>-3.0999999999998802</v>
      </c>
      <c r="AA23" s="32">
        <f t="shared" si="19"/>
        <v>-9.99999999997669E-2</v>
      </c>
      <c r="AB23" s="58">
        <v>7.9528999999999996</v>
      </c>
      <c r="AC23" s="49">
        <f t="shared" si="20"/>
        <v>-0.20000000000042201</v>
      </c>
      <c r="AD23" s="50">
        <f t="shared" si="21"/>
        <v>-2.60000000000016</v>
      </c>
      <c r="AE23" s="32">
        <f t="shared" si="22"/>
        <v>-0.100000000000211</v>
      </c>
      <c r="AF23" s="55">
        <v>82348</v>
      </c>
      <c r="AG23" s="70">
        <f t="shared" si="0"/>
        <v>112</v>
      </c>
      <c r="AH23" s="71"/>
    </row>
    <row r="24" spans="1:43" s="1" customFormat="1" ht="14.25">
      <c r="A24" s="19"/>
      <c r="B24" s="20"/>
      <c r="C24" s="21"/>
      <c r="D24" s="22"/>
      <c r="E24" s="23"/>
      <c r="F24" s="24"/>
      <c r="G24" s="25"/>
      <c r="H24" s="21"/>
      <c r="I24" s="22"/>
      <c r="J24" s="23"/>
      <c r="K24" s="24"/>
      <c r="L24" s="25"/>
      <c r="M24" s="39"/>
      <c r="N24" s="22"/>
      <c r="O24" s="23"/>
      <c r="P24" s="24"/>
      <c r="Q24" s="25"/>
      <c r="R24" s="51"/>
      <c r="S24" s="47"/>
      <c r="T24" s="48"/>
      <c r="U24" s="49"/>
      <c r="V24" s="50"/>
      <c r="W24" s="32"/>
      <c r="X24" s="18"/>
      <c r="Y24" s="49"/>
      <c r="Z24" s="50"/>
      <c r="AA24" s="32"/>
      <c r="AB24" s="58"/>
      <c r="AC24" s="49"/>
      <c r="AD24" s="50"/>
      <c r="AE24" s="32"/>
      <c r="AF24" s="55"/>
      <c r="AG24" s="70"/>
      <c r="AH24" s="72"/>
    </row>
    <row r="25" spans="1:43" s="1" customFormat="1" ht="14.25">
      <c r="A25" s="19"/>
      <c r="B25" s="20"/>
      <c r="C25" s="21"/>
      <c r="D25" s="22"/>
      <c r="E25" s="23">
        <f>F23-F9</f>
        <v>-2.5000000000545701</v>
      </c>
      <c r="F25" s="24">
        <f>K23-K9</f>
        <v>-2.8000000000929499</v>
      </c>
      <c r="G25" s="25">
        <f>P23-P9</f>
        <v>-2.5000000000545701</v>
      </c>
      <c r="H25" s="24">
        <v>-2.8</v>
      </c>
      <c r="I25" s="24">
        <v>-4</v>
      </c>
      <c r="J25" s="24">
        <v>-3.3</v>
      </c>
      <c r="K25" s="24">
        <f>2.8/18</f>
        <v>0.155555555555556</v>
      </c>
      <c r="L25" s="25"/>
      <c r="M25" s="40"/>
      <c r="N25" s="22"/>
      <c r="O25" s="23"/>
      <c r="P25" s="24"/>
      <c r="Q25" s="25"/>
      <c r="R25" s="51"/>
      <c r="S25" s="47"/>
      <c r="T25" s="48"/>
      <c r="U25" s="49">
        <f>V23-V9</f>
        <v>-2.0999999999986598</v>
      </c>
      <c r="V25" s="50">
        <f>Z23-Z9</f>
        <v>-1.59999999999982</v>
      </c>
      <c r="W25" s="32">
        <f>AD23-AD9</f>
        <v>-1.3000000000005201</v>
      </c>
      <c r="X25" s="50">
        <v>-3.1</v>
      </c>
      <c r="Y25" s="49">
        <v>-3.1</v>
      </c>
      <c r="Z25" s="50">
        <v>-2.6</v>
      </c>
      <c r="AA25" s="32">
        <f>2.1/18</f>
        <v>0.116666666666667</v>
      </c>
      <c r="AB25" s="58"/>
      <c r="AC25" s="49"/>
      <c r="AD25" s="50"/>
      <c r="AE25" s="32"/>
      <c r="AF25" s="55"/>
      <c r="AG25" s="70"/>
      <c r="AH25" s="71"/>
    </row>
    <row r="26" spans="1:43" s="1" customFormat="1" ht="14.25">
      <c r="A26" s="19"/>
      <c r="B26" s="20"/>
      <c r="C26" s="21"/>
      <c r="D26" s="22"/>
      <c r="E26" s="23"/>
      <c r="F26" s="24"/>
      <c r="G26" s="25"/>
      <c r="H26" s="21"/>
      <c r="I26" s="22"/>
      <c r="J26" s="23"/>
      <c r="K26" s="24"/>
      <c r="L26" s="25"/>
      <c r="M26" s="39"/>
      <c r="N26" s="22"/>
      <c r="O26" s="23"/>
      <c r="P26" s="24"/>
      <c r="Q26" s="25"/>
      <c r="R26" s="51"/>
      <c r="S26" s="47"/>
      <c r="T26" s="48"/>
      <c r="U26" s="49"/>
      <c r="V26" s="50"/>
      <c r="W26" s="32"/>
      <c r="X26" s="18"/>
      <c r="Y26" s="49"/>
      <c r="Z26" s="50"/>
      <c r="AA26" s="32"/>
      <c r="AB26" s="58"/>
      <c r="AC26" s="49"/>
      <c r="AD26" s="50"/>
      <c r="AE26" s="32"/>
      <c r="AF26" s="55"/>
      <c r="AG26" s="70"/>
      <c r="AH26" s="72"/>
    </row>
    <row r="27" spans="1:43" s="1" customFormat="1" ht="14.25">
      <c r="A27" s="34"/>
      <c r="B27" s="20"/>
      <c r="C27" s="21"/>
      <c r="D27" s="22"/>
      <c r="E27" s="23"/>
      <c r="F27" s="24"/>
      <c r="G27" s="25"/>
      <c r="H27" s="21"/>
      <c r="I27" s="22"/>
      <c r="J27" s="23"/>
      <c r="K27" s="24"/>
      <c r="L27" s="25"/>
      <c r="M27" s="40"/>
      <c r="N27" s="22"/>
      <c r="O27" s="23"/>
      <c r="P27" s="24"/>
      <c r="Q27" s="25"/>
      <c r="R27" s="52"/>
      <c r="S27" s="34"/>
      <c r="T27" s="48"/>
      <c r="U27" s="49"/>
      <c r="V27" s="50"/>
      <c r="W27" s="32"/>
      <c r="X27" s="18"/>
      <c r="Y27" s="49"/>
      <c r="Z27" s="50"/>
      <c r="AA27" s="32"/>
      <c r="AB27" s="58"/>
      <c r="AC27" s="49"/>
      <c r="AD27" s="50"/>
      <c r="AE27" s="32"/>
      <c r="AF27" s="55"/>
      <c r="AG27" s="70"/>
      <c r="AH27" s="71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C29" workbookViewId="0">
      <selection activeCell="M40" sqref="M40"/>
    </sheetView>
  </sheetViews>
  <sheetFormatPr defaultColWidth="9" defaultRowHeight="13.5"/>
  <cols>
    <col min="2" max="2" width="10.625" customWidth="1"/>
    <col min="3" max="3" width="10.375"/>
    <col min="4" max="4" width="11.875" customWidth="1"/>
    <col min="8" max="8" width="13.75"/>
    <col min="9" max="9" width="12.125" customWidth="1"/>
    <col min="13" max="13" width="9.375"/>
    <col min="14" max="14" width="11.625" customWidth="1"/>
    <col min="20" max="20" width="9.375"/>
    <col min="24" max="24" width="11.875" customWidth="1"/>
    <col min="28" max="28" width="9.375"/>
    <col min="32" max="32" width="9.375"/>
  </cols>
  <sheetData>
    <row r="1" spans="1:44" s="1" customFormat="1" ht="30.75" customHeight="1">
      <c r="A1" s="97" t="s">
        <v>41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44642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44642</v>
      </c>
      <c r="B6" s="20">
        <v>779.79830000000004</v>
      </c>
      <c r="C6" s="21">
        <v>6.5890000000000004</v>
      </c>
      <c r="D6" s="22">
        <f t="shared" ref="D6:D9" si="0">C6+B6</f>
        <v>786.38729999999998</v>
      </c>
      <c r="E6" s="23">
        <v>0</v>
      </c>
      <c r="F6" s="24">
        <v>0</v>
      </c>
      <c r="G6" s="25">
        <v>0</v>
      </c>
      <c r="H6" s="21">
        <v>7.4747000000000003</v>
      </c>
      <c r="I6" s="22">
        <f t="shared" ref="I6:I9" si="1">H6+B6</f>
        <v>787.27300000000002</v>
      </c>
      <c r="J6" s="23">
        <v>0</v>
      </c>
      <c r="K6" s="24">
        <v>0</v>
      </c>
      <c r="L6" s="25">
        <v>0</v>
      </c>
      <c r="M6" s="39">
        <v>6.5214999999999996</v>
      </c>
      <c r="N6" s="22">
        <f t="shared" ref="N6:N9" si="2">M6+B6</f>
        <v>786.31979999999999</v>
      </c>
      <c r="O6" s="23">
        <v>0</v>
      </c>
      <c r="P6" s="24">
        <v>0</v>
      </c>
      <c r="Q6" s="25">
        <v>0</v>
      </c>
      <c r="R6" s="46"/>
      <c r="S6" s="47">
        <f t="shared" ref="S6:S9" si="3">A6</f>
        <v>44642</v>
      </c>
      <c r="T6" s="48">
        <v>8.1732999999999993</v>
      </c>
      <c r="U6" s="49">
        <v>0</v>
      </c>
      <c r="V6" s="50">
        <v>0</v>
      </c>
      <c r="W6" s="32">
        <v>0</v>
      </c>
      <c r="X6" s="18">
        <v>11.985300000000001</v>
      </c>
      <c r="Y6" s="49">
        <f>(X6-X6)*1000</f>
        <v>0</v>
      </c>
      <c r="Z6" s="50">
        <v>0</v>
      </c>
      <c r="AA6" s="32">
        <v>0</v>
      </c>
      <c r="AB6" s="58">
        <v>8.0765999999999991</v>
      </c>
      <c r="AC6" s="49">
        <v>0</v>
      </c>
      <c r="AD6" s="50">
        <v>0</v>
      </c>
      <c r="AE6" s="32">
        <v>0</v>
      </c>
      <c r="AF6" s="55">
        <v>82416</v>
      </c>
      <c r="AG6" s="70">
        <f>82422-AF6</f>
        <v>6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44643</v>
      </c>
      <c r="B7" s="20">
        <v>779.79830000000004</v>
      </c>
      <c r="C7" s="21">
        <v>6.5884</v>
      </c>
      <c r="D7" s="22">
        <f t="shared" si="0"/>
        <v>786.38670000000002</v>
      </c>
      <c r="E7" s="23">
        <f t="shared" ref="E7:E9" si="4">(D7-D6)*1000</f>
        <v>-0.60000000007676102</v>
      </c>
      <c r="F7" s="24">
        <f t="shared" ref="F7:F9" si="5">F6+E7</f>
        <v>-0.60000000007676102</v>
      </c>
      <c r="G7" s="25">
        <f t="shared" ref="G7:G9" si="6">E7/(A7-A6)</f>
        <v>-0.60000000007676102</v>
      </c>
      <c r="H7" s="21">
        <v>7.4741999999999997</v>
      </c>
      <c r="I7" s="22">
        <f t="shared" si="1"/>
        <v>787.27250000000004</v>
      </c>
      <c r="J7" s="23">
        <f t="shared" ref="J7:J9" si="7">(I7-I6)*1000</f>
        <v>-0.49999999998817701</v>
      </c>
      <c r="K7" s="24">
        <f t="shared" ref="K7:K9" si="8">K6+J7</f>
        <v>-0.49999999998817701</v>
      </c>
      <c r="L7" s="25">
        <f t="shared" ref="L7:L9" si="9">J7/(A7-A6)</f>
        <v>-0.49999999998817701</v>
      </c>
      <c r="M7" s="40">
        <v>6.5213000000000001</v>
      </c>
      <c r="N7" s="22">
        <f t="shared" si="2"/>
        <v>786.31960000000004</v>
      </c>
      <c r="O7" s="23">
        <f t="shared" ref="O7:O9" si="10">(N7-N6)*1000</f>
        <v>-0.199999999949796</v>
      </c>
      <c r="P7" s="24">
        <f t="shared" ref="P7:P9" si="11">P6+O7</f>
        <v>-0.199999999949796</v>
      </c>
      <c r="Q7" s="25">
        <f t="shared" ref="Q7:Q9" si="12">O7/(A7-A6)</f>
        <v>-0.199999999949796</v>
      </c>
      <c r="R7" s="51"/>
      <c r="S7" s="47">
        <f t="shared" si="3"/>
        <v>44643</v>
      </c>
      <c r="T7" s="48">
        <v>8.1729000000000003</v>
      </c>
      <c r="U7" s="49">
        <f t="shared" ref="U7:U9" si="13">(T7-T6)*1000</f>
        <v>-0.39999999999906799</v>
      </c>
      <c r="V7" s="50">
        <f t="shared" ref="V7:V9" si="14">V6+U7</f>
        <v>-0.39999999999906799</v>
      </c>
      <c r="W7" s="32">
        <f t="shared" ref="W7:W9" si="15">U7/(S7-S6)</f>
        <v>-0.39999999999906799</v>
      </c>
      <c r="X7" s="18">
        <v>11.985099999999999</v>
      </c>
      <c r="Y7" s="49">
        <f t="shared" ref="Y7:Y9" si="16">(X7-X6)*1000</f>
        <v>-0.20000000000130999</v>
      </c>
      <c r="Z7" s="50">
        <f t="shared" ref="Z7:Z9" si="17">Z6+Y7</f>
        <v>-0.20000000000130999</v>
      </c>
      <c r="AA7" s="32">
        <f t="shared" ref="AA7:AA9" si="18">Y7/(S7-S6)</f>
        <v>-0.20000000000130999</v>
      </c>
      <c r="AB7" s="58">
        <v>8.0762</v>
      </c>
      <c r="AC7" s="49">
        <f t="shared" ref="AC7:AC9" si="19">(AB7-AB6)*1000</f>
        <v>-0.39999999999906799</v>
      </c>
      <c r="AD7" s="50">
        <f t="shared" ref="AD7:AD9" si="20">AD6+AC7</f>
        <v>-0.39999999999906799</v>
      </c>
      <c r="AE7" s="32">
        <f t="shared" ref="AE7:AE9" si="21">AC7/(S7-S6)</f>
        <v>-0.39999999999906799</v>
      </c>
      <c r="AF7" s="55">
        <v>82410</v>
      </c>
      <c r="AG7" s="70">
        <f t="shared" ref="AG7:AG23" si="22">82422-AF7</f>
        <v>12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44644</v>
      </c>
      <c r="B8" s="20">
        <v>779.79830000000004</v>
      </c>
      <c r="C8" s="21">
        <v>6.5880999999999998</v>
      </c>
      <c r="D8" s="22">
        <f t="shared" si="0"/>
        <v>786.38639999999998</v>
      </c>
      <c r="E8" s="23">
        <f t="shared" si="4"/>
        <v>-0.29999999992469401</v>
      </c>
      <c r="F8" s="24">
        <f t="shared" si="5"/>
        <v>-0.90000000000145497</v>
      </c>
      <c r="G8" s="25">
        <f t="shared" si="6"/>
        <v>-0.29999999992469401</v>
      </c>
      <c r="H8" s="21">
        <v>7.4740000000000002</v>
      </c>
      <c r="I8" s="22">
        <f t="shared" si="1"/>
        <v>787.27229999999997</v>
      </c>
      <c r="J8" s="23">
        <f t="shared" si="7"/>
        <v>-0.199999999949796</v>
      </c>
      <c r="K8" s="24">
        <f t="shared" si="8"/>
        <v>-0.69999999993797202</v>
      </c>
      <c r="L8" s="25">
        <f t="shared" si="9"/>
        <v>-0.199999999949796</v>
      </c>
      <c r="M8" s="39">
        <v>6.5209999999999999</v>
      </c>
      <c r="N8" s="22">
        <f t="shared" si="2"/>
        <v>786.3193</v>
      </c>
      <c r="O8" s="23">
        <f t="shared" si="10"/>
        <v>-0.30000000003838101</v>
      </c>
      <c r="P8" s="24">
        <f t="shared" si="11"/>
        <v>-0.49999999998817701</v>
      </c>
      <c r="Q8" s="25">
        <f t="shared" si="12"/>
        <v>-0.30000000003838101</v>
      </c>
      <c r="R8" s="46"/>
      <c r="S8" s="47">
        <f t="shared" si="3"/>
        <v>44644</v>
      </c>
      <c r="T8" s="48">
        <v>8.1727000000000007</v>
      </c>
      <c r="U8" s="49">
        <f t="shared" si="13"/>
        <v>-0.19999999999953399</v>
      </c>
      <c r="V8" s="50">
        <f t="shared" si="14"/>
        <v>-0.59999999999860198</v>
      </c>
      <c r="W8" s="32">
        <f t="shared" si="15"/>
        <v>-0.19999999999953399</v>
      </c>
      <c r="X8" s="18">
        <v>11.9846</v>
      </c>
      <c r="Y8" s="49">
        <f t="shared" si="16"/>
        <v>-0.49999999999883499</v>
      </c>
      <c r="Z8" s="50">
        <f t="shared" si="17"/>
        <v>-0.70000000000014495</v>
      </c>
      <c r="AA8" s="32">
        <f t="shared" si="18"/>
        <v>-0.49999999999883499</v>
      </c>
      <c r="AB8" s="58">
        <v>8.0760000000000005</v>
      </c>
      <c r="AC8" s="49">
        <f t="shared" si="19"/>
        <v>-0.19999999999953399</v>
      </c>
      <c r="AD8" s="50">
        <f t="shared" si="20"/>
        <v>-0.59999999999860198</v>
      </c>
      <c r="AE8" s="32">
        <f t="shared" si="21"/>
        <v>-0.19999999999953399</v>
      </c>
      <c r="AF8" s="55">
        <v>82404</v>
      </c>
      <c r="AG8" s="70">
        <f t="shared" si="22"/>
        <v>18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44645</v>
      </c>
      <c r="B9" s="20">
        <v>779.79830000000004</v>
      </c>
      <c r="C9" s="21">
        <v>6.5877999999999997</v>
      </c>
      <c r="D9" s="22">
        <f t="shared" si="0"/>
        <v>786.38610000000006</v>
      </c>
      <c r="E9" s="23">
        <f t="shared" si="4"/>
        <v>-0.30000000003838101</v>
      </c>
      <c r="F9" s="24">
        <f t="shared" si="5"/>
        <v>-1.2000000000398401</v>
      </c>
      <c r="G9" s="25">
        <f t="shared" si="6"/>
        <v>-0.30000000003838101</v>
      </c>
      <c r="H9" s="21">
        <v>7.4736000000000002</v>
      </c>
      <c r="I9" s="22">
        <f t="shared" si="1"/>
        <v>787.27189999999996</v>
      </c>
      <c r="J9" s="23">
        <f t="shared" si="7"/>
        <v>-0.40000000001327901</v>
      </c>
      <c r="K9" s="24">
        <f t="shared" si="8"/>
        <v>-1.09999999995125</v>
      </c>
      <c r="L9" s="25">
        <f t="shared" si="9"/>
        <v>-0.40000000001327901</v>
      </c>
      <c r="M9" s="40">
        <v>6.5208000000000004</v>
      </c>
      <c r="N9" s="22">
        <f t="shared" si="2"/>
        <v>786.31910000000005</v>
      </c>
      <c r="O9" s="23">
        <f t="shared" si="10"/>
        <v>-0.199999999949796</v>
      </c>
      <c r="P9" s="24">
        <f t="shared" si="11"/>
        <v>-0.69999999993797202</v>
      </c>
      <c r="Q9" s="25">
        <f t="shared" si="12"/>
        <v>-0.199999999949796</v>
      </c>
      <c r="R9" s="51"/>
      <c r="S9" s="47">
        <f t="shared" si="3"/>
        <v>44645</v>
      </c>
      <c r="T9" s="48">
        <v>8.1721000000000004</v>
      </c>
      <c r="U9" s="49">
        <f t="shared" si="13"/>
        <v>-0.60000000000037801</v>
      </c>
      <c r="V9" s="50">
        <f t="shared" si="14"/>
        <v>-1.1999999999989801</v>
      </c>
      <c r="W9" s="32">
        <f t="shared" si="15"/>
        <v>-0.60000000000037801</v>
      </c>
      <c r="X9" s="18">
        <v>11.9848</v>
      </c>
      <c r="Y9" s="49">
        <f t="shared" si="16"/>
        <v>0.19999999999953399</v>
      </c>
      <c r="Z9" s="50">
        <f t="shared" si="17"/>
        <v>-0.50000000000061096</v>
      </c>
      <c r="AA9" s="32">
        <f t="shared" si="18"/>
        <v>0.19999999999953399</v>
      </c>
      <c r="AB9" s="58">
        <v>8.0761000000000003</v>
      </c>
      <c r="AC9" s="49">
        <f t="shared" si="19"/>
        <v>9.99999999997669E-2</v>
      </c>
      <c r="AD9" s="50">
        <f t="shared" si="20"/>
        <v>-0.49999999999883499</v>
      </c>
      <c r="AE9" s="32">
        <f t="shared" si="21"/>
        <v>9.99999999997669E-2</v>
      </c>
      <c r="AF9" s="55">
        <v>82398</v>
      </c>
      <c r="AG9" s="70">
        <f t="shared" si="22"/>
        <v>24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44646</v>
      </c>
      <c r="B10" s="20">
        <v>779.79830000000004</v>
      </c>
      <c r="C10" s="21">
        <v>6.5876000000000001</v>
      </c>
      <c r="D10" s="22">
        <f t="shared" ref="D10:D23" si="23">C10+B10</f>
        <v>786.38589999999999</v>
      </c>
      <c r="E10" s="23">
        <f t="shared" ref="E10:E23" si="24">(D10-D9)*1000</f>
        <v>-0.20000000006348301</v>
      </c>
      <c r="F10" s="24">
        <f t="shared" ref="F10:F23" si="25">F9+E10</f>
        <v>-1.4000000001033199</v>
      </c>
      <c r="G10" s="25">
        <f t="shared" ref="G10:G23" si="26">E10/(A10-A9)</f>
        <v>-0.20000000006348301</v>
      </c>
      <c r="H10" s="21">
        <v>7.4733000000000001</v>
      </c>
      <c r="I10" s="22">
        <f t="shared" ref="I10:I23" si="27">H10+B10</f>
        <v>787.27160000000003</v>
      </c>
      <c r="J10" s="23">
        <f t="shared" ref="J10:J23" si="28">(I10-I9)*1000</f>
        <v>-0.30000000003838101</v>
      </c>
      <c r="K10" s="24">
        <f t="shared" ref="K10:K23" si="29">K9+J10</f>
        <v>-1.39999999998963</v>
      </c>
      <c r="L10" s="25">
        <f t="shared" ref="L10:L23" si="30">J10/(A10-A9)</f>
        <v>-0.30000000003838101</v>
      </c>
      <c r="M10" s="39">
        <v>6.5205000000000002</v>
      </c>
      <c r="N10" s="22">
        <f t="shared" ref="N10:N23" si="31">M10+B10</f>
        <v>786.31880000000001</v>
      </c>
      <c r="O10" s="23">
        <f t="shared" ref="O10:O23" si="32">(N10-N9)*1000</f>
        <v>-0.30000000003838101</v>
      </c>
      <c r="P10" s="24">
        <f t="shared" ref="P10:P23" si="33">P9+O10</f>
        <v>-0.99999999997635303</v>
      </c>
      <c r="Q10" s="25">
        <f t="shared" ref="Q10:Q23" si="34">O10/(A10-A9)</f>
        <v>-0.30000000003838101</v>
      </c>
      <c r="R10" s="46"/>
      <c r="S10" s="47">
        <f t="shared" ref="S10:S23" si="35">A10</f>
        <v>44646</v>
      </c>
      <c r="T10" s="48">
        <v>8.1716999999999995</v>
      </c>
      <c r="U10" s="49">
        <f t="shared" ref="U10:U23" si="36">(T10-T9)*1000</f>
        <v>-0.40000000000084401</v>
      </c>
      <c r="V10" s="50">
        <f t="shared" ref="V10:V23" si="37">V9+U10</f>
        <v>-1.59999999999982</v>
      </c>
      <c r="W10" s="32">
        <f t="shared" ref="W10:W23" si="38">U10/(S10-S9)</f>
        <v>-0.40000000000084401</v>
      </c>
      <c r="X10" s="18">
        <v>11.9842</v>
      </c>
      <c r="Y10" s="49">
        <f t="shared" ref="Y10:Y23" si="39">(X10-X9)*1000</f>
        <v>-0.60000000000037801</v>
      </c>
      <c r="Z10" s="50">
        <f t="shared" ref="Z10:Z23" si="40">Z9+Y10</f>
        <v>-1.10000000000099</v>
      </c>
      <c r="AA10" s="32">
        <f t="shared" ref="AA10:AA23" si="41">Y10/(S10-S9)</f>
        <v>-0.60000000000037801</v>
      </c>
      <c r="AB10" s="58">
        <v>8.0757999999999992</v>
      </c>
      <c r="AC10" s="49">
        <f t="shared" ref="AC10:AC23" si="42">(AB10-AB9)*1000</f>
        <v>-0.30000000000107702</v>
      </c>
      <c r="AD10" s="50">
        <f t="shared" ref="AD10:AD23" si="43">AD9+AC10</f>
        <v>-0.799999999999912</v>
      </c>
      <c r="AE10" s="32">
        <f t="shared" ref="AE10:AE23" si="44">AC10/(S10-S9)</f>
        <v>-0.30000000000107702</v>
      </c>
      <c r="AF10" s="55">
        <v>82392</v>
      </c>
      <c r="AG10" s="70">
        <f t="shared" si="22"/>
        <v>30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44647</v>
      </c>
      <c r="B11" s="20">
        <v>779.79830000000004</v>
      </c>
      <c r="C11" s="21">
        <v>6.5872000000000002</v>
      </c>
      <c r="D11" s="22">
        <f t="shared" si="23"/>
        <v>786.38549999999998</v>
      </c>
      <c r="E11" s="23">
        <f t="shared" si="24"/>
        <v>-0.39999999989959201</v>
      </c>
      <c r="F11" s="24">
        <f t="shared" si="25"/>
        <v>-1.8000000000029099</v>
      </c>
      <c r="G11" s="25">
        <f t="shared" si="26"/>
        <v>-0.39999999989959201</v>
      </c>
      <c r="H11" s="21">
        <v>7.4734999999999996</v>
      </c>
      <c r="I11" s="22">
        <f t="shared" si="27"/>
        <v>787.27179999999998</v>
      </c>
      <c r="J11" s="23">
        <f t="shared" si="28"/>
        <v>0.199999999949796</v>
      </c>
      <c r="K11" s="24">
        <f t="shared" si="29"/>
        <v>-1.2000000000398401</v>
      </c>
      <c r="L11" s="25">
        <f t="shared" si="30"/>
        <v>0.199999999949796</v>
      </c>
      <c r="M11" s="40">
        <v>6.5206999999999997</v>
      </c>
      <c r="N11" s="22">
        <f t="shared" si="31"/>
        <v>786.31899999999996</v>
      </c>
      <c r="O11" s="23">
        <f t="shared" si="32"/>
        <v>0.20000000006348301</v>
      </c>
      <c r="P11" s="24">
        <f t="shared" si="33"/>
        <v>-0.79999999991286996</v>
      </c>
      <c r="Q11" s="25">
        <f t="shared" si="34"/>
        <v>0.20000000006348301</v>
      </c>
      <c r="R11" s="51"/>
      <c r="S11" s="47">
        <f t="shared" si="35"/>
        <v>44647</v>
      </c>
      <c r="T11" s="48">
        <v>8.1713000000000005</v>
      </c>
      <c r="U11" s="49">
        <f t="shared" si="36"/>
        <v>-0.39999999999906799</v>
      </c>
      <c r="V11" s="50">
        <f t="shared" si="37"/>
        <v>-1.99999999999889</v>
      </c>
      <c r="W11" s="32">
        <f t="shared" si="38"/>
        <v>-0.39999999999906799</v>
      </c>
      <c r="X11" s="18">
        <v>11.984</v>
      </c>
      <c r="Y11" s="49">
        <f t="shared" si="39"/>
        <v>-0.19999999999953399</v>
      </c>
      <c r="Z11" s="50">
        <f t="shared" si="40"/>
        <v>-1.3000000000005201</v>
      </c>
      <c r="AA11" s="32">
        <f t="shared" si="41"/>
        <v>-0.19999999999953399</v>
      </c>
      <c r="AB11" s="58">
        <v>8.0754999999999999</v>
      </c>
      <c r="AC11" s="49">
        <f t="shared" si="42"/>
        <v>-0.29999999999930099</v>
      </c>
      <c r="AD11" s="50">
        <f t="shared" si="43"/>
        <v>-1.0999999999992101</v>
      </c>
      <c r="AE11" s="32">
        <f t="shared" si="44"/>
        <v>-0.29999999999930099</v>
      </c>
      <c r="AF11" s="55">
        <v>82386</v>
      </c>
      <c r="AG11" s="70">
        <f t="shared" si="22"/>
        <v>36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44648</v>
      </c>
      <c r="B12" s="20">
        <v>779.79830000000004</v>
      </c>
      <c r="C12" s="21">
        <v>6.5869999999999997</v>
      </c>
      <c r="D12" s="22">
        <f t="shared" si="23"/>
        <v>786.38530000000003</v>
      </c>
      <c r="E12" s="23">
        <f t="shared" si="24"/>
        <v>-0.20000000006348301</v>
      </c>
      <c r="F12" s="24">
        <f t="shared" si="25"/>
        <v>-2.00000000006639</v>
      </c>
      <c r="G12" s="25">
        <f t="shared" si="26"/>
        <v>-0.20000000006348301</v>
      </c>
      <c r="H12" s="21">
        <v>7.4733000000000001</v>
      </c>
      <c r="I12" s="22">
        <f t="shared" si="27"/>
        <v>787.27160000000003</v>
      </c>
      <c r="J12" s="23">
        <f t="shared" si="28"/>
        <v>-0.199999999949796</v>
      </c>
      <c r="K12" s="24">
        <f t="shared" si="29"/>
        <v>-1.39999999998963</v>
      </c>
      <c r="L12" s="25">
        <f t="shared" si="30"/>
        <v>-0.199999999949796</v>
      </c>
      <c r="M12" s="39">
        <v>6.5205000000000002</v>
      </c>
      <c r="N12" s="22">
        <f t="shared" si="31"/>
        <v>786.31880000000001</v>
      </c>
      <c r="O12" s="23">
        <f t="shared" si="32"/>
        <v>-0.20000000006348301</v>
      </c>
      <c r="P12" s="24">
        <f t="shared" si="33"/>
        <v>-0.99999999997635303</v>
      </c>
      <c r="Q12" s="25">
        <f t="shared" si="34"/>
        <v>-0.20000000006348301</v>
      </c>
      <c r="R12" s="46"/>
      <c r="S12" s="47">
        <f t="shared" si="35"/>
        <v>44648</v>
      </c>
      <c r="T12" s="48">
        <v>8.1709999999999994</v>
      </c>
      <c r="U12" s="49">
        <f t="shared" si="36"/>
        <v>-0.30000000000107702</v>
      </c>
      <c r="V12" s="50">
        <f t="shared" si="37"/>
        <v>-2.2999999999999701</v>
      </c>
      <c r="W12" s="32">
        <f t="shared" si="38"/>
        <v>-0.30000000000107702</v>
      </c>
      <c r="X12" s="18">
        <v>11.9838</v>
      </c>
      <c r="Y12" s="49">
        <f t="shared" si="39"/>
        <v>-0.19999999999953399</v>
      </c>
      <c r="Z12" s="50">
        <f t="shared" si="40"/>
        <v>-1.50000000000006</v>
      </c>
      <c r="AA12" s="32">
        <f t="shared" si="41"/>
        <v>-0.19999999999953399</v>
      </c>
      <c r="AB12" s="58">
        <v>8.0754000000000001</v>
      </c>
      <c r="AC12" s="49">
        <f t="shared" si="42"/>
        <v>-9.99999999997669E-2</v>
      </c>
      <c r="AD12" s="50">
        <f t="shared" si="43"/>
        <v>-1.1999999999989801</v>
      </c>
      <c r="AE12" s="32">
        <f t="shared" si="44"/>
        <v>-9.99999999997669E-2</v>
      </c>
      <c r="AF12" s="55">
        <v>82380</v>
      </c>
      <c r="AG12" s="70">
        <f t="shared" si="22"/>
        <v>42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44649</v>
      </c>
      <c r="B13" s="20">
        <v>779.79830000000004</v>
      </c>
      <c r="C13" s="21">
        <v>6.5869</v>
      </c>
      <c r="D13" s="22">
        <f t="shared" si="23"/>
        <v>786.38520000000005</v>
      </c>
      <c r="E13" s="23">
        <f t="shared" si="24"/>
        <v>-9.9999999974897905E-2</v>
      </c>
      <c r="F13" s="24">
        <f t="shared" si="25"/>
        <v>-2.1000000000412902</v>
      </c>
      <c r="G13" s="25">
        <f t="shared" si="26"/>
        <v>-9.9999999974897905E-2</v>
      </c>
      <c r="H13" s="21">
        <v>7.4733999999999998</v>
      </c>
      <c r="I13" s="22">
        <f t="shared" si="27"/>
        <v>787.27170000000001</v>
      </c>
      <c r="J13" s="23">
        <f t="shared" si="28"/>
        <v>9.9999999974897905E-2</v>
      </c>
      <c r="K13" s="24">
        <f t="shared" si="29"/>
        <v>-1.30000000001473</v>
      </c>
      <c r="L13" s="25">
        <f t="shared" si="30"/>
        <v>9.9999999974897905E-2</v>
      </c>
      <c r="M13" s="40">
        <v>6.5201000000000002</v>
      </c>
      <c r="N13" s="22">
        <f t="shared" si="31"/>
        <v>786.3184</v>
      </c>
      <c r="O13" s="23">
        <f t="shared" si="32"/>
        <v>-0.40000000001327901</v>
      </c>
      <c r="P13" s="24">
        <f t="shared" si="33"/>
        <v>-1.39999999998963</v>
      </c>
      <c r="Q13" s="25">
        <f t="shared" si="34"/>
        <v>-0.40000000001327901</v>
      </c>
      <c r="R13" s="51"/>
      <c r="S13" s="47">
        <f t="shared" si="35"/>
        <v>44649</v>
      </c>
      <c r="T13" s="48">
        <v>8.1707000000000001</v>
      </c>
      <c r="U13" s="49">
        <f t="shared" si="36"/>
        <v>-0.29999999999930099</v>
      </c>
      <c r="V13" s="50">
        <f t="shared" si="37"/>
        <v>-2.59999999999927</v>
      </c>
      <c r="W13" s="32">
        <f t="shared" si="38"/>
        <v>-0.29999999999930099</v>
      </c>
      <c r="X13" s="18">
        <v>11.9834</v>
      </c>
      <c r="Y13" s="49">
        <f t="shared" si="39"/>
        <v>-0.40000000000084401</v>
      </c>
      <c r="Z13" s="50">
        <f t="shared" si="40"/>
        <v>-1.9000000000009001</v>
      </c>
      <c r="AA13" s="32">
        <f t="shared" si="41"/>
        <v>-0.40000000000084401</v>
      </c>
      <c r="AB13" s="58">
        <v>8.0752000000000006</v>
      </c>
      <c r="AC13" s="49">
        <f t="shared" si="42"/>
        <v>-0.19999999999953399</v>
      </c>
      <c r="AD13" s="50">
        <f t="shared" si="43"/>
        <v>-1.39999999999851</v>
      </c>
      <c r="AE13" s="32">
        <f t="shared" si="44"/>
        <v>-0.19999999999953399</v>
      </c>
      <c r="AF13" s="55">
        <v>82374</v>
      </c>
      <c r="AG13" s="70">
        <f t="shared" si="22"/>
        <v>48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44650</v>
      </c>
      <c r="B14" s="20">
        <v>779.79830000000004</v>
      </c>
      <c r="C14" s="21">
        <v>6.5865</v>
      </c>
      <c r="D14" s="22">
        <f t="shared" si="23"/>
        <v>786.38480000000004</v>
      </c>
      <c r="E14" s="23">
        <f t="shared" si="24"/>
        <v>-0.40000000001327901</v>
      </c>
      <c r="F14" s="24">
        <f t="shared" si="25"/>
        <v>-2.5000000000545701</v>
      </c>
      <c r="G14" s="25">
        <f t="shared" si="26"/>
        <v>-0.40000000001327901</v>
      </c>
      <c r="H14" s="21">
        <v>7.4729999999999999</v>
      </c>
      <c r="I14" s="22">
        <f t="shared" si="27"/>
        <v>787.2713</v>
      </c>
      <c r="J14" s="23">
        <f t="shared" si="28"/>
        <v>-0.40000000001327901</v>
      </c>
      <c r="K14" s="24">
        <f t="shared" si="29"/>
        <v>-1.70000000002801</v>
      </c>
      <c r="L14" s="25">
        <f t="shared" si="30"/>
        <v>-0.40000000001327901</v>
      </c>
      <c r="M14" s="39">
        <v>6.5202999999999998</v>
      </c>
      <c r="N14" s="22">
        <f t="shared" si="31"/>
        <v>786.31859999999995</v>
      </c>
      <c r="O14" s="23">
        <f t="shared" si="32"/>
        <v>0.20000000006348301</v>
      </c>
      <c r="P14" s="24">
        <f t="shared" si="33"/>
        <v>-1.1999999999261499</v>
      </c>
      <c r="Q14" s="25">
        <f t="shared" si="34"/>
        <v>0.20000000006348301</v>
      </c>
      <c r="R14" s="46"/>
      <c r="S14" s="47">
        <f t="shared" si="35"/>
        <v>44650</v>
      </c>
      <c r="T14" s="48">
        <v>8.1705000000000005</v>
      </c>
      <c r="U14" s="49">
        <f t="shared" si="36"/>
        <v>-0.19999999999953399</v>
      </c>
      <c r="V14" s="50">
        <f t="shared" si="37"/>
        <v>-2.7999999999987999</v>
      </c>
      <c r="W14" s="32">
        <f t="shared" si="38"/>
        <v>-0.19999999999953399</v>
      </c>
      <c r="X14" s="18">
        <v>11.983499999999999</v>
      </c>
      <c r="Y14" s="49">
        <f t="shared" si="39"/>
        <v>9.99999999997669E-2</v>
      </c>
      <c r="Z14" s="50">
        <f t="shared" si="40"/>
        <v>-1.80000000000113</v>
      </c>
      <c r="AA14" s="32">
        <f t="shared" si="41"/>
        <v>9.99999999997669E-2</v>
      </c>
      <c r="AB14" s="58">
        <v>8.0753000000000004</v>
      </c>
      <c r="AC14" s="49">
        <f t="shared" si="42"/>
        <v>9.99999999997669E-2</v>
      </c>
      <c r="AD14" s="50">
        <f t="shared" si="43"/>
        <v>-1.2999999999987499</v>
      </c>
      <c r="AE14" s="32">
        <f t="shared" si="44"/>
        <v>9.99999999997669E-2</v>
      </c>
      <c r="AF14" s="55">
        <v>82368</v>
      </c>
      <c r="AG14" s="70">
        <f t="shared" si="22"/>
        <v>54</v>
      </c>
      <c r="AH14" s="72"/>
    </row>
    <row r="15" spans="1:44" s="1" customFormat="1" ht="14.85" customHeight="1">
      <c r="A15" s="19">
        <v>44651</v>
      </c>
      <c r="B15" s="20">
        <v>779.79830000000004</v>
      </c>
      <c r="C15" s="21">
        <v>6.5864000000000003</v>
      </c>
      <c r="D15" s="22">
        <f t="shared" si="23"/>
        <v>786.38469999999995</v>
      </c>
      <c r="E15" s="23">
        <f t="shared" si="24"/>
        <v>-9.9999999974897905E-2</v>
      </c>
      <c r="F15" s="24">
        <f t="shared" si="25"/>
        <v>-2.6000000000294698</v>
      </c>
      <c r="G15" s="25">
        <f t="shared" si="26"/>
        <v>-9.9999999974897905E-2</v>
      </c>
      <c r="H15" s="21">
        <v>7.4732000000000003</v>
      </c>
      <c r="I15" s="22">
        <f t="shared" si="27"/>
        <v>787.27149999999995</v>
      </c>
      <c r="J15" s="23">
        <f t="shared" si="28"/>
        <v>0.20000000006348301</v>
      </c>
      <c r="K15" s="24">
        <f t="shared" si="29"/>
        <v>-1.4999999999645299</v>
      </c>
      <c r="L15" s="25">
        <f t="shared" si="30"/>
        <v>0.20000000006348301</v>
      </c>
      <c r="M15" s="40">
        <v>6.52</v>
      </c>
      <c r="N15" s="22">
        <f t="shared" si="31"/>
        <v>786.31830000000002</v>
      </c>
      <c r="O15" s="23">
        <f t="shared" si="32"/>
        <v>-0.30000000003838101</v>
      </c>
      <c r="P15" s="24">
        <f t="shared" si="33"/>
        <v>-1.4999999999645299</v>
      </c>
      <c r="Q15" s="25">
        <f t="shared" si="34"/>
        <v>-0.30000000003838101</v>
      </c>
      <c r="R15" s="51"/>
      <c r="S15" s="47">
        <f t="shared" si="35"/>
        <v>44651</v>
      </c>
      <c r="T15" s="48">
        <v>8.1702999999999992</v>
      </c>
      <c r="U15" s="49">
        <f t="shared" si="36"/>
        <v>-0.20000000000130999</v>
      </c>
      <c r="V15" s="50">
        <f t="shared" si="37"/>
        <v>-3.0000000000001101</v>
      </c>
      <c r="W15" s="32">
        <f t="shared" si="38"/>
        <v>-0.20000000000130999</v>
      </c>
      <c r="X15" s="18">
        <v>11.9832</v>
      </c>
      <c r="Y15" s="49">
        <f t="shared" si="39"/>
        <v>-0.29999999999930099</v>
      </c>
      <c r="Z15" s="50">
        <f t="shared" si="40"/>
        <v>-2.10000000000043</v>
      </c>
      <c r="AA15" s="32">
        <f t="shared" si="41"/>
        <v>-0.29999999999930099</v>
      </c>
      <c r="AB15" s="58">
        <v>8.0751000000000008</v>
      </c>
      <c r="AC15" s="49">
        <f t="shared" si="42"/>
        <v>-0.19999999999953399</v>
      </c>
      <c r="AD15" s="50">
        <f t="shared" si="43"/>
        <v>-1.49999999999828</v>
      </c>
      <c r="AE15" s="32">
        <f t="shared" si="44"/>
        <v>-0.19999999999953399</v>
      </c>
      <c r="AF15" s="55">
        <v>82362</v>
      </c>
      <c r="AG15" s="70">
        <f t="shared" si="22"/>
        <v>60</v>
      </c>
      <c r="AH15" s="71"/>
    </row>
    <row r="16" spans="1:44" s="1" customFormat="1" ht="14.85" customHeight="1">
      <c r="A16" s="19">
        <v>44652</v>
      </c>
      <c r="B16" s="20">
        <v>779.79830000000004</v>
      </c>
      <c r="C16" s="21">
        <v>6.5861999999999998</v>
      </c>
      <c r="D16" s="22">
        <f t="shared" si="23"/>
        <v>786.3845</v>
      </c>
      <c r="E16" s="23">
        <f t="shared" si="24"/>
        <v>-0.20000000006348301</v>
      </c>
      <c r="F16" s="24">
        <f t="shared" si="25"/>
        <v>-2.8000000000929499</v>
      </c>
      <c r="G16" s="25">
        <f t="shared" si="26"/>
        <v>-0.20000000006348301</v>
      </c>
      <c r="H16" s="21">
        <v>7.4729000000000001</v>
      </c>
      <c r="I16" s="22">
        <f t="shared" si="27"/>
        <v>787.27120000000002</v>
      </c>
      <c r="J16" s="23">
        <f t="shared" si="28"/>
        <v>-0.30000000003838101</v>
      </c>
      <c r="K16" s="24">
        <f t="shared" si="29"/>
        <v>-1.8000000000029099</v>
      </c>
      <c r="L16" s="25">
        <f t="shared" si="30"/>
        <v>-0.30000000003838101</v>
      </c>
      <c r="M16" s="39">
        <v>6.5201000000000002</v>
      </c>
      <c r="N16" s="22">
        <f t="shared" si="31"/>
        <v>786.3184</v>
      </c>
      <c r="O16" s="23">
        <f t="shared" si="32"/>
        <v>9.9999999974897905E-2</v>
      </c>
      <c r="P16" s="24">
        <f t="shared" si="33"/>
        <v>-1.39999999998963</v>
      </c>
      <c r="Q16" s="25">
        <f t="shared" si="34"/>
        <v>9.9999999974897905E-2</v>
      </c>
      <c r="R16" s="46"/>
      <c r="S16" s="47">
        <f t="shared" si="35"/>
        <v>44652</v>
      </c>
      <c r="T16" s="48">
        <v>8.17</v>
      </c>
      <c r="U16" s="49">
        <f t="shared" si="36"/>
        <v>-0.29999999999930099</v>
      </c>
      <c r="V16" s="50">
        <f t="shared" si="37"/>
        <v>-3.2999999999994101</v>
      </c>
      <c r="W16" s="32">
        <f t="shared" si="38"/>
        <v>-0.29999999999930099</v>
      </c>
      <c r="X16" s="18">
        <v>11.983000000000001</v>
      </c>
      <c r="Y16" s="49">
        <f t="shared" si="39"/>
        <v>-0.19999999999953399</v>
      </c>
      <c r="Z16" s="50">
        <f t="shared" si="40"/>
        <v>-2.2999999999999701</v>
      </c>
      <c r="AA16" s="32">
        <f t="shared" si="41"/>
        <v>-0.19999999999953399</v>
      </c>
      <c r="AB16" s="58">
        <v>8.0752000000000006</v>
      </c>
      <c r="AC16" s="49">
        <f t="shared" si="42"/>
        <v>9.99999999997669E-2</v>
      </c>
      <c r="AD16" s="50">
        <f t="shared" si="43"/>
        <v>-1.39999999999851</v>
      </c>
      <c r="AE16" s="32">
        <f t="shared" si="44"/>
        <v>9.99999999997669E-2</v>
      </c>
      <c r="AF16" s="55">
        <v>82356</v>
      </c>
      <c r="AG16" s="70">
        <f t="shared" si="22"/>
        <v>66</v>
      </c>
      <c r="AH16" s="72"/>
    </row>
    <row r="17" spans="1:43" s="1" customFormat="1" ht="14.85" customHeight="1">
      <c r="A17" s="19">
        <v>44653</v>
      </c>
      <c r="B17" s="20">
        <v>779.79830000000004</v>
      </c>
      <c r="C17" s="21">
        <v>6.5860000000000003</v>
      </c>
      <c r="D17" s="22">
        <f t="shared" si="23"/>
        <v>786.38430000000005</v>
      </c>
      <c r="E17" s="23">
        <f t="shared" si="24"/>
        <v>-0.199999999949796</v>
      </c>
      <c r="F17" s="24">
        <f t="shared" si="25"/>
        <v>-3.0000000000427498</v>
      </c>
      <c r="G17" s="25">
        <f t="shared" si="26"/>
        <v>-0.199999999949796</v>
      </c>
      <c r="H17" s="21">
        <v>7.4725000000000001</v>
      </c>
      <c r="I17" s="22">
        <f t="shared" si="27"/>
        <v>787.27080000000001</v>
      </c>
      <c r="J17" s="23">
        <f t="shared" si="28"/>
        <v>-0.40000000001327901</v>
      </c>
      <c r="K17" s="24">
        <f t="shared" si="29"/>
        <v>-2.2000000000161899</v>
      </c>
      <c r="L17" s="25">
        <f t="shared" si="30"/>
        <v>-0.40000000001327901</v>
      </c>
      <c r="M17" s="40">
        <v>6.52</v>
      </c>
      <c r="N17" s="22">
        <f t="shared" si="31"/>
        <v>786.31830000000002</v>
      </c>
      <c r="O17" s="23">
        <f t="shared" si="32"/>
        <v>-9.9999999974897905E-2</v>
      </c>
      <c r="P17" s="24">
        <f t="shared" si="33"/>
        <v>-1.4999999999645299</v>
      </c>
      <c r="Q17" s="25">
        <f t="shared" si="34"/>
        <v>-9.9999999974897905E-2</v>
      </c>
      <c r="R17" s="51"/>
      <c r="S17" s="47">
        <f t="shared" si="35"/>
        <v>44653</v>
      </c>
      <c r="T17" s="48">
        <v>8.1696000000000009</v>
      </c>
      <c r="U17" s="49">
        <f t="shared" si="36"/>
        <v>-0.39999999999906799</v>
      </c>
      <c r="V17" s="50">
        <f t="shared" si="37"/>
        <v>-3.6999999999984801</v>
      </c>
      <c r="W17" s="32">
        <f t="shared" si="38"/>
        <v>-0.39999999999906799</v>
      </c>
      <c r="X17" s="18">
        <v>11.982699999999999</v>
      </c>
      <c r="Y17" s="49">
        <f t="shared" si="39"/>
        <v>-0.30000000000107702</v>
      </c>
      <c r="Z17" s="50">
        <f t="shared" si="40"/>
        <v>-2.6000000000010499</v>
      </c>
      <c r="AA17" s="32">
        <f t="shared" si="41"/>
        <v>-0.30000000000107702</v>
      </c>
      <c r="AB17" s="58">
        <v>8.0749999999999993</v>
      </c>
      <c r="AC17" s="49">
        <f t="shared" si="42"/>
        <v>-0.20000000000130999</v>
      </c>
      <c r="AD17" s="50">
        <f t="shared" si="43"/>
        <v>-1.59999999999982</v>
      </c>
      <c r="AE17" s="32">
        <f t="shared" si="44"/>
        <v>-0.20000000000130999</v>
      </c>
      <c r="AF17" s="55">
        <v>82350</v>
      </c>
      <c r="AG17" s="70">
        <f t="shared" si="22"/>
        <v>72</v>
      </c>
      <c r="AH17" s="71"/>
    </row>
    <row r="18" spans="1:43" s="1" customFormat="1" ht="14.85" customHeight="1">
      <c r="A18" s="19">
        <v>44654</v>
      </c>
      <c r="B18" s="20">
        <v>779.79830000000004</v>
      </c>
      <c r="C18" s="21">
        <v>6.5861000000000001</v>
      </c>
      <c r="D18" s="22">
        <f t="shared" si="23"/>
        <v>786.38440000000003</v>
      </c>
      <c r="E18" s="23">
        <f t="shared" si="24"/>
        <v>9.9999999974897905E-2</v>
      </c>
      <c r="F18" s="24">
        <f t="shared" si="25"/>
        <v>-2.9000000000678501</v>
      </c>
      <c r="G18" s="25">
        <f t="shared" si="26"/>
        <v>9.9999999974897905E-2</v>
      </c>
      <c r="H18" s="21">
        <v>7.4722999999999997</v>
      </c>
      <c r="I18" s="22">
        <f t="shared" si="27"/>
        <v>787.27059999999994</v>
      </c>
      <c r="J18" s="23">
        <f t="shared" si="28"/>
        <v>-0.199999999949796</v>
      </c>
      <c r="K18" s="24">
        <f t="shared" si="29"/>
        <v>-2.39999999996598</v>
      </c>
      <c r="L18" s="25">
        <f t="shared" si="30"/>
        <v>-0.199999999949796</v>
      </c>
      <c r="M18" s="39">
        <v>6.5201000000000002</v>
      </c>
      <c r="N18" s="22">
        <f t="shared" si="31"/>
        <v>786.3184</v>
      </c>
      <c r="O18" s="23">
        <f t="shared" si="32"/>
        <v>9.9999999974897905E-2</v>
      </c>
      <c r="P18" s="24">
        <f t="shared" si="33"/>
        <v>-1.39999999998963</v>
      </c>
      <c r="Q18" s="25">
        <f t="shared" si="34"/>
        <v>9.9999999974897905E-2</v>
      </c>
      <c r="R18" s="46"/>
      <c r="S18" s="47">
        <f t="shared" si="35"/>
        <v>44654</v>
      </c>
      <c r="T18" s="48">
        <v>8.1693999999999996</v>
      </c>
      <c r="U18" s="49">
        <f t="shared" si="36"/>
        <v>-0.20000000000130999</v>
      </c>
      <c r="V18" s="50">
        <f t="shared" si="37"/>
        <v>-3.8999999999997899</v>
      </c>
      <c r="W18" s="32">
        <f t="shared" si="38"/>
        <v>-0.20000000000130999</v>
      </c>
      <c r="X18" s="18">
        <v>11.9823</v>
      </c>
      <c r="Y18" s="49">
        <f t="shared" si="39"/>
        <v>-0.39999999999906799</v>
      </c>
      <c r="Z18" s="50">
        <f t="shared" si="40"/>
        <v>-3.0000000000001101</v>
      </c>
      <c r="AA18" s="32">
        <f t="shared" si="41"/>
        <v>-0.39999999999906799</v>
      </c>
      <c r="AB18" s="58">
        <v>8.0753000000000004</v>
      </c>
      <c r="AC18" s="49">
        <f t="shared" si="42"/>
        <v>0.30000000000107702</v>
      </c>
      <c r="AD18" s="50">
        <f t="shared" si="43"/>
        <v>-1.2999999999987499</v>
      </c>
      <c r="AE18" s="32">
        <f t="shared" si="44"/>
        <v>0.30000000000107702</v>
      </c>
      <c r="AF18" s="55">
        <v>82344</v>
      </c>
      <c r="AG18" s="70">
        <f t="shared" si="22"/>
        <v>78</v>
      </c>
      <c r="AH18" s="72"/>
    </row>
    <row r="19" spans="1:43" s="1" customFormat="1" ht="14.85" customHeight="1">
      <c r="A19" s="19">
        <v>44655</v>
      </c>
      <c r="B19" s="20">
        <v>779.79830000000004</v>
      </c>
      <c r="C19" s="21">
        <v>6.5861999999999998</v>
      </c>
      <c r="D19" s="22">
        <f t="shared" si="23"/>
        <v>786.3845</v>
      </c>
      <c r="E19" s="23">
        <f t="shared" si="24"/>
        <v>9.9999999974897905E-2</v>
      </c>
      <c r="F19" s="24">
        <f t="shared" si="25"/>
        <v>-2.8000000000929499</v>
      </c>
      <c r="G19" s="25">
        <f t="shared" si="26"/>
        <v>9.9999999974897905E-2</v>
      </c>
      <c r="H19" s="21">
        <v>7.4721000000000002</v>
      </c>
      <c r="I19" s="22">
        <f t="shared" si="27"/>
        <v>787.2704</v>
      </c>
      <c r="J19" s="23">
        <f t="shared" si="28"/>
        <v>-0.20000000006348301</v>
      </c>
      <c r="K19" s="24">
        <f t="shared" si="29"/>
        <v>-2.6000000000294698</v>
      </c>
      <c r="L19" s="25">
        <f t="shared" si="30"/>
        <v>-0.20000000006348301</v>
      </c>
      <c r="M19" s="40">
        <v>6.5194999999999999</v>
      </c>
      <c r="N19" s="22">
        <f t="shared" si="31"/>
        <v>786.31780000000003</v>
      </c>
      <c r="O19" s="23">
        <f t="shared" si="32"/>
        <v>-0.59999999996307496</v>
      </c>
      <c r="P19" s="24">
        <f t="shared" si="33"/>
        <v>-1.9999999999527101</v>
      </c>
      <c r="Q19" s="25">
        <f t="shared" si="34"/>
        <v>-0.59999999996307496</v>
      </c>
      <c r="R19" s="51"/>
      <c r="S19" s="47">
        <f t="shared" si="35"/>
        <v>44655</v>
      </c>
      <c r="T19" s="48">
        <v>8.1692999999999998</v>
      </c>
      <c r="U19" s="49">
        <f t="shared" si="36"/>
        <v>-9.99999999997669E-2</v>
      </c>
      <c r="V19" s="50">
        <f t="shared" si="37"/>
        <v>-3.9999999999995599</v>
      </c>
      <c r="W19" s="32">
        <f t="shared" si="38"/>
        <v>-9.99999999997669E-2</v>
      </c>
      <c r="X19" s="18">
        <v>11.9825</v>
      </c>
      <c r="Y19" s="49">
        <f t="shared" si="39"/>
        <v>0.19999999999953399</v>
      </c>
      <c r="Z19" s="50">
        <f t="shared" si="40"/>
        <v>-2.8000000000005798</v>
      </c>
      <c r="AA19" s="32">
        <f t="shared" si="41"/>
        <v>0.19999999999953399</v>
      </c>
      <c r="AB19" s="58">
        <v>8.0751000000000008</v>
      </c>
      <c r="AC19" s="49">
        <f t="shared" si="42"/>
        <v>-0.19999999999953399</v>
      </c>
      <c r="AD19" s="50">
        <f t="shared" si="43"/>
        <v>-1.49999999999828</v>
      </c>
      <c r="AE19" s="32">
        <f t="shared" si="44"/>
        <v>-0.19999999999953399</v>
      </c>
      <c r="AF19" s="55">
        <v>82338</v>
      </c>
      <c r="AG19" s="70">
        <f t="shared" si="22"/>
        <v>84</v>
      </c>
      <c r="AH19" s="71"/>
    </row>
    <row r="20" spans="1:43" s="1" customFormat="1" ht="14.85" customHeight="1">
      <c r="A20" s="19">
        <v>44656</v>
      </c>
      <c r="B20" s="20">
        <v>779.79830000000004</v>
      </c>
      <c r="C20" s="21">
        <v>6.5860000000000003</v>
      </c>
      <c r="D20" s="22">
        <f t="shared" si="23"/>
        <v>786.38430000000005</v>
      </c>
      <c r="E20" s="23">
        <f t="shared" si="24"/>
        <v>-0.199999999949796</v>
      </c>
      <c r="F20" s="24">
        <f t="shared" si="25"/>
        <v>-3.0000000000427498</v>
      </c>
      <c r="G20" s="25">
        <f t="shared" si="26"/>
        <v>-0.199999999949796</v>
      </c>
      <c r="H20" s="21">
        <v>7.4718</v>
      </c>
      <c r="I20" s="22">
        <f t="shared" si="27"/>
        <v>787.27009999999996</v>
      </c>
      <c r="J20" s="23">
        <f t="shared" si="28"/>
        <v>-0.29999999992469401</v>
      </c>
      <c r="K20" s="24">
        <f t="shared" si="29"/>
        <v>-2.8999999999541601</v>
      </c>
      <c r="L20" s="25">
        <f t="shared" si="30"/>
        <v>-0.29999999992469401</v>
      </c>
      <c r="M20" s="39">
        <v>6.5194999999999999</v>
      </c>
      <c r="N20" s="22">
        <f t="shared" si="31"/>
        <v>786.31780000000003</v>
      </c>
      <c r="O20" s="23">
        <f t="shared" si="32"/>
        <v>0</v>
      </c>
      <c r="P20" s="24">
        <f t="shared" si="33"/>
        <v>-1.9999999999527101</v>
      </c>
      <c r="Q20" s="25">
        <f t="shared" si="34"/>
        <v>0</v>
      </c>
      <c r="R20" s="46"/>
      <c r="S20" s="47">
        <f t="shared" si="35"/>
        <v>44656</v>
      </c>
      <c r="T20" s="48">
        <v>8.1692</v>
      </c>
      <c r="U20" s="49">
        <f t="shared" si="36"/>
        <v>-9.99999999997669E-2</v>
      </c>
      <c r="V20" s="50">
        <f t="shared" si="37"/>
        <v>-4.09999999999933</v>
      </c>
      <c r="W20" s="32">
        <f t="shared" si="38"/>
        <v>-9.99999999997669E-2</v>
      </c>
      <c r="X20" s="18">
        <v>11.9823</v>
      </c>
      <c r="Y20" s="49">
        <f t="shared" si="39"/>
        <v>-0.19999999999953399</v>
      </c>
      <c r="Z20" s="50">
        <f t="shared" si="40"/>
        <v>-3.0000000000001101</v>
      </c>
      <c r="AA20" s="32">
        <f t="shared" si="41"/>
        <v>-0.19999999999953399</v>
      </c>
      <c r="AB20" s="58">
        <v>8.0754999999999999</v>
      </c>
      <c r="AC20" s="49">
        <f t="shared" si="42"/>
        <v>0.39999999999906799</v>
      </c>
      <c r="AD20" s="50">
        <f t="shared" si="43"/>
        <v>-1.0999999999992101</v>
      </c>
      <c r="AE20" s="32">
        <f t="shared" si="44"/>
        <v>0.39999999999906799</v>
      </c>
      <c r="AF20" s="55">
        <v>82332</v>
      </c>
      <c r="AG20" s="70">
        <f t="shared" si="22"/>
        <v>90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44658</v>
      </c>
      <c r="B21" s="20">
        <v>779.79830000000004</v>
      </c>
      <c r="C21" s="21">
        <v>6.5862999999999996</v>
      </c>
      <c r="D21" s="22">
        <f t="shared" si="23"/>
        <v>786.38459999999998</v>
      </c>
      <c r="E21" s="23">
        <f t="shared" si="24"/>
        <v>0.30000000003838101</v>
      </c>
      <c r="F21" s="24">
        <f t="shared" si="25"/>
        <v>-2.70000000000437</v>
      </c>
      <c r="G21" s="25">
        <f t="shared" si="26"/>
        <v>0.15000000001919001</v>
      </c>
      <c r="H21" s="21">
        <v>7.4718999999999998</v>
      </c>
      <c r="I21" s="22">
        <f t="shared" si="27"/>
        <v>787.27020000000005</v>
      </c>
      <c r="J21" s="23">
        <f t="shared" si="28"/>
        <v>9.9999999974897905E-2</v>
      </c>
      <c r="K21" s="24">
        <f t="shared" si="29"/>
        <v>-2.79999999997926</v>
      </c>
      <c r="L21" s="25">
        <f t="shared" si="30"/>
        <v>4.9999999987449001E-2</v>
      </c>
      <c r="M21" s="40">
        <v>6.5197000000000003</v>
      </c>
      <c r="N21" s="22">
        <f t="shared" si="31"/>
        <v>786.31799999999998</v>
      </c>
      <c r="O21" s="23">
        <f t="shared" si="32"/>
        <v>0.199999999949796</v>
      </c>
      <c r="P21" s="24">
        <f t="shared" si="33"/>
        <v>-1.8000000000029099</v>
      </c>
      <c r="Q21" s="25">
        <f t="shared" si="34"/>
        <v>9.9999999974897905E-2</v>
      </c>
      <c r="R21" s="51"/>
      <c r="S21" s="47">
        <f t="shared" si="35"/>
        <v>44658</v>
      </c>
      <c r="T21" s="48">
        <v>8.1690000000000005</v>
      </c>
      <c r="U21" s="49">
        <f t="shared" si="36"/>
        <v>-0.19999999999953399</v>
      </c>
      <c r="V21" s="50">
        <f t="shared" si="37"/>
        <v>-4.2999999999988603</v>
      </c>
      <c r="W21" s="32">
        <f t="shared" si="38"/>
        <v>-9.99999999997669E-2</v>
      </c>
      <c r="X21" s="18">
        <v>11.9824</v>
      </c>
      <c r="Y21" s="49">
        <f t="shared" si="39"/>
        <v>9.99999999997669E-2</v>
      </c>
      <c r="Z21" s="50">
        <f t="shared" si="40"/>
        <v>-2.9000000000003499</v>
      </c>
      <c r="AA21" s="32">
        <f t="shared" si="41"/>
        <v>4.9999999999883499E-2</v>
      </c>
      <c r="AB21" s="58">
        <v>8.0752000000000006</v>
      </c>
      <c r="AC21" s="49">
        <f t="shared" si="42"/>
        <v>-0.29999999999930099</v>
      </c>
      <c r="AD21" s="50">
        <f t="shared" si="43"/>
        <v>-1.39999999999851</v>
      </c>
      <c r="AE21" s="32">
        <f t="shared" si="44"/>
        <v>-0.14999999999965</v>
      </c>
      <c r="AF21" s="55">
        <v>82326</v>
      </c>
      <c r="AG21" s="70">
        <f t="shared" si="22"/>
        <v>96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44660</v>
      </c>
      <c r="B22" s="20">
        <v>779.79830000000004</v>
      </c>
      <c r="C22" s="21">
        <v>6.5861000000000001</v>
      </c>
      <c r="D22" s="22">
        <f t="shared" si="23"/>
        <v>786.38440000000003</v>
      </c>
      <c r="E22" s="23">
        <f t="shared" si="24"/>
        <v>-0.20000000006348301</v>
      </c>
      <c r="F22" s="24">
        <f t="shared" si="25"/>
        <v>-2.9000000000678501</v>
      </c>
      <c r="G22" s="25">
        <f t="shared" si="26"/>
        <v>-0.100000000031741</v>
      </c>
      <c r="H22" s="21">
        <v>7.4714999999999998</v>
      </c>
      <c r="I22" s="22">
        <f t="shared" si="27"/>
        <v>787.26980000000003</v>
      </c>
      <c r="J22" s="23">
        <f t="shared" si="28"/>
        <v>-0.40000000001327901</v>
      </c>
      <c r="K22" s="24">
        <f t="shared" si="29"/>
        <v>-3.1999999999925399</v>
      </c>
      <c r="L22" s="25">
        <f t="shared" si="30"/>
        <v>-0.20000000000663901</v>
      </c>
      <c r="M22" s="39">
        <v>6.5197000000000003</v>
      </c>
      <c r="N22" s="22">
        <f t="shared" si="31"/>
        <v>786.31799999999998</v>
      </c>
      <c r="O22" s="23">
        <f t="shared" si="32"/>
        <v>0</v>
      </c>
      <c r="P22" s="24">
        <f t="shared" si="33"/>
        <v>-1.8000000000029099</v>
      </c>
      <c r="Q22" s="25">
        <f t="shared" si="34"/>
        <v>0</v>
      </c>
      <c r="R22" s="51"/>
      <c r="S22" s="47">
        <f t="shared" si="35"/>
        <v>44660</v>
      </c>
      <c r="T22" s="48">
        <v>8.1690000000000005</v>
      </c>
      <c r="U22" s="49">
        <f t="shared" si="36"/>
        <v>0</v>
      </c>
      <c r="V22" s="50">
        <f t="shared" si="37"/>
        <v>-4.2999999999988603</v>
      </c>
      <c r="W22" s="32">
        <f t="shared" si="38"/>
        <v>0</v>
      </c>
      <c r="X22" s="18">
        <v>11.9823</v>
      </c>
      <c r="Y22" s="49">
        <f t="shared" si="39"/>
        <v>-9.99999999997669E-2</v>
      </c>
      <c r="Z22" s="50">
        <f t="shared" si="40"/>
        <v>-3.0000000000001101</v>
      </c>
      <c r="AA22" s="32">
        <f t="shared" si="41"/>
        <v>-4.9999999999883499E-2</v>
      </c>
      <c r="AB22" s="58">
        <v>8.0749999999999993</v>
      </c>
      <c r="AC22" s="49">
        <f t="shared" si="42"/>
        <v>-0.20000000000130999</v>
      </c>
      <c r="AD22" s="50">
        <f t="shared" si="43"/>
        <v>-1.59999999999982</v>
      </c>
      <c r="AE22" s="32">
        <f t="shared" si="44"/>
        <v>-0.100000000000655</v>
      </c>
      <c r="AF22" s="55">
        <v>82320</v>
      </c>
      <c r="AG22" s="70">
        <f t="shared" si="22"/>
        <v>102</v>
      </c>
      <c r="AH22" s="72"/>
    </row>
    <row r="23" spans="1:43" s="1" customFormat="1" ht="14.85" customHeight="1">
      <c r="A23" s="19">
        <v>44662</v>
      </c>
      <c r="B23" s="20">
        <v>779.79830000000004</v>
      </c>
      <c r="C23" s="21">
        <v>6.5860000000000003</v>
      </c>
      <c r="D23" s="22">
        <f t="shared" si="23"/>
        <v>786.38430000000005</v>
      </c>
      <c r="E23" s="23">
        <f t="shared" si="24"/>
        <v>-9.9999999974897905E-2</v>
      </c>
      <c r="F23" s="24">
        <f t="shared" si="25"/>
        <v>-3.0000000000427498</v>
      </c>
      <c r="G23" s="25">
        <f t="shared" si="26"/>
        <v>-4.9999999987449001E-2</v>
      </c>
      <c r="H23" s="21">
        <v>7.4711999999999996</v>
      </c>
      <c r="I23" s="22">
        <f t="shared" si="27"/>
        <v>787.26949999999999</v>
      </c>
      <c r="J23" s="23">
        <f t="shared" si="28"/>
        <v>-0.30000000003838101</v>
      </c>
      <c r="K23" s="24">
        <f t="shared" si="29"/>
        <v>-3.5000000000309202</v>
      </c>
      <c r="L23" s="25">
        <f t="shared" si="30"/>
        <v>-0.15000000001919001</v>
      </c>
      <c r="M23" s="40">
        <v>6.5193000000000003</v>
      </c>
      <c r="N23" s="22">
        <f t="shared" si="31"/>
        <v>786.31759999999997</v>
      </c>
      <c r="O23" s="23">
        <f t="shared" si="32"/>
        <v>-0.39999999989959201</v>
      </c>
      <c r="P23" s="24">
        <f t="shared" si="33"/>
        <v>-2.1999999999024999</v>
      </c>
      <c r="Q23" s="25">
        <f t="shared" si="34"/>
        <v>-0.199999999949796</v>
      </c>
      <c r="R23" s="51"/>
      <c r="S23" s="47">
        <f t="shared" si="35"/>
        <v>44662</v>
      </c>
      <c r="T23" s="48">
        <v>8.1686999999999994</v>
      </c>
      <c r="U23" s="49">
        <f t="shared" si="36"/>
        <v>-0.30000000000107702</v>
      </c>
      <c r="V23" s="50">
        <f t="shared" si="37"/>
        <v>-4.5999999999999401</v>
      </c>
      <c r="W23" s="32">
        <f t="shared" si="38"/>
        <v>-0.15000000000053901</v>
      </c>
      <c r="X23" s="18">
        <v>11.982200000000001</v>
      </c>
      <c r="Y23" s="49">
        <f t="shared" si="39"/>
        <v>-9.99999999997669E-2</v>
      </c>
      <c r="Z23" s="50">
        <f t="shared" si="40"/>
        <v>-3.0999999999998802</v>
      </c>
      <c r="AA23" s="32">
        <f t="shared" si="41"/>
        <v>-4.9999999999883499E-2</v>
      </c>
      <c r="AB23" s="58">
        <v>8.0747999999999998</v>
      </c>
      <c r="AC23" s="49">
        <f t="shared" si="42"/>
        <v>-0.19999999999953399</v>
      </c>
      <c r="AD23" s="50">
        <f t="shared" si="43"/>
        <v>-1.7999999999993599</v>
      </c>
      <c r="AE23" s="32">
        <f t="shared" si="44"/>
        <v>-9.99999999997669E-2</v>
      </c>
      <c r="AF23" s="55">
        <v>82314</v>
      </c>
      <c r="AG23" s="70">
        <f t="shared" si="22"/>
        <v>108</v>
      </c>
      <c r="AH23" s="71"/>
    </row>
    <row r="24" spans="1:43" s="1" customFormat="1" ht="14.25">
      <c r="A24" s="19"/>
      <c r="B24" s="20"/>
      <c r="C24" s="21"/>
      <c r="D24" s="22"/>
      <c r="E24" s="23"/>
      <c r="F24" s="24"/>
      <c r="G24" s="25"/>
      <c r="H24" s="21"/>
      <c r="I24" s="22"/>
      <c r="J24" s="23"/>
      <c r="K24" s="24"/>
      <c r="L24" s="25"/>
      <c r="M24" s="39"/>
      <c r="N24" s="22"/>
      <c r="O24" s="23"/>
      <c r="P24" s="24"/>
      <c r="Q24" s="25"/>
      <c r="R24" s="51"/>
      <c r="S24" s="47"/>
      <c r="T24" s="48"/>
      <c r="U24" s="49"/>
      <c r="V24" s="50"/>
      <c r="W24" s="32"/>
      <c r="X24" s="18"/>
      <c r="Y24" s="49"/>
      <c r="Z24" s="50"/>
      <c r="AA24" s="32"/>
      <c r="AB24" s="58"/>
      <c r="AC24" s="49"/>
      <c r="AD24" s="50"/>
      <c r="AE24" s="32"/>
      <c r="AF24" s="55"/>
      <c r="AG24" s="70"/>
      <c r="AH24" s="72"/>
    </row>
    <row r="25" spans="1:43" s="1" customFormat="1" ht="14.25">
      <c r="A25" s="19"/>
      <c r="B25" s="20"/>
      <c r="C25" s="21"/>
      <c r="D25" s="22"/>
      <c r="E25" s="23">
        <v>-3</v>
      </c>
      <c r="F25" s="24">
        <v>-3.5</v>
      </c>
      <c r="G25" s="25">
        <v>-2.2000000000000002</v>
      </c>
      <c r="H25" s="23">
        <v>-3</v>
      </c>
      <c r="I25" s="24">
        <v>-3.5</v>
      </c>
      <c r="J25" s="25">
        <v>-2.2000000000000002</v>
      </c>
      <c r="K25" s="24">
        <f>3.5/20</f>
        <v>0.17499999999999999</v>
      </c>
      <c r="L25" s="25"/>
      <c r="M25" s="40"/>
      <c r="N25" s="22"/>
      <c r="O25" s="23"/>
      <c r="P25" s="24"/>
      <c r="Q25" s="25"/>
      <c r="R25" s="51"/>
      <c r="S25" s="47"/>
      <c r="T25" s="48"/>
      <c r="U25" s="49">
        <v>-4.5999999999999996</v>
      </c>
      <c r="V25" s="50">
        <v>-3.1</v>
      </c>
      <c r="W25" s="32">
        <v>-1.8</v>
      </c>
      <c r="X25" s="49">
        <v>-4.5999999999999996</v>
      </c>
      <c r="Y25" s="50">
        <v>-3.1</v>
      </c>
      <c r="Z25" s="32">
        <v>-1.8</v>
      </c>
      <c r="AA25" s="32">
        <f>4.6/20</f>
        <v>0.23</v>
      </c>
      <c r="AB25" s="58"/>
      <c r="AC25" s="49"/>
      <c r="AD25" s="50"/>
      <c r="AE25" s="32"/>
      <c r="AF25" s="55"/>
      <c r="AG25" s="70"/>
      <c r="AH25" s="71"/>
    </row>
    <row r="26" spans="1:43" s="1" customFormat="1" ht="14.25">
      <c r="A26" s="19"/>
      <c r="B26" s="20"/>
      <c r="C26" s="21"/>
      <c r="D26" s="22"/>
      <c r="E26" s="23"/>
      <c r="F26" s="24"/>
      <c r="G26" s="25"/>
      <c r="H26" s="21"/>
      <c r="I26" s="22"/>
      <c r="J26" s="23"/>
      <c r="K26" s="24"/>
      <c r="L26" s="25"/>
      <c r="M26" s="39"/>
      <c r="N26" s="22"/>
      <c r="O26" s="23"/>
      <c r="P26" s="24"/>
      <c r="Q26" s="25"/>
      <c r="R26" s="51"/>
      <c r="S26" s="47"/>
      <c r="T26" s="48"/>
      <c r="U26" s="49"/>
      <c r="V26" s="50"/>
      <c r="W26" s="32"/>
      <c r="X26" s="18"/>
      <c r="Y26" s="49"/>
      <c r="Z26" s="50"/>
      <c r="AA26" s="32"/>
      <c r="AB26" s="58"/>
      <c r="AC26" s="49"/>
      <c r="AD26" s="50"/>
      <c r="AE26" s="32"/>
      <c r="AF26" s="55"/>
      <c r="AG26" s="70"/>
      <c r="AH26" s="72"/>
    </row>
    <row r="27" spans="1:43" s="1" customFormat="1" ht="14.25">
      <c r="A27" s="34"/>
      <c r="B27" s="20"/>
      <c r="C27" s="21"/>
      <c r="D27" s="22"/>
      <c r="E27" s="23"/>
      <c r="F27" s="24"/>
      <c r="G27" s="25"/>
      <c r="H27" s="21"/>
      <c r="I27" s="22"/>
      <c r="J27" s="23"/>
      <c r="K27" s="24"/>
      <c r="L27" s="25"/>
      <c r="M27" s="40"/>
      <c r="N27" s="22"/>
      <c r="O27" s="23"/>
      <c r="P27" s="24"/>
      <c r="Q27" s="25"/>
      <c r="R27" s="52"/>
      <c r="S27" s="34"/>
      <c r="T27" s="48"/>
      <c r="U27" s="49"/>
      <c r="V27" s="50"/>
      <c r="W27" s="32"/>
      <c r="X27" s="18"/>
      <c r="Y27" s="49"/>
      <c r="Z27" s="50"/>
      <c r="AA27" s="32"/>
      <c r="AB27" s="58"/>
      <c r="AC27" s="49"/>
      <c r="AD27" s="50"/>
      <c r="AE27" s="32"/>
      <c r="AF27" s="55"/>
      <c r="AG27" s="70"/>
      <c r="AH27" s="71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8" workbookViewId="0">
      <selection activeCell="F23" sqref="F23"/>
    </sheetView>
  </sheetViews>
  <sheetFormatPr defaultColWidth="9" defaultRowHeight="13.5"/>
  <cols>
    <col min="2" max="2" width="10.625" customWidth="1"/>
    <col min="3" max="3" width="10.3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20" max="20" width="9.375"/>
    <col min="24" max="24" width="11.875" customWidth="1"/>
    <col min="28" max="28" width="9.375"/>
    <col min="32" max="32" width="9.375"/>
  </cols>
  <sheetData>
    <row r="1" spans="1:44" s="1" customFormat="1" ht="30.75" customHeight="1">
      <c r="A1" s="97" t="s">
        <v>42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44649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44649</v>
      </c>
      <c r="B6" s="20">
        <v>779.79830000000004</v>
      </c>
      <c r="C6" s="21">
        <v>6.4809999999999999</v>
      </c>
      <c r="D6" s="22">
        <f t="shared" ref="D6:D20" si="0">C6+B6</f>
        <v>786.27930000000003</v>
      </c>
      <c r="E6" s="23">
        <v>0</v>
      </c>
      <c r="F6" s="24">
        <v>0</v>
      </c>
      <c r="G6" s="25">
        <v>0</v>
      </c>
      <c r="H6" s="21">
        <v>7.8003999999999998</v>
      </c>
      <c r="I6" s="22">
        <f t="shared" ref="I6:I20" si="1">H6+B6</f>
        <v>787.59870000000001</v>
      </c>
      <c r="J6" s="23">
        <v>0</v>
      </c>
      <c r="K6" s="24">
        <v>0</v>
      </c>
      <c r="L6" s="25">
        <v>0</v>
      </c>
      <c r="M6" s="39">
        <v>6.9550000000000001</v>
      </c>
      <c r="N6" s="22">
        <f t="shared" ref="N6:N20" si="2">M6+B6</f>
        <v>786.75329999999997</v>
      </c>
      <c r="O6" s="23">
        <v>0</v>
      </c>
      <c r="P6" s="24">
        <v>0</v>
      </c>
      <c r="Q6" s="25">
        <v>0</v>
      </c>
      <c r="R6" s="46"/>
      <c r="S6" s="47">
        <f t="shared" ref="S6:S20" si="3">A6</f>
        <v>44649</v>
      </c>
      <c r="T6" s="48">
        <v>8.0363000000000007</v>
      </c>
      <c r="U6" s="49">
        <v>0</v>
      </c>
      <c r="V6" s="50">
        <v>0</v>
      </c>
      <c r="W6" s="32">
        <v>0</v>
      </c>
      <c r="X6" s="18">
        <v>11.988300000000001</v>
      </c>
      <c r="Y6" s="49">
        <f>(X6-X6)*1000</f>
        <v>0</v>
      </c>
      <c r="Z6" s="50">
        <v>0</v>
      </c>
      <c r="AA6" s="32">
        <v>0</v>
      </c>
      <c r="AB6" s="58">
        <v>8.7482000000000006</v>
      </c>
      <c r="AC6" s="49">
        <v>0</v>
      </c>
      <c r="AD6" s="50">
        <v>0</v>
      </c>
      <c r="AE6" s="32">
        <v>0</v>
      </c>
      <c r="AF6" s="55">
        <v>82380</v>
      </c>
      <c r="AG6" s="70">
        <f>82387-AF6</f>
        <v>7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44650</v>
      </c>
      <c r="B7" s="20">
        <v>779.79830000000004</v>
      </c>
      <c r="C7" s="21">
        <v>6.4810999999999996</v>
      </c>
      <c r="D7" s="22">
        <f t="shared" si="0"/>
        <v>786.27940000000001</v>
      </c>
      <c r="E7" s="23">
        <f t="shared" ref="E7:E20" si="4">(D7-D6)*1000</f>
        <v>9.9999999974897905E-2</v>
      </c>
      <c r="F7" s="24">
        <f t="shared" ref="F7:F20" si="5">F6+E7</f>
        <v>9.9999999974897905E-2</v>
      </c>
      <c r="G7" s="25">
        <f t="shared" ref="G7:G20" si="6">E7/(A7-A6)</f>
        <v>9.9999999974897905E-2</v>
      </c>
      <c r="H7" s="21">
        <v>7.8</v>
      </c>
      <c r="I7" s="22">
        <f t="shared" si="1"/>
        <v>787.59829999999999</v>
      </c>
      <c r="J7" s="23">
        <f t="shared" ref="J7:J20" si="7">(I7-I6)*1000</f>
        <v>-0.40000000001327901</v>
      </c>
      <c r="K7" s="24">
        <f t="shared" ref="K7:K20" si="8">K6+J7</f>
        <v>-0.40000000001327901</v>
      </c>
      <c r="L7" s="25">
        <f t="shared" ref="L7:L20" si="9">J7/(A7-A6)</f>
        <v>-0.40000000001327901</v>
      </c>
      <c r="M7" s="40">
        <v>6.9546000000000001</v>
      </c>
      <c r="N7" s="22">
        <f t="shared" si="2"/>
        <v>786.75289999999995</v>
      </c>
      <c r="O7" s="23">
        <f t="shared" ref="O7:O20" si="10">(N7-N6)*1000</f>
        <v>-0.40000000001327901</v>
      </c>
      <c r="P7" s="24">
        <f t="shared" ref="P7:P20" si="11">P6+O7</f>
        <v>-0.40000000001327901</v>
      </c>
      <c r="Q7" s="25">
        <f t="shared" ref="Q7:Q20" si="12">O7/(A7-A6)</f>
        <v>-0.40000000001327901</v>
      </c>
      <c r="R7" s="51"/>
      <c r="S7" s="47">
        <f t="shared" si="3"/>
        <v>44650</v>
      </c>
      <c r="T7" s="48">
        <v>8.0365000000000002</v>
      </c>
      <c r="U7" s="49">
        <f t="shared" ref="U7:U20" si="13">(T7-T6)*1000</f>
        <v>0.19999999999953399</v>
      </c>
      <c r="V7" s="50">
        <f t="shared" ref="V7:V20" si="14">V6+U7</f>
        <v>0.19999999999953399</v>
      </c>
      <c r="W7" s="32">
        <f t="shared" ref="W7:W20" si="15">U7/(S7-S6)</f>
        <v>0.19999999999953399</v>
      </c>
      <c r="X7" s="18">
        <v>11.988099999999999</v>
      </c>
      <c r="Y7" s="49">
        <f t="shared" ref="Y7:Y20" si="16">(X7-X6)*1000</f>
        <v>-0.20000000000130999</v>
      </c>
      <c r="Z7" s="50">
        <f t="shared" ref="Z7:Z20" si="17">Z6+Y7</f>
        <v>-0.20000000000130999</v>
      </c>
      <c r="AA7" s="32">
        <f t="shared" ref="AA7:AA20" si="18">Y7/(S7-S6)</f>
        <v>-0.20000000000130999</v>
      </c>
      <c r="AB7" s="58">
        <v>8.7481000000000009</v>
      </c>
      <c r="AC7" s="49">
        <f t="shared" ref="AC7:AC20" si="19">(AB7-AB6)*1000</f>
        <v>-9.99999999997669E-2</v>
      </c>
      <c r="AD7" s="50">
        <f t="shared" ref="AD7:AD20" si="20">AD6+AC7</f>
        <v>-9.99999999997669E-2</v>
      </c>
      <c r="AE7" s="32">
        <f t="shared" ref="AE7:AE20" si="21">AC7/(S7-S6)</f>
        <v>-9.99999999997669E-2</v>
      </c>
      <c r="AF7" s="55">
        <v>82374</v>
      </c>
      <c r="AG7" s="70">
        <f t="shared" ref="AG7:AG20" si="22">82387-AF7</f>
        <v>13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44651</v>
      </c>
      <c r="B8" s="20">
        <v>779.79830000000004</v>
      </c>
      <c r="C8" s="21">
        <v>6.4809999999999999</v>
      </c>
      <c r="D8" s="22">
        <f t="shared" si="0"/>
        <v>786.27930000000003</v>
      </c>
      <c r="E8" s="23">
        <f t="shared" si="4"/>
        <v>-9.9999999974897905E-2</v>
      </c>
      <c r="F8" s="24">
        <f t="shared" si="5"/>
        <v>0</v>
      </c>
      <c r="G8" s="25">
        <f t="shared" si="6"/>
        <v>-9.9999999974897905E-2</v>
      </c>
      <c r="H8" s="21">
        <v>7.7998000000000003</v>
      </c>
      <c r="I8" s="22">
        <f t="shared" si="1"/>
        <v>787.59810000000004</v>
      </c>
      <c r="J8" s="23">
        <f t="shared" si="7"/>
        <v>-0.199999999949796</v>
      </c>
      <c r="K8" s="24">
        <f t="shared" si="8"/>
        <v>-0.59999999996307496</v>
      </c>
      <c r="L8" s="25">
        <f t="shared" si="9"/>
        <v>-0.199999999949796</v>
      </c>
      <c r="M8" s="39">
        <v>6.9542999999999999</v>
      </c>
      <c r="N8" s="22">
        <f t="shared" si="2"/>
        <v>786.75260000000003</v>
      </c>
      <c r="O8" s="23">
        <f t="shared" si="10"/>
        <v>-0.30000000003838101</v>
      </c>
      <c r="P8" s="24">
        <f t="shared" si="11"/>
        <v>-0.70000000005165897</v>
      </c>
      <c r="Q8" s="25">
        <f t="shared" si="12"/>
        <v>-0.30000000003838101</v>
      </c>
      <c r="R8" s="46"/>
      <c r="S8" s="47">
        <f t="shared" si="3"/>
        <v>44651</v>
      </c>
      <c r="T8" s="48">
        <v>8.0364000000000004</v>
      </c>
      <c r="U8" s="49">
        <f t="shared" si="13"/>
        <v>-9.99999999997669E-2</v>
      </c>
      <c r="V8" s="50">
        <f t="shared" si="14"/>
        <v>9.99999999997669E-2</v>
      </c>
      <c r="W8" s="32">
        <f t="shared" si="15"/>
        <v>-9.99999999997669E-2</v>
      </c>
      <c r="X8" s="18">
        <v>11.9879</v>
      </c>
      <c r="Y8" s="49">
        <f t="shared" si="16"/>
        <v>-0.19999999999953399</v>
      </c>
      <c r="Z8" s="50">
        <f t="shared" si="17"/>
        <v>-0.40000000000084401</v>
      </c>
      <c r="AA8" s="32">
        <f t="shared" si="18"/>
        <v>-0.19999999999953399</v>
      </c>
      <c r="AB8" s="58">
        <v>8.7479999999999993</v>
      </c>
      <c r="AC8" s="49">
        <f t="shared" si="19"/>
        <v>-0.10000000000154299</v>
      </c>
      <c r="AD8" s="50">
        <f t="shared" si="20"/>
        <v>-0.20000000000130999</v>
      </c>
      <c r="AE8" s="32">
        <f t="shared" si="21"/>
        <v>-0.10000000000154299</v>
      </c>
      <c r="AF8" s="55">
        <v>82368</v>
      </c>
      <c r="AG8" s="70">
        <f t="shared" si="22"/>
        <v>19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44652</v>
      </c>
      <c r="B9" s="20">
        <v>779.79830000000004</v>
      </c>
      <c r="C9" s="21">
        <v>6.4808000000000003</v>
      </c>
      <c r="D9" s="22">
        <f t="shared" si="0"/>
        <v>786.27909999999997</v>
      </c>
      <c r="E9" s="23">
        <f t="shared" si="4"/>
        <v>-0.199999999949796</v>
      </c>
      <c r="F9" s="24">
        <f t="shared" si="5"/>
        <v>-0.199999999949796</v>
      </c>
      <c r="G9" s="25">
        <f t="shared" si="6"/>
        <v>-0.199999999949796</v>
      </c>
      <c r="H9" s="21">
        <v>7.7999000000000001</v>
      </c>
      <c r="I9" s="22">
        <f t="shared" si="1"/>
        <v>787.59820000000002</v>
      </c>
      <c r="J9" s="23">
        <f t="shared" si="7"/>
        <v>9.9999999974897905E-2</v>
      </c>
      <c r="K9" s="24">
        <f t="shared" si="8"/>
        <v>-0.49999999998817701</v>
      </c>
      <c r="L9" s="25">
        <f t="shared" si="9"/>
        <v>9.9999999974897905E-2</v>
      </c>
      <c r="M9" s="40">
        <v>6.9539999999999997</v>
      </c>
      <c r="N9" s="22">
        <f t="shared" si="2"/>
        <v>786.75229999999999</v>
      </c>
      <c r="O9" s="23">
        <f t="shared" si="10"/>
        <v>-0.30000000003838101</v>
      </c>
      <c r="P9" s="24">
        <f t="shared" si="11"/>
        <v>-1.00000000009004</v>
      </c>
      <c r="Q9" s="25">
        <f t="shared" si="12"/>
        <v>-0.30000000003838101</v>
      </c>
      <c r="R9" s="51"/>
      <c r="S9" s="47">
        <f t="shared" si="3"/>
        <v>44652</v>
      </c>
      <c r="T9" s="48">
        <v>8.0363000000000007</v>
      </c>
      <c r="U9" s="49">
        <f t="shared" si="13"/>
        <v>-9.99999999997669E-2</v>
      </c>
      <c r="V9" s="50">
        <f t="shared" si="14"/>
        <v>0</v>
      </c>
      <c r="W9" s="32">
        <f t="shared" si="15"/>
        <v>-9.99999999997669E-2</v>
      </c>
      <c r="X9" s="18">
        <v>11.9878</v>
      </c>
      <c r="Y9" s="49">
        <f t="shared" si="16"/>
        <v>-9.99999999997669E-2</v>
      </c>
      <c r="Z9" s="50">
        <f t="shared" si="17"/>
        <v>-0.50000000000061096</v>
      </c>
      <c r="AA9" s="32">
        <f t="shared" si="18"/>
        <v>-9.99999999997669E-2</v>
      </c>
      <c r="AB9" s="58">
        <v>8.7477999999999998</v>
      </c>
      <c r="AC9" s="49">
        <f t="shared" si="19"/>
        <v>-0.19999999999953399</v>
      </c>
      <c r="AD9" s="50">
        <f t="shared" si="20"/>
        <v>-0.40000000000084401</v>
      </c>
      <c r="AE9" s="32">
        <f t="shared" si="21"/>
        <v>-0.19999999999953399</v>
      </c>
      <c r="AF9" s="55">
        <v>82362</v>
      </c>
      <c r="AG9" s="70">
        <f t="shared" si="22"/>
        <v>25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44653</v>
      </c>
      <c r="B10" s="20">
        <v>779.79830000000004</v>
      </c>
      <c r="C10" s="21">
        <v>6.4805000000000001</v>
      </c>
      <c r="D10" s="22">
        <f t="shared" si="0"/>
        <v>786.27880000000005</v>
      </c>
      <c r="E10" s="23">
        <f t="shared" si="4"/>
        <v>-0.30000000003838101</v>
      </c>
      <c r="F10" s="24">
        <f t="shared" si="5"/>
        <v>-0.49999999998817701</v>
      </c>
      <c r="G10" s="25">
        <f t="shared" si="6"/>
        <v>-0.30000000003838101</v>
      </c>
      <c r="H10" s="21">
        <v>7.7992999999999997</v>
      </c>
      <c r="I10" s="22">
        <f t="shared" si="1"/>
        <v>787.59760000000006</v>
      </c>
      <c r="J10" s="23">
        <f t="shared" si="7"/>
        <v>-0.59999999996307496</v>
      </c>
      <c r="K10" s="24">
        <f t="shared" si="8"/>
        <v>-1.09999999995125</v>
      </c>
      <c r="L10" s="25">
        <f t="shared" si="9"/>
        <v>-0.59999999996307496</v>
      </c>
      <c r="M10" s="39">
        <v>6.9535999999999998</v>
      </c>
      <c r="N10" s="22">
        <f t="shared" si="2"/>
        <v>786.75189999999998</v>
      </c>
      <c r="O10" s="23">
        <f t="shared" si="10"/>
        <v>-0.39999999989959201</v>
      </c>
      <c r="P10" s="24">
        <f t="shared" si="11"/>
        <v>-1.39999999998963</v>
      </c>
      <c r="Q10" s="25">
        <f t="shared" si="12"/>
        <v>-0.39999999989959201</v>
      </c>
      <c r="R10" s="46"/>
      <c r="S10" s="47">
        <f t="shared" si="3"/>
        <v>44653</v>
      </c>
      <c r="T10" s="48">
        <v>8.0361999999999991</v>
      </c>
      <c r="U10" s="49">
        <f t="shared" si="13"/>
        <v>-0.10000000000154299</v>
      </c>
      <c r="V10" s="50">
        <f t="shared" si="14"/>
        <v>-0.10000000000154299</v>
      </c>
      <c r="W10" s="32">
        <f t="shared" si="15"/>
        <v>-0.10000000000154299</v>
      </c>
      <c r="X10" s="18">
        <v>11.9877</v>
      </c>
      <c r="Y10" s="49">
        <f t="shared" si="16"/>
        <v>-9.99999999997669E-2</v>
      </c>
      <c r="Z10" s="50">
        <f t="shared" si="17"/>
        <v>-0.60000000000037801</v>
      </c>
      <c r="AA10" s="32">
        <f t="shared" si="18"/>
        <v>-9.99999999997669E-2</v>
      </c>
      <c r="AB10" s="58">
        <v>8.7474000000000007</v>
      </c>
      <c r="AC10" s="49">
        <f t="shared" si="19"/>
        <v>-0.39999999999906799</v>
      </c>
      <c r="AD10" s="50">
        <f t="shared" si="20"/>
        <v>-0.799999999999912</v>
      </c>
      <c r="AE10" s="32">
        <f t="shared" si="21"/>
        <v>-0.39999999999906799</v>
      </c>
      <c r="AF10" s="55">
        <v>82356</v>
      </c>
      <c r="AG10" s="70">
        <f t="shared" si="22"/>
        <v>31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44654</v>
      </c>
      <c r="B11" s="20">
        <v>779.79830000000004</v>
      </c>
      <c r="C11" s="21">
        <v>6.4802999999999997</v>
      </c>
      <c r="D11" s="22">
        <f t="shared" si="0"/>
        <v>786.27859999999998</v>
      </c>
      <c r="E11" s="23">
        <f t="shared" si="4"/>
        <v>-0.199999999949796</v>
      </c>
      <c r="F11" s="24">
        <f t="shared" si="5"/>
        <v>-0.69999999993797202</v>
      </c>
      <c r="G11" s="25">
        <f t="shared" si="6"/>
        <v>-0.199999999949796</v>
      </c>
      <c r="H11" s="21">
        <v>7.7990000000000004</v>
      </c>
      <c r="I11" s="22">
        <f t="shared" si="1"/>
        <v>787.59730000000002</v>
      </c>
      <c r="J11" s="23">
        <f t="shared" si="7"/>
        <v>-0.30000000003838101</v>
      </c>
      <c r="K11" s="24">
        <f t="shared" si="8"/>
        <v>-1.39999999998963</v>
      </c>
      <c r="L11" s="25">
        <f t="shared" si="9"/>
        <v>-0.30000000003838101</v>
      </c>
      <c r="M11" s="40">
        <v>6.9530000000000003</v>
      </c>
      <c r="N11" s="22">
        <f t="shared" si="2"/>
        <v>786.75130000000001</v>
      </c>
      <c r="O11" s="23">
        <f t="shared" si="10"/>
        <v>-0.60000000007676102</v>
      </c>
      <c r="P11" s="24">
        <f t="shared" si="11"/>
        <v>-2.00000000006639</v>
      </c>
      <c r="Q11" s="25">
        <f t="shared" si="12"/>
        <v>-0.60000000007676102</v>
      </c>
      <c r="R11" s="51"/>
      <c r="S11" s="47">
        <f t="shared" si="3"/>
        <v>44654</v>
      </c>
      <c r="T11" s="48">
        <v>8.0364000000000004</v>
      </c>
      <c r="U11" s="49">
        <f t="shared" si="13"/>
        <v>0.20000000000130999</v>
      </c>
      <c r="V11" s="50">
        <f t="shared" si="14"/>
        <v>9.99999999997669E-2</v>
      </c>
      <c r="W11" s="32">
        <f t="shared" si="15"/>
        <v>0.20000000000130999</v>
      </c>
      <c r="X11" s="18">
        <v>11.987500000000001</v>
      </c>
      <c r="Y11" s="49">
        <f t="shared" si="16"/>
        <v>-0.19999999999953399</v>
      </c>
      <c r="Z11" s="50">
        <f t="shared" si="17"/>
        <v>-0.799999999999912</v>
      </c>
      <c r="AA11" s="32">
        <f t="shared" si="18"/>
        <v>-0.19999999999953399</v>
      </c>
      <c r="AB11" s="58">
        <v>8.7476000000000003</v>
      </c>
      <c r="AC11" s="49">
        <f t="shared" si="19"/>
        <v>0.19999999999953399</v>
      </c>
      <c r="AD11" s="50">
        <f t="shared" si="20"/>
        <v>-0.60000000000037801</v>
      </c>
      <c r="AE11" s="32">
        <f t="shared" si="21"/>
        <v>0.19999999999953399</v>
      </c>
      <c r="AF11" s="55">
        <v>82350</v>
      </c>
      <c r="AG11" s="70">
        <f t="shared" si="22"/>
        <v>37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44655</v>
      </c>
      <c r="B12" s="20">
        <v>779.79830000000004</v>
      </c>
      <c r="C12" s="21">
        <v>6.4801000000000002</v>
      </c>
      <c r="D12" s="22">
        <f t="shared" si="0"/>
        <v>786.27840000000003</v>
      </c>
      <c r="E12" s="23">
        <f t="shared" si="4"/>
        <v>-0.20000000006348301</v>
      </c>
      <c r="F12" s="24">
        <f t="shared" si="5"/>
        <v>-0.90000000000145497</v>
      </c>
      <c r="G12" s="25">
        <f t="shared" si="6"/>
        <v>-0.20000000006348301</v>
      </c>
      <c r="H12" s="21">
        <v>7.7991000000000001</v>
      </c>
      <c r="I12" s="22">
        <f t="shared" si="1"/>
        <v>787.59739999999999</v>
      </c>
      <c r="J12" s="23">
        <f t="shared" si="7"/>
        <v>9.9999999974897905E-2</v>
      </c>
      <c r="K12" s="24">
        <f t="shared" si="8"/>
        <v>-1.30000000001473</v>
      </c>
      <c r="L12" s="25">
        <f t="shared" si="9"/>
        <v>9.9999999974897905E-2</v>
      </c>
      <c r="M12" s="39">
        <v>6.9531000000000001</v>
      </c>
      <c r="N12" s="22">
        <f t="shared" si="2"/>
        <v>786.75139999999999</v>
      </c>
      <c r="O12" s="23">
        <f t="shared" si="10"/>
        <v>9.9999999974897905E-2</v>
      </c>
      <c r="P12" s="24">
        <f t="shared" si="11"/>
        <v>-1.9000000000915001</v>
      </c>
      <c r="Q12" s="25">
        <f t="shared" si="12"/>
        <v>9.9999999974897905E-2</v>
      </c>
      <c r="R12" s="46"/>
      <c r="S12" s="47">
        <f t="shared" si="3"/>
        <v>44655</v>
      </c>
      <c r="T12" s="48">
        <v>8.0359999999999996</v>
      </c>
      <c r="U12" s="49">
        <f t="shared" si="13"/>
        <v>-0.40000000000084401</v>
      </c>
      <c r="V12" s="50">
        <f t="shared" si="14"/>
        <v>-0.30000000000107702</v>
      </c>
      <c r="W12" s="32">
        <f t="shared" si="15"/>
        <v>-0.40000000000084401</v>
      </c>
      <c r="X12" s="18">
        <v>11.987299999999999</v>
      </c>
      <c r="Y12" s="49">
        <f t="shared" si="16"/>
        <v>-0.20000000000130999</v>
      </c>
      <c r="Z12" s="50">
        <f t="shared" si="17"/>
        <v>-1.0000000000012199</v>
      </c>
      <c r="AA12" s="32">
        <f t="shared" si="18"/>
        <v>-0.20000000000130999</v>
      </c>
      <c r="AB12" s="58">
        <v>8.7477</v>
      </c>
      <c r="AC12" s="49">
        <f t="shared" si="19"/>
        <v>9.99999999997669E-2</v>
      </c>
      <c r="AD12" s="50">
        <f t="shared" si="20"/>
        <v>-0.50000000000061096</v>
      </c>
      <c r="AE12" s="32">
        <f t="shared" si="21"/>
        <v>9.99999999997669E-2</v>
      </c>
      <c r="AF12" s="55">
        <v>82344</v>
      </c>
      <c r="AG12" s="70">
        <f t="shared" si="22"/>
        <v>43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44656</v>
      </c>
      <c r="B13" s="20">
        <v>779.79830000000004</v>
      </c>
      <c r="C13" s="21">
        <v>6.4802</v>
      </c>
      <c r="D13" s="22">
        <f t="shared" si="0"/>
        <v>786.27850000000001</v>
      </c>
      <c r="E13" s="23">
        <f t="shared" si="4"/>
        <v>9.9999999974897905E-2</v>
      </c>
      <c r="F13" s="24">
        <f t="shared" si="5"/>
        <v>-0.80000000002655702</v>
      </c>
      <c r="G13" s="25">
        <f t="shared" si="6"/>
        <v>9.9999999974897905E-2</v>
      </c>
      <c r="H13" s="21">
        <v>7.7984999999999998</v>
      </c>
      <c r="I13" s="22">
        <f t="shared" si="1"/>
        <v>787.59680000000003</v>
      </c>
      <c r="J13" s="23">
        <f t="shared" si="7"/>
        <v>-0.59999999996307496</v>
      </c>
      <c r="K13" s="24">
        <f t="shared" si="8"/>
        <v>-1.8999999999778101</v>
      </c>
      <c r="L13" s="25">
        <f t="shared" si="9"/>
        <v>-0.59999999996307496</v>
      </c>
      <c r="M13" s="40">
        <v>6.9524999999999997</v>
      </c>
      <c r="N13" s="22">
        <f t="shared" si="2"/>
        <v>786.75080000000003</v>
      </c>
      <c r="O13" s="23">
        <f t="shared" si="10"/>
        <v>-0.59999999996307496</v>
      </c>
      <c r="P13" s="24">
        <f t="shared" si="11"/>
        <v>-2.5000000000545701</v>
      </c>
      <c r="Q13" s="25">
        <f t="shared" si="12"/>
        <v>-0.59999999996307496</v>
      </c>
      <c r="R13" s="51"/>
      <c r="S13" s="47">
        <f t="shared" si="3"/>
        <v>44656</v>
      </c>
      <c r="T13" s="48">
        <v>8.0361999999999991</v>
      </c>
      <c r="U13" s="49">
        <f t="shared" si="13"/>
        <v>0.19999999999953399</v>
      </c>
      <c r="V13" s="50">
        <f t="shared" si="14"/>
        <v>-0.10000000000154299</v>
      </c>
      <c r="W13" s="32">
        <f t="shared" si="15"/>
        <v>0.19999999999953399</v>
      </c>
      <c r="X13" s="18">
        <v>11.9872</v>
      </c>
      <c r="Y13" s="49">
        <f t="shared" si="16"/>
        <v>-9.99999999997669E-2</v>
      </c>
      <c r="Z13" s="50">
        <f t="shared" si="17"/>
        <v>-1.10000000000099</v>
      </c>
      <c r="AA13" s="32">
        <f t="shared" si="18"/>
        <v>-9.99999999997669E-2</v>
      </c>
      <c r="AB13" s="58">
        <v>8.7475000000000005</v>
      </c>
      <c r="AC13" s="49">
        <f t="shared" si="19"/>
        <v>-0.19999999999953399</v>
      </c>
      <c r="AD13" s="50">
        <f t="shared" si="20"/>
        <v>-0.70000000000014495</v>
      </c>
      <c r="AE13" s="32">
        <f t="shared" si="21"/>
        <v>-0.19999999999953399</v>
      </c>
      <c r="AF13" s="55">
        <v>82338</v>
      </c>
      <c r="AG13" s="70">
        <f t="shared" si="22"/>
        <v>49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44657</v>
      </c>
      <c r="B14" s="20">
        <v>779.79830000000004</v>
      </c>
      <c r="C14" s="21">
        <v>6.4801000000000002</v>
      </c>
      <c r="D14" s="22">
        <f t="shared" si="0"/>
        <v>786.27840000000003</v>
      </c>
      <c r="E14" s="23">
        <f t="shared" si="4"/>
        <v>-9.9999999974897905E-2</v>
      </c>
      <c r="F14" s="24">
        <f t="shared" si="5"/>
        <v>-0.90000000000145497</v>
      </c>
      <c r="G14" s="25">
        <f t="shared" si="6"/>
        <v>-9.9999999974897905E-2</v>
      </c>
      <c r="H14" s="21">
        <v>7.7983000000000002</v>
      </c>
      <c r="I14" s="22">
        <f t="shared" si="1"/>
        <v>787.59659999999997</v>
      </c>
      <c r="J14" s="23">
        <f t="shared" si="7"/>
        <v>-0.199999999949796</v>
      </c>
      <c r="K14" s="24">
        <f t="shared" si="8"/>
        <v>-2.0999999999275998</v>
      </c>
      <c r="L14" s="25">
        <f t="shared" si="9"/>
        <v>-0.199999999949796</v>
      </c>
      <c r="M14" s="39">
        <v>6.9527000000000001</v>
      </c>
      <c r="N14" s="22">
        <f t="shared" si="2"/>
        <v>786.75099999999998</v>
      </c>
      <c r="O14" s="23">
        <f t="shared" si="10"/>
        <v>0.20000000006348301</v>
      </c>
      <c r="P14" s="24">
        <f t="shared" si="11"/>
        <v>-2.2999999999910901</v>
      </c>
      <c r="Q14" s="25">
        <f t="shared" si="12"/>
        <v>0.20000000006348301</v>
      </c>
      <c r="R14" s="46"/>
      <c r="S14" s="47">
        <f t="shared" si="3"/>
        <v>44657</v>
      </c>
      <c r="T14" s="48">
        <v>8.0358000000000001</v>
      </c>
      <c r="U14" s="49">
        <f t="shared" si="13"/>
        <v>-0.39999999999906799</v>
      </c>
      <c r="V14" s="50">
        <f t="shared" si="14"/>
        <v>-0.50000000000061096</v>
      </c>
      <c r="W14" s="32">
        <f t="shared" si="15"/>
        <v>-0.39999999999906799</v>
      </c>
      <c r="X14" s="18">
        <v>11.986800000000001</v>
      </c>
      <c r="Y14" s="49">
        <f t="shared" si="16"/>
        <v>-0.39999999999906799</v>
      </c>
      <c r="Z14" s="50">
        <f t="shared" si="17"/>
        <v>-1.50000000000006</v>
      </c>
      <c r="AA14" s="32">
        <f t="shared" si="18"/>
        <v>-0.39999999999906799</v>
      </c>
      <c r="AB14" s="58">
        <v>8.7475000000000005</v>
      </c>
      <c r="AC14" s="49">
        <f t="shared" si="19"/>
        <v>0</v>
      </c>
      <c r="AD14" s="50">
        <f t="shared" si="20"/>
        <v>-0.70000000000014495</v>
      </c>
      <c r="AE14" s="32">
        <f t="shared" si="21"/>
        <v>0</v>
      </c>
      <c r="AF14" s="55">
        <v>82332</v>
      </c>
      <c r="AG14" s="70">
        <f t="shared" si="22"/>
        <v>55</v>
      </c>
      <c r="AH14" s="72"/>
    </row>
    <row r="15" spans="1:44" s="1" customFormat="1" ht="14.85" customHeight="1">
      <c r="A15" s="19">
        <v>44658</v>
      </c>
      <c r="B15" s="20">
        <v>779.79830000000004</v>
      </c>
      <c r="C15" s="21">
        <v>6.48</v>
      </c>
      <c r="D15" s="22">
        <f t="shared" si="0"/>
        <v>786.27829999999994</v>
      </c>
      <c r="E15" s="23">
        <f t="shared" si="4"/>
        <v>-9.9999999974897905E-2</v>
      </c>
      <c r="F15" s="24">
        <f t="shared" si="5"/>
        <v>-0.99999999997635303</v>
      </c>
      <c r="G15" s="25">
        <f t="shared" si="6"/>
        <v>-9.9999999974897905E-2</v>
      </c>
      <c r="H15" s="21">
        <v>7.7981999999999996</v>
      </c>
      <c r="I15" s="22">
        <f t="shared" si="1"/>
        <v>787.59649999999999</v>
      </c>
      <c r="J15" s="23">
        <f t="shared" si="7"/>
        <v>-0.10000000008858501</v>
      </c>
      <c r="K15" s="24">
        <f t="shared" si="8"/>
        <v>-2.2000000000161899</v>
      </c>
      <c r="L15" s="25">
        <f t="shared" si="9"/>
        <v>-0.10000000008858501</v>
      </c>
      <c r="M15" s="40">
        <v>6.9526000000000003</v>
      </c>
      <c r="N15" s="22">
        <f t="shared" si="2"/>
        <v>786.7509</v>
      </c>
      <c r="O15" s="23">
        <f t="shared" si="10"/>
        <v>-0.10000000008858501</v>
      </c>
      <c r="P15" s="24">
        <f t="shared" si="11"/>
        <v>-2.40000000007967</v>
      </c>
      <c r="Q15" s="25">
        <f t="shared" si="12"/>
        <v>-0.10000000008858501</v>
      </c>
      <c r="R15" s="51"/>
      <c r="S15" s="47">
        <f t="shared" si="3"/>
        <v>44658</v>
      </c>
      <c r="T15" s="48">
        <v>8.0355000000000008</v>
      </c>
      <c r="U15" s="49">
        <f t="shared" si="13"/>
        <v>-0.29999999999930099</v>
      </c>
      <c r="V15" s="50">
        <f t="shared" si="14"/>
        <v>-0.799999999999912</v>
      </c>
      <c r="W15" s="32">
        <f t="shared" si="15"/>
        <v>-0.29999999999930099</v>
      </c>
      <c r="X15" s="18">
        <v>11.987</v>
      </c>
      <c r="Y15" s="49">
        <f t="shared" si="16"/>
        <v>0.19999999999953399</v>
      </c>
      <c r="Z15" s="50">
        <f t="shared" si="17"/>
        <v>-1.3000000000005201</v>
      </c>
      <c r="AA15" s="32">
        <f t="shared" si="18"/>
        <v>0.19999999999953399</v>
      </c>
      <c r="AB15" s="58">
        <v>8.7469999999999999</v>
      </c>
      <c r="AC15" s="49">
        <f t="shared" si="19"/>
        <v>-0.50000000000061096</v>
      </c>
      <c r="AD15" s="50">
        <f t="shared" si="20"/>
        <v>-1.20000000000076</v>
      </c>
      <c r="AE15" s="32">
        <f t="shared" si="21"/>
        <v>-0.50000000000061096</v>
      </c>
      <c r="AF15" s="55">
        <v>82326</v>
      </c>
      <c r="AG15" s="70">
        <f t="shared" si="22"/>
        <v>61</v>
      </c>
      <c r="AH15" s="71"/>
    </row>
    <row r="16" spans="1:44" s="1" customFormat="1" ht="14.85" customHeight="1">
      <c r="A16" s="19">
        <v>44659</v>
      </c>
      <c r="B16" s="20">
        <v>779.79830000000004</v>
      </c>
      <c r="C16" s="21">
        <v>6.4798999999999998</v>
      </c>
      <c r="D16" s="22">
        <f t="shared" si="0"/>
        <v>786.27819999999997</v>
      </c>
      <c r="E16" s="23">
        <f t="shared" si="4"/>
        <v>-9.9999999974897905E-2</v>
      </c>
      <c r="F16" s="24">
        <f t="shared" si="5"/>
        <v>-1.09999999995125</v>
      </c>
      <c r="G16" s="25">
        <f t="shared" si="6"/>
        <v>-9.9999999974897905E-2</v>
      </c>
      <c r="H16" s="21">
        <v>7.7987000000000002</v>
      </c>
      <c r="I16" s="22">
        <f t="shared" si="1"/>
        <v>787.59699999999998</v>
      </c>
      <c r="J16" s="23">
        <f t="shared" si="7"/>
        <v>0.50000000010186296</v>
      </c>
      <c r="K16" s="24">
        <f t="shared" si="8"/>
        <v>-1.69999999991433</v>
      </c>
      <c r="L16" s="25">
        <f t="shared" si="9"/>
        <v>0.50000000010186296</v>
      </c>
      <c r="M16" s="39">
        <v>6.9520999999999997</v>
      </c>
      <c r="N16" s="22">
        <f t="shared" si="2"/>
        <v>786.75040000000001</v>
      </c>
      <c r="O16" s="23">
        <f t="shared" si="10"/>
        <v>-0.49999999998817701</v>
      </c>
      <c r="P16" s="24">
        <f t="shared" si="11"/>
        <v>-2.9000000000678501</v>
      </c>
      <c r="Q16" s="25">
        <f t="shared" si="12"/>
        <v>-0.49999999998817701</v>
      </c>
      <c r="R16" s="46"/>
      <c r="S16" s="47">
        <f t="shared" si="3"/>
        <v>44659</v>
      </c>
      <c r="T16" s="48">
        <v>8.0351999999999997</v>
      </c>
      <c r="U16" s="49">
        <f t="shared" si="13"/>
        <v>-0.30000000000107702</v>
      </c>
      <c r="V16" s="50">
        <f t="shared" si="14"/>
        <v>-1.10000000000099</v>
      </c>
      <c r="W16" s="32">
        <f t="shared" si="15"/>
        <v>-0.30000000000107702</v>
      </c>
      <c r="X16" s="18">
        <v>11.9871</v>
      </c>
      <c r="Y16" s="49">
        <f t="shared" si="16"/>
        <v>9.99999999997669E-2</v>
      </c>
      <c r="Z16" s="50">
        <f t="shared" si="17"/>
        <v>-1.20000000000076</v>
      </c>
      <c r="AA16" s="32">
        <f t="shared" si="18"/>
        <v>9.99999999997669E-2</v>
      </c>
      <c r="AB16" s="58">
        <v>8.7471999999999994</v>
      </c>
      <c r="AC16" s="49">
        <f t="shared" si="19"/>
        <v>0.19999999999953399</v>
      </c>
      <c r="AD16" s="50">
        <f t="shared" si="20"/>
        <v>-1.0000000000012199</v>
      </c>
      <c r="AE16" s="32">
        <f t="shared" si="21"/>
        <v>0.19999999999953399</v>
      </c>
      <c r="AF16" s="55">
        <v>82320</v>
      </c>
      <c r="AG16" s="70">
        <f t="shared" si="22"/>
        <v>67</v>
      </c>
      <c r="AH16" s="72"/>
    </row>
    <row r="17" spans="1:43" s="1" customFormat="1" ht="14.85" customHeight="1">
      <c r="A17" s="19">
        <v>44660</v>
      </c>
      <c r="B17" s="20">
        <v>779.79830000000004</v>
      </c>
      <c r="C17" s="21">
        <v>6.4797000000000002</v>
      </c>
      <c r="D17" s="22">
        <f t="shared" si="0"/>
        <v>786.27800000000002</v>
      </c>
      <c r="E17" s="23">
        <f t="shared" si="4"/>
        <v>-0.20000000006348301</v>
      </c>
      <c r="F17" s="24">
        <f t="shared" si="5"/>
        <v>-1.30000000001473</v>
      </c>
      <c r="G17" s="25">
        <f t="shared" si="6"/>
        <v>-0.20000000006348301</v>
      </c>
      <c r="H17" s="21">
        <v>7.7984999999999998</v>
      </c>
      <c r="I17" s="22">
        <f t="shared" si="1"/>
        <v>787.59680000000003</v>
      </c>
      <c r="J17" s="23">
        <f t="shared" si="7"/>
        <v>-0.20000000006348301</v>
      </c>
      <c r="K17" s="24">
        <f t="shared" si="8"/>
        <v>-1.8999999999778101</v>
      </c>
      <c r="L17" s="25">
        <f t="shared" si="9"/>
        <v>-0.20000000006348301</v>
      </c>
      <c r="M17" s="40">
        <v>6.9526000000000003</v>
      </c>
      <c r="N17" s="22">
        <f t="shared" si="2"/>
        <v>786.7509</v>
      </c>
      <c r="O17" s="23">
        <f t="shared" si="10"/>
        <v>0.49999999998817701</v>
      </c>
      <c r="P17" s="24">
        <f t="shared" si="11"/>
        <v>-2.40000000007967</v>
      </c>
      <c r="Q17" s="25">
        <f t="shared" si="12"/>
        <v>0.49999999998817701</v>
      </c>
      <c r="R17" s="51"/>
      <c r="S17" s="47">
        <f t="shared" si="3"/>
        <v>44660</v>
      </c>
      <c r="T17" s="48">
        <v>8.0353999999999992</v>
      </c>
      <c r="U17" s="49">
        <f t="shared" si="13"/>
        <v>0.19999999999953399</v>
      </c>
      <c r="V17" s="50">
        <f t="shared" si="14"/>
        <v>-0.90000000000145497</v>
      </c>
      <c r="W17" s="32">
        <f t="shared" si="15"/>
        <v>0.19999999999953399</v>
      </c>
      <c r="X17" s="18">
        <v>11.986800000000001</v>
      </c>
      <c r="Y17" s="49">
        <f t="shared" si="16"/>
        <v>-0.29999999999930099</v>
      </c>
      <c r="Z17" s="50">
        <f t="shared" si="17"/>
        <v>-1.50000000000006</v>
      </c>
      <c r="AA17" s="32">
        <f t="shared" si="18"/>
        <v>-0.29999999999930099</v>
      </c>
      <c r="AB17" s="58">
        <v>8.7468000000000004</v>
      </c>
      <c r="AC17" s="49">
        <f t="shared" si="19"/>
        <v>-0.39999999999906799</v>
      </c>
      <c r="AD17" s="50">
        <f t="shared" si="20"/>
        <v>-1.4000000000002899</v>
      </c>
      <c r="AE17" s="32">
        <f t="shared" si="21"/>
        <v>-0.39999999999906799</v>
      </c>
      <c r="AF17" s="55">
        <v>82314</v>
      </c>
      <c r="AG17" s="70">
        <f t="shared" si="22"/>
        <v>73</v>
      </c>
      <c r="AH17" s="71"/>
    </row>
    <row r="18" spans="1:43" s="1" customFormat="1" ht="14.85" customHeight="1">
      <c r="A18" s="19">
        <v>44661</v>
      </c>
      <c r="B18" s="20">
        <v>779.79830000000004</v>
      </c>
      <c r="C18" s="21">
        <v>6.4795999999999996</v>
      </c>
      <c r="D18" s="22">
        <f t="shared" si="0"/>
        <v>786.27790000000005</v>
      </c>
      <c r="E18" s="23">
        <f t="shared" si="4"/>
        <v>-9.9999999974897905E-2</v>
      </c>
      <c r="F18" s="24">
        <f t="shared" si="5"/>
        <v>-1.39999999998963</v>
      </c>
      <c r="G18" s="25">
        <f t="shared" si="6"/>
        <v>-9.9999999974897905E-2</v>
      </c>
      <c r="H18" s="21">
        <v>7.7983000000000002</v>
      </c>
      <c r="I18" s="22">
        <f t="shared" si="1"/>
        <v>787.59659999999997</v>
      </c>
      <c r="J18" s="23">
        <f t="shared" si="7"/>
        <v>-0.199999999949796</v>
      </c>
      <c r="K18" s="24">
        <f t="shared" si="8"/>
        <v>-2.0999999999275998</v>
      </c>
      <c r="L18" s="25">
        <f t="shared" si="9"/>
        <v>-0.199999999949796</v>
      </c>
      <c r="M18" s="39">
        <v>6.9523000000000001</v>
      </c>
      <c r="N18" s="22">
        <f t="shared" si="2"/>
        <v>786.75059999999996</v>
      </c>
      <c r="O18" s="23">
        <f t="shared" si="10"/>
        <v>-0.29999999992469401</v>
      </c>
      <c r="P18" s="24">
        <f t="shared" si="11"/>
        <v>-2.70000000000437</v>
      </c>
      <c r="Q18" s="25">
        <f t="shared" si="12"/>
        <v>-0.29999999992469401</v>
      </c>
      <c r="R18" s="46"/>
      <c r="S18" s="47">
        <f t="shared" si="3"/>
        <v>44661</v>
      </c>
      <c r="T18" s="48">
        <v>8.0350999999999999</v>
      </c>
      <c r="U18" s="49">
        <f t="shared" si="13"/>
        <v>-0.29999999999930099</v>
      </c>
      <c r="V18" s="50">
        <f t="shared" si="14"/>
        <v>-1.20000000000076</v>
      </c>
      <c r="W18" s="32">
        <f t="shared" si="15"/>
        <v>-0.29999999999930099</v>
      </c>
      <c r="X18" s="18">
        <v>11.986499999999999</v>
      </c>
      <c r="Y18" s="49">
        <f t="shared" si="16"/>
        <v>-0.30000000000107702</v>
      </c>
      <c r="Z18" s="50">
        <f t="shared" si="17"/>
        <v>-1.80000000000113</v>
      </c>
      <c r="AA18" s="32">
        <f t="shared" si="18"/>
        <v>-0.30000000000107702</v>
      </c>
      <c r="AB18" s="58">
        <v>8.7466000000000008</v>
      </c>
      <c r="AC18" s="49">
        <f t="shared" si="19"/>
        <v>-0.19999999999953399</v>
      </c>
      <c r="AD18" s="50">
        <f t="shared" si="20"/>
        <v>-1.59999999999982</v>
      </c>
      <c r="AE18" s="32">
        <f t="shared" si="21"/>
        <v>-0.19999999999953399</v>
      </c>
      <c r="AF18" s="55">
        <v>82308</v>
      </c>
      <c r="AG18" s="70">
        <f t="shared" si="22"/>
        <v>79</v>
      </c>
      <c r="AH18" s="72"/>
    </row>
    <row r="19" spans="1:43" s="1" customFormat="1" ht="14.85" customHeight="1">
      <c r="A19" s="19">
        <v>44662</v>
      </c>
      <c r="B19" s="20">
        <v>779.79830000000004</v>
      </c>
      <c r="C19" s="21">
        <v>6.4794999999999998</v>
      </c>
      <c r="D19" s="22">
        <f t="shared" si="0"/>
        <v>786.27779999999996</v>
      </c>
      <c r="E19" s="23">
        <f t="shared" si="4"/>
        <v>-9.9999999974897905E-2</v>
      </c>
      <c r="F19" s="24">
        <f t="shared" si="5"/>
        <v>-1.4999999999645299</v>
      </c>
      <c r="G19" s="25">
        <f t="shared" si="6"/>
        <v>-9.9999999974897905E-2</v>
      </c>
      <c r="H19" s="21">
        <v>7.7981999999999996</v>
      </c>
      <c r="I19" s="22">
        <f t="shared" si="1"/>
        <v>787.59649999999999</v>
      </c>
      <c r="J19" s="23">
        <f t="shared" si="7"/>
        <v>-0.10000000008858501</v>
      </c>
      <c r="K19" s="24">
        <f t="shared" si="8"/>
        <v>-2.2000000000161899</v>
      </c>
      <c r="L19" s="25">
        <f t="shared" si="9"/>
        <v>-0.10000000008858501</v>
      </c>
      <c r="M19" s="40">
        <v>6.952</v>
      </c>
      <c r="N19" s="22">
        <f t="shared" si="2"/>
        <v>786.75030000000004</v>
      </c>
      <c r="O19" s="23">
        <f t="shared" si="10"/>
        <v>-0.30000000003838101</v>
      </c>
      <c r="P19" s="24">
        <f t="shared" si="11"/>
        <v>-3.0000000000427498</v>
      </c>
      <c r="Q19" s="25">
        <f t="shared" si="12"/>
        <v>-0.30000000003838101</v>
      </c>
      <c r="R19" s="51"/>
      <c r="S19" s="47">
        <f t="shared" si="3"/>
        <v>44662</v>
      </c>
      <c r="T19" s="48">
        <v>8.0351999999999997</v>
      </c>
      <c r="U19" s="49">
        <f t="shared" si="13"/>
        <v>9.99999999997669E-2</v>
      </c>
      <c r="V19" s="50">
        <f t="shared" si="14"/>
        <v>-1.10000000000099</v>
      </c>
      <c r="W19" s="32">
        <f t="shared" si="15"/>
        <v>9.99999999997669E-2</v>
      </c>
      <c r="X19" s="18">
        <v>11.9863</v>
      </c>
      <c r="Y19" s="49">
        <f t="shared" si="16"/>
        <v>-0.19999999999953399</v>
      </c>
      <c r="Z19" s="50">
        <f t="shared" si="17"/>
        <v>-2.0000000000006701</v>
      </c>
      <c r="AA19" s="32">
        <f t="shared" si="18"/>
        <v>-0.19999999999953399</v>
      </c>
      <c r="AB19" s="58">
        <v>8.7463999999999995</v>
      </c>
      <c r="AC19" s="49">
        <f t="shared" si="19"/>
        <v>-0.20000000000130999</v>
      </c>
      <c r="AD19" s="50">
        <f t="shared" si="20"/>
        <v>-1.80000000000113</v>
      </c>
      <c r="AE19" s="32">
        <f t="shared" si="21"/>
        <v>-0.20000000000130999</v>
      </c>
      <c r="AF19" s="55">
        <v>82302</v>
      </c>
      <c r="AG19" s="70">
        <f t="shared" si="22"/>
        <v>85</v>
      </c>
      <c r="AH19" s="71"/>
    </row>
    <row r="20" spans="1:43" s="1" customFormat="1" ht="14.85" customHeight="1">
      <c r="A20" s="19">
        <v>44663</v>
      </c>
      <c r="B20" s="20">
        <v>779.79830000000004</v>
      </c>
      <c r="C20" s="21">
        <v>6.4794</v>
      </c>
      <c r="D20" s="22">
        <f t="shared" si="0"/>
        <v>786.27769999999998</v>
      </c>
      <c r="E20" s="23">
        <f t="shared" si="4"/>
        <v>-9.9999999974897905E-2</v>
      </c>
      <c r="F20" s="24">
        <f t="shared" si="5"/>
        <v>-1.5999999999394301</v>
      </c>
      <c r="G20" s="25">
        <f t="shared" si="6"/>
        <v>-9.9999999974897905E-2</v>
      </c>
      <c r="H20" s="21">
        <v>7.798</v>
      </c>
      <c r="I20" s="22">
        <f t="shared" si="1"/>
        <v>787.59630000000004</v>
      </c>
      <c r="J20" s="23">
        <f t="shared" si="7"/>
        <v>-0.199999999949796</v>
      </c>
      <c r="K20" s="24">
        <f t="shared" si="8"/>
        <v>-2.39999999996598</v>
      </c>
      <c r="L20" s="25">
        <f t="shared" si="9"/>
        <v>-0.199999999949796</v>
      </c>
      <c r="M20" s="39">
        <v>6.9520999999999997</v>
      </c>
      <c r="N20" s="22">
        <f t="shared" si="2"/>
        <v>786.75040000000001</v>
      </c>
      <c r="O20" s="23">
        <f t="shared" si="10"/>
        <v>9.9999999974897905E-2</v>
      </c>
      <c r="P20" s="24">
        <f t="shared" si="11"/>
        <v>-2.9000000000678501</v>
      </c>
      <c r="Q20" s="25">
        <f t="shared" si="12"/>
        <v>9.9999999974897905E-2</v>
      </c>
      <c r="R20" s="46"/>
      <c r="S20" s="47">
        <f t="shared" si="3"/>
        <v>44663</v>
      </c>
      <c r="T20" s="48">
        <v>8.0350000000000001</v>
      </c>
      <c r="U20" s="49">
        <f t="shared" si="13"/>
        <v>-0.19999999999953399</v>
      </c>
      <c r="V20" s="50">
        <f t="shared" si="14"/>
        <v>-1.3000000000005201</v>
      </c>
      <c r="W20" s="32">
        <f t="shared" si="15"/>
        <v>-0.19999999999953399</v>
      </c>
      <c r="X20" s="18">
        <v>11.986000000000001</v>
      </c>
      <c r="Y20" s="49">
        <f t="shared" si="16"/>
        <v>-0.29999999999930099</v>
      </c>
      <c r="Z20" s="50">
        <f t="shared" si="17"/>
        <v>-2.2999999999999701</v>
      </c>
      <c r="AA20" s="32">
        <f t="shared" si="18"/>
        <v>-0.29999999999930099</v>
      </c>
      <c r="AB20" s="58">
        <v>8.7464999999999993</v>
      </c>
      <c r="AC20" s="49">
        <f t="shared" si="19"/>
        <v>9.99999999997669E-2</v>
      </c>
      <c r="AD20" s="50">
        <f t="shared" si="20"/>
        <v>-1.70000000000137</v>
      </c>
      <c r="AE20" s="32">
        <f t="shared" si="21"/>
        <v>9.99999999997669E-2</v>
      </c>
      <c r="AF20" s="55">
        <v>82296</v>
      </c>
      <c r="AG20" s="70">
        <f t="shared" si="22"/>
        <v>91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/>
      <c r="B21" s="20"/>
      <c r="C21" s="21"/>
      <c r="D21" s="22"/>
      <c r="E21" s="23"/>
      <c r="F21" s="24"/>
      <c r="G21" s="25"/>
      <c r="H21" s="21"/>
      <c r="I21" s="22"/>
      <c r="J21" s="23"/>
      <c r="K21" s="24"/>
      <c r="L21" s="25"/>
      <c r="M21" s="40"/>
      <c r="N21" s="22"/>
      <c r="O21" s="23"/>
      <c r="P21" s="24"/>
      <c r="Q21" s="25"/>
      <c r="R21" s="51"/>
      <c r="S21" s="47"/>
      <c r="T21" s="48"/>
      <c r="U21" s="49"/>
      <c r="V21" s="50"/>
      <c r="W21" s="32"/>
      <c r="X21" s="18"/>
      <c r="Y21" s="49"/>
      <c r="Z21" s="50"/>
      <c r="AA21" s="32"/>
      <c r="AB21" s="58"/>
      <c r="AC21" s="49"/>
      <c r="AD21" s="50"/>
      <c r="AE21" s="32"/>
      <c r="AF21" s="55"/>
      <c r="AG21" s="70"/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/>
      <c r="B22" s="20"/>
      <c r="C22" s="21"/>
      <c r="D22" s="22"/>
      <c r="E22" s="23">
        <v>-1.6</v>
      </c>
      <c r="F22" s="24">
        <v>-2.4</v>
      </c>
      <c r="G22" s="25">
        <v>-2.9</v>
      </c>
      <c r="H22" s="23">
        <v>-1.6</v>
      </c>
      <c r="I22" s="24">
        <v>-2.4</v>
      </c>
      <c r="J22" s="25">
        <v>-2.9</v>
      </c>
      <c r="K22" s="24">
        <f>2.9/15</f>
        <v>0.193333333333333</v>
      </c>
      <c r="L22" s="25"/>
      <c r="M22" s="39"/>
      <c r="N22" s="22"/>
      <c r="O22" s="23"/>
      <c r="P22" s="24"/>
      <c r="Q22" s="25"/>
      <c r="R22" s="51"/>
      <c r="S22" s="47"/>
      <c r="T22" s="48"/>
      <c r="U22" s="49">
        <v>-1.3</v>
      </c>
      <c r="V22" s="50">
        <v>-2.2999999999999998</v>
      </c>
      <c r="W22" s="32">
        <v>-1.7</v>
      </c>
      <c r="X22" s="49">
        <v>-1.3</v>
      </c>
      <c r="Y22" s="50">
        <v>-2.2999999999999998</v>
      </c>
      <c r="Z22" s="32">
        <v>-1.7</v>
      </c>
      <c r="AA22" s="32">
        <f>2.3/15</f>
        <v>0.15333333333333299</v>
      </c>
      <c r="AB22" s="58"/>
      <c r="AC22" s="49"/>
      <c r="AD22" s="50"/>
      <c r="AE22" s="32"/>
      <c r="AF22" s="55"/>
      <c r="AG22" s="70"/>
      <c r="AH22" s="72"/>
    </row>
    <row r="23" spans="1:43" s="1" customFormat="1" ht="14.85" customHeight="1">
      <c r="A23" s="19"/>
      <c r="B23" s="20"/>
      <c r="C23" s="21"/>
      <c r="D23" s="22"/>
      <c r="E23" s="23"/>
      <c r="F23" s="24"/>
      <c r="G23" s="25"/>
      <c r="H23" s="21"/>
      <c r="I23" s="22"/>
      <c r="J23" s="23"/>
      <c r="K23" s="24"/>
      <c r="L23" s="25"/>
      <c r="M23" s="40"/>
      <c r="N23" s="22"/>
      <c r="O23" s="23"/>
      <c r="P23" s="24"/>
      <c r="Q23" s="25"/>
      <c r="R23" s="51"/>
      <c r="S23" s="47"/>
      <c r="T23" s="48"/>
      <c r="U23" s="49"/>
      <c r="V23" s="50"/>
      <c r="W23" s="32"/>
      <c r="X23" s="18"/>
      <c r="Y23" s="49"/>
      <c r="Z23" s="50"/>
      <c r="AA23" s="32"/>
      <c r="AB23" s="58"/>
      <c r="AC23" s="49"/>
      <c r="AD23" s="50"/>
      <c r="AE23" s="32"/>
      <c r="AF23" s="55"/>
      <c r="AG23" s="70"/>
      <c r="AH23" s="71"/>
    </row>
    <row r="24" spans="1:43" s="1" customFormat="1" ht="14.25">
      <c r="A24" s="19"/>
      <c r="B24" s="20"/>
      <c r="C24" s="21"/>
      <c r="D24" s="22"/>
      <c r="E24" s="23"/>
      <c r="F24" s="24"/>
      <c r="G24" s="25"/>
      <c r="H24" s="21"/>
      <c r="I24" s="22"/>
      <c r="J24" s="23"/>
      <c r="K24" s="24"/>
      <c r="L24" s="25"/>
      <c r="M24" s="39"/>
      <c r="N24" s="22"/>
      <c r="O24" s="23"/>
      <c r="P24" s="24"/>
      <c r="Q24" s="25"/>
      <c r="R24" s="51"/>
      <c r="S24" s="47"/>
      <c r="T24" s="48"/>
      <c r="U24" s="49"/>
      <c r="V24" s="50"/>
      <c r="W24" s="32"/>
      <c r="X24" s="18"/>
      <c r="Y24" s="49"/>
      <c r="Z24" s="50"/>
      <c r="AA24" s="32"/>
      <c r="AB24" s="58"/>
      <c r="AC24" s="49"/>
      <c r="AD24" s="50"/>
      <c r="AE24" s="32"/>
      <c r="AF24" s="55"/>
      <c r="AG24" s="70"/>
      <c r="AH24" s="72"/>
    </row>
    <row r="25" spans="1:43" s="1" customFormat="1" ht="14.25">
      <c r="A25" s="19"/>
      <c r="B25" s="20"/>
      <c r="C25" s="21"/>
      <c r="D25" s="22"/>
      <c r="E25" s="23"/>
      <c r="F25" s="24"/>
      <c r="G25" s="25"/>
      <c r="H25" s="21"/>
      <c r="I25" s="22"/>
      <c r="J25" s="23"/>
      <c r="K25" s="24"/>
      <c r="L25" s="25"/>
      <c r="M25" s="40"/>
      <c r="N25" s="22"/>
      <c r="O25" s="23"/>
      <c r="P25" s="24"/>
      <c r="Q25" s="25"/>
      <c r="R25" s="51"/>
      <c r="S25" s="47"/>
      <c r="T25" s="48"/>
      <c r="U25" s="49"/>
      <c r="V25" s="50"/>
      <c r="W25" s="32"/>
      <c r="X25" s="18"/>
      <c r="Y25" s="49"/>
      <c r="Z25" s="50"/>
      <c r="AA25" s="32"/>
      <c r="AB25" s="58"/>
      <c r="AC25" s="49"/>
      <c r="AD25" s="50"/>
      <c r="AE25" s="32"/>
      <c r="AF25" s="55"/>
      <c r="AG25" s="70"/>
      <c r="AH25" s="71"/>
    </row>
    <row r="26" spans="1:43" s="1" customFormat="1" ht="14.25">
      <c r="A26" s="19"/>
      <c r="B26" s="20"/>
      <c r="C26" s="21"/>
      <c r="D26" s="22"/>
      <c r="E26" s="23"/>
      <c r="F26" s="24"/>
      <c r="G26" s="25"/>
      <c r="H26" s="21"/>
      <c r="I26" s="22"/>
      <c r="J26" s="23"/>
      <c r="K26" s="24"/>
      <c r="L26" s="25"/>
      <c r="M26" s="39"/>
      <c r="N26" s="22"/>
      <c r="O26" s="23"/>
      <c r="P26" s="24"/>
      <c r="Q26" s="25"/>
      <c r="R26" s="51"/>
      <c r="S26" s="47"/>
      <c r="T26" s="48"/>
      <c r="U26" s="49"/>
      <c r="V26" s="50"/>
      <c r="W26" s="32"/>
      <c r="X26" s="18"/>
      <c r="Y26" s="49"/>
      <c r="Z26" s="50"/>
      <c r="AA26" s="32"/>
      <c r="AB26" s="58"/>
      <c r="AC26" s="49"/>
      <c r="AD26" s="50"/>
      <c r="AE26" s="32"/>
      <c r="AF26" s="55"/>
      <c r="AG26" s="70"/>
      <c r="AH26" s="72"/>
    </row>
    <row r="27" spans="1:43" s="1" customFormat="1" ht="14.25">
      <c r="A27" s="34"/>
      <c r="B27" s="20"/>
      <c r="C27" s="21"/>
      <c r="D27" s="22"/>
      <c r="E27" s="23"/>
      <c r="F27" s="24"/>
      <c r="G27" s="25"/>
      <c r="H27" s="21"/>
      <c r="I27" s="22"/>
      <c r="J27" s="23"/>
      <c r="K27" s="24"/>
      <c r="L27" s="25"/>
      <c r="M27" s="40"/>
      <c r="N27" s="22"/>
      <c r="O27" s="23"/>
      <c r="P27" s="24"/>
      <c r="Q27" s="25"/>
      <c r="R27" s="52"/>
      <c r="S27" s="34"/>
      <c r="T27" s="48"/>
      <c r="U27" s="49"/>
      <c r="V27" s="50"/>
      <c r="W27" s="32"/>
      <c r="X27" s="18"/>
      <c r="Y27" s="49"/>
      <c r="Z27" s="50"/>
      <c r="AA27" s="32"/>
      <c r="AB27" s="58"/>
      <c r="AC27" s="49"/>
      <c r="AD27" s="50"/>
      <c r="AE27" s="32"/>
      <c r="AF27" s="55"/>
      <c r="AG27" s="70"/>
      <c r="AH27" s="71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AR33"/>
  <sheetViews>
    <sheetView topLeftCell="A5" workbookViewId="0">
      <selection activeCell="P6" sqref="F6:F28 K6:K28 P6:P28"/>
    </sheetView>
  </sheetViews>
  <sheetFormatPr defaultColWidth="9" defaultRowHeight="13.5"/>
  <cols>
    <col min="2" max="2" width="10.625" customWidth="1"/>
    <col min="4" max="4" width="11.875" customWidth="1"/>
    <col min="9" max="9" width="12.125" customWidth="1"/>
    <col min="13" max="13" width="9.5" customWidth="1"/>
    <col min="14" max="14" width="11.625" customWidth="1"/>
    <col min="24" max="24" width="11.875" customWidth="1"/>
  </cols>
  <sheetData>
    <row r="1" spans="1:44" s="1" customFormat="1" ht="30.75" customHeight="1">
      <c r="A1" s="97" t="s">
        <v>25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44516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25">
      <c r="A6" s="19">
        <v>44516</v>
      </c>
      <c r="B6" s="20">
        <v>780.34680000000003</v>
      </c>
      <c r="C6" s="21">
        <v>3.6211000000000002</v>
      </c>
      <c r="D6" s="22">
        <f t="shared" ref="D6:D32" si="0">C6+B6</f>
        <v>783.96789999999999</v>
      </c>
      <c r="E6" s="23">
        <v>0</v>
      </c>
      <c r="F6" s="24">
        <v>0</v>
      </c>
      <c r="G6" s="25">
        <v>0</v>
      </c>
      <c r="H6" s="21">
        <v>5.0153999999999996</v>
      </c>
      <c r="I6" s="22">
        <f t="shared" ref="I6:I32" si="1">H6+B6</f>
        <v>785.36220000000003</v>
      </c>
      <c r="J6" s="23">
        <v>0</v>
      </c>
      <c r="K6" s="24">
        <v>0</v>
      </c>
      <c r="L6" s="25">
        <v>0</v>
      </c>
      <c r="M6" s="39">
        <v>3.7966000000000002</v>
      </c>
      <c r="N6" s="89">
        <f t="shared" ref="N6:N32" si="2">M6+B6</f>
        <v>784.14340000000004</v>
      </c>
      <c r="O6" s="23">
        <v>0</v>
      </c>
      <c r="P6" s="24">
        <v>0</v>
      </c>
      <c r="Q6" s="25">
        <v>0</v>
      </c>
      <c r="R6" s="46"/>
      <c r="S6" s="34">
        <f t="shared" ref="S6:S32" si="3">A6</f>
        <v>44516</v>
      </c>
      <c r="T6" s="48">
        <v>7.3609999999999998</v>
      </c>
      <c r="U6" s="49">
        <v>0</v>
      </c>
      <c r="V6" s="50">
        <v>0</v>
      </c>
      <c r="W6" s="32">
        <v>0</v>
      </c>
      <c r="X6" s="18">
        <v>11.987299999999999</v>
      </c>
      <c r="Y6" s="49">
        <f>(X6-X6)*1000</f>
        <v>0</v>
      </c>
      <c r="Z6" s="50">
        <v>0</v>
      </c>
      <c r="AA6" s="32">
        <v>0</v>
      </c>
      <c r="AB6" s="58">
        <v>7.9987000000000004</v>
      </c>
      <c r="AC6" s="49">
        <v>0</v>
      </c>
      <c r="AD6" s="50">
        <v>0</v>
      </c>
      <c r="AE6" s="32">
        <v>0</v>
      </c>
      <c r="AF6" s="55">
        <v>82893</v>
      </c>
      <c r="AG6" s="70">
        <f>82894-AF6</f>
        <v>1</v>
      </c>
      <c r="AH6" s="71"/>
      <c r="AI6" s="71"/>
      <c r="AJ6" s="71"/>
      <c r="AK6" s="71"/>
      <c r="AL6" s="71"/>
      <c r="AM6" s="71"/>
    </row>
    <row r="7" spans="1:44" s="6" customFormat="1" ht="14.25">
      <c r="A7" s="19">
        <v>44517</v>
      </c>
      <c r="B7" s="20">
        <v>780.34680000000003</v>
      </c>
      <c r="C7" s="21">
        <v>3.6213000000000002</v>
      </c>
      <c r="D7" s="22">
        <f t="shared" si="0"/>
        <v>783.96810000000005</v>
      </c>
      <c r="E7" s="23">
        <f>(D7-D6)*1000</f>
        <v>0.20000000006348301</v>
      </c>
      <c r="F7" s="24">
        <f>F6+E7</f>
        <v>0.20000000006348301</v>
      </c>
      <c r="G7" s="25">
        <f>E7/(A7-A6)</f>
        <v>0.20000000006348301</v>
      </c>
      <c r="H7" s="21">
        <v>5.0152000000000001</v>
      </c>
      <c r="I7" s="22">
        <f t="shared" si="1"/>
        <v>785.36199999999997</v>
      </c>
      <c r="J7" s="23">
        <f>(I7-I6)*1000</f>
        <v>-0.199999999949796</v>
      </c>
      <c r="K7" s="24">
        <f>K6+J7</f>
        <v>-0.199999999949796</v>
      </c>
      <c r="L7" s="25">
        <f>J7/(A7-A6)</f>
        <v>-0.199999999949796</v>
      </c>
      <c r="M7" s="40">
        <v>3.7987000000000002</v>
      </c>
      <c r="N7" s="89">
        <f t="shared" si="2"/>
        <v>784.14549999999997</v>
      </c>
      <c r="O7" s="23">
        <f>(N7-N6)*1000</f>
        <v>2.1000000000412902</v>
      </c>
      <c r="P7" s="24">
        <f>P6+O7</f>
        <v>2.1000000000412902</v>
      </c>
      <c r="Q7" s="25">
        <f>O7/(A7-A6)</f>
        <v>2.1000000000412902</v>
      </c>
      <c r="R7" s="51"/>
      <c r="S7" s="34">
        <f t="shared" si="3"/>
        <v>44517</v>
      </c>
      <c r="T7" s="48">
        <v>7.3613</v>
      </c>
      <c r="U7" s="49">
        <f t="shared" ref="U7:U32" si="4">(T7-T6)*1000</f>
        <v>0.300000000000189</v>
      </c>
      <c r="V7" s="50">
        <f t="shared" ref="V7:V32" si="5">V6+U7</f>
        <v>0.300000000000189</v>
      </c>
      <c r="W7" s="32">
        <f t="shared" ref="W7:W32" si="6">U7/(S7-S6)</f>
        <v>0.300000000000189</v>
      </c>
      <c r="X7" s="18">
        <v>11.988</v>
      </c>
      <c r="Y7" s="49">
        <f t="shared" ref="Y7:Y32" si="7">(X7-X6)*1000</f>
        <v>0.70000000000014495</v>
      </c>
      <c r="Z7" s="50">
        <f t="shared" ref="Z7:Z32" si="8">Z6+Y7</f>
        <v>0.70000000000014495</v>
      </c>
      <c r="AA7" s="32">
        <f t="shared" ref="AA7:AA32" si="9">Y7/(S7-S6)</f>
        <v>0.70000000000014495</v>
      </c>
      <c r="AB7" s="58">
        <v>7.9981999999999998</v>
      </c>
      <c r="AC7" s="49">
        <f>(AB7-AB6)*1000</f>
        <v>-0.50000000000061096</v>
      </c>
      <c r="AD7" s="50">
        <f>AD6+AC7</f>
        <v>-0.50000000000061096</v>
      </c>
      <c r="AE7" s="32">
        <f>AC7/(S7-S6)</f>
        <v>-0.50000000000061096</v>
      </c>
      <c r="AF7" s="55">
        <v>82887</v>
      </c>
      <c r="AG7" s="70">
        <f t="shared" ref="AG7:AG32" si="10">82894-AF7</f>
        <v>7</v>
      </c>
      <c r="AH7" s="71"/>
      <c r="AI7" s="71"/>
      <c r="AJ7" s="71"/>
      <c r="AK7" s="71"/>
      <c r="AL7" s="71"/>
      <c r="AM7" s="71"/>
    </row>
    <row r="8" spans="1:44" s="1" customFormat="1" ht="14.25">
      <c r="A8" s="19">
        <v>44518</v>
      </c>
      <c r="B8" s="20">
        <v>780.34680000000003</v>
      </c>
      <c r="C8" s="21">
        <v>3.621</v>
      </c>
      <c r="D8" s="22">
        <f t="shared" si="0"/>
        <v>783.96780000000001</v>
      </c>
      <c r="E8" s="23">
        <f>(D8-D7)*1000</f>
        <v>-0.30000000003838101</v>
      </c>
      <c r="F8" s="24">
        <f>F7+E8</f>
        <v>-9.9999999974897905E-2</v>
      </c>
      <c r="G8" s="25">
        <f>E8/(A8-A7)</f>
        <v>-0.30000000003838101</v>
      </c>
      <c r="H8" s="21">
        <v>5.0156000000000001</v>
      </c>
      <c r="I8" s="22">
        <f t="shared" si="1"/>
        <v>785.36239999999998</v>
      </c>
      <c r="J8" s="23">
        <f>(I8-I7)*1000</f>
        <v>0.39999999989959201</v>
      </c>
      <c r="K8" s="24">
        <f>K7+J8</f>
        <v>0.199999999949796</v>
      </c>
      <c r="L8" s="25">
        <f>J8/(A8-A7)</f>
        <v>0.39999999989959201</v>
      </c>
      <c r="M8" s="39">
        <v>3.7974999999999999</v>
      </c>
      <c r="N8" s="89">
        <f t="shared" si="2"/>
        <v>784.14430000000004</v>
      </c>
      <c r="O8" s="23">
        <f>(N8-N7)*1000</f>
        <v>-1.2000000000398401</v>
      </c>
      <c r="P8" s="24">
        <f>P7+O8</f>
        <v>0.90000000000145497</v>
      </c>
      <c r="Q8" s="25">
        <f>O8/(A8-A7)</f>
        <v>-1.2000000000398401</v>
      </c>
      <c r="R8" s="46"/>
      <c r="S8" s="34">
        <f t="shared" si="3"/>
        <v>44518</v>
      </c>
      <c r="T8" s="48">
        <v>7.3616999999999999</v>
      </c>
      <c r="U8" s="49">
        <f t="shared" si="4"/>
        <v>0.399999999999956</v>
      </c>
      <c r="V8" s="50">
        <f t="shared" si="5"/>
        <v>0.70000000000014495</v>
      </c>
      <c r="W8" s="32">
        <f t="shared" si="6"/>
        <v>0.399999999999956</v>
      </c>
      <c r="X8" s="18">
        <v>11.988099999999999</v>
      </c>
      <c r="Y8" s="49">
        <f t="shared" si="7"/>
        <v>9.99999999997669E-2</v>
      </c>
      <c r="Z8" s="50">
        <f t="shared" si="8"/>
        <v>0.799999999999912</v>
      </c>
      <c r="AA8" s="32">
        <f t="shared" si="9"/>
        <v>9.99999999997669E-2</v>
      </c>
      <c r="AB8" s="58">
        <v>7.9980000000000002</v>
      </c>
      <c r="AC8" s="49">
        <f>(AB8-AB7)*1000</f>
        <v>-0.19999999999953399</v>
      </c>
      <c r="AD8" s="50">
        <f>AD7+AC8</f>
        <v>-0.70000000000014495</v>
      </c>
      <c r="AE8" s="32">
        <f>AC8/(S8-S7)</f>
        <v>-0.19999999999953399</v>
      </c>
      <c r="AF8" s="55">
        <v>82881</v>
      </c>
      <c r="AG8" s="70">
        <f t="shared" si="10"/>
        <v>13</v>
      </c>
      <c r="AH8" s="72"/>
      <c r="AI8" s="73"/>
      <c r="AJ8" s="73"/>
      <c r="AK8" s="73"/>
      <c r="AL8" s="73"/>
      <c r="AM8" s="73"/>
    </row>
    <row r="9" spans="1:44" s="1" customFormat="1" ht="15" customHeight="1">
      <c r="A9" s="19">
        <v>44519</v>
      </c>
      <c r="B9" s="20">
        <v>780.34680000000003</v>
      </c>
      <c r="C9" s="21">
        <v>3.6211000000000002</v>
      </c>
      <c r="D9" s="22">
        <f t="shared" si="0"/>
        <v>783.96789999999999</v>
      </c>
      <c r="E9" s="23">
        <f>(D9-D8)*1000</f>
        <v>9.9999999974897905E-2</v>
      </c>
      <c r="F9" s="24">
        <f>F8+E9</f>
        <v>0</v>
      </c>
      <c r="G9" s="25">
        <f>E9/(A9-A8)</f>
        <v>9.9999999974897905E-2</v>
      </c>
      <c r="H9" s="21">
        <v>5.0152999999999999</v>
      </c>
      <c r="I9" s="22">
        <f t="shared" si="1"/>
        <v>785.36210000000005</v>
      </c>
      <c r="J9" s="23">
        <f>(I9-I8)*1000</f>
        <v>-0.29999999992469401</v>
      </c>
      <c r="K9" s="24">
        <f>K8+J9</f>
        <v>-9.9999999974897905E-2</v>
      </c>
      <c r="L9" s="25">
        <f>J9/(A9-A8)</f>
        <v>-0.29999999992469401</v>
      </c>
      <c r="M9" s="40">
        <v>3.7972000000000001</v>
      </c>
      <c r="N9" s="89">
        <f t="shared" si="2"/>
        <v>784.14400000000001</v>
      </c>
      <c r="O9" s="23">
        <f>(N9-N8)*1000</f>
        <v>-0.30000000003838101</v>
      </c>
      <c r="P9" s="24">
        <f>P8+O9</f>
        <v>0.59999999996307496</v>
      </c>
      <c r="Q9" s="25">
        <f>O9/(A9-A8)</f>
        <v>-0.30000000003838101</v>
      </c>
      <c r="R9" s="51"/>
      <c r="S9" s="34">
        <f t="shared" si="3"/>
        <v>44519</v>
      </c>
      <c r="T9" s="48">
        <v>7.3611000000000004</v>
      </c>
      <c r="U9" s="49">
        <f t="shared" si="4"/>
        <v>-0.59999999999949005</v>
      </c>
      <c r="V9" s="50">
        <f t="shared" si="5"/>
        <v>0.100000000000655</v>
      </c>
      <c r="W9" s="32">
        <f t="shared" si="6"/>
        <v>-0.59999999999949005</v>
      </c>
      <c r="X9" s="18">
        <v>11.9886</v>
      </c>
      <c r="Y9" s="49">
        <f t="shared" si="7"/>
        <v>0.50000000000061096</v>
      </c>
      <c r="Z9" s="50">
        <f t="shared" si="8"/>
        <v>1.3000000000005201</v>
      </c>
      <c r="AA9" s="32">
        <f t="shared" si="9"/>
        <v>0.50000000000061096</v>
      </c>
      <c r="AB9" s="58">
        <v>7.9977999999999998</v>
      </c>
      <c r="AC9" s="49">
        <f>(AB9-AB8)*1000</f>
        <v>-0.20000000000042201</v>
      </c>
      <c r="AD9" s="50">
        <f>AD8+AC9</f>
        <v>-0.90000000000056701</v>
      </c>
      <c r="AE9" s="32">
        <f>AC9/(S9-S8)</f>
        <v>-0.20000000000042201</v>
      </c>
      <c r="AF9" s="55">
        <v>82875</v>
      </c>
      <c r="AG9" s="70">
        <f t="shared" si="10"/>
        <v>19</v>
      </c>
      <c r="AH9" s="71"/>
      <c r="AI9" s="73"/>
      <c r="AJ9" s="73"/>
      <c r="AK9" s="73"/>
      <c r="AL9" s="73"/>
      <c r="AM9" s="73"/>
    </row>
    <row r="10" spans="1:44" s="1" customFormat="1" ht="12.95" customHeight="1">
      <c r="A10" s="19">
        <v>44520</v>
      </c>
      <c r="B10" s="20">
        <v>780.34680000000003</v>
      </c>
      <c r="C10" s="21">
        <v>3.6208</v>
      </c>
      <c r="D10" s="22">
        <f t="shared" si="0"/>
        <v>783.96759999999995</v>
      </c>
      <c r="E10" s="23">
        <f>(D10-D9)*1000</f>
        <v>-0.29999999992469401</v>
      </c>
      <c r="F10" s="24">
        <f>F9+E10</f>
        <v>-0.29999999992469401</v>
      </c>
      <c r="G10" s="25">
        <f>E10/(A10-A9)</f>
        <v>-0.29999999992469401</v>
      </c>
      <c r="H10" s="21">
        <v>5.0148000000000001</v>
      </c>
      <c r="I10" s="22">
        <f t="shared" si="1"/>
        <v>785.36159999999995</v>
      </c>
      <c r="J10" s="23">
        <f>(I10-I9)*1000</f>
        <v>-0.49999999998817701</v>
      </c>
      <c r="K10" s="24">
        <f>K9+J10</f>
        <v>-0.59999999996307496</v>
      </c>
      <c r="L10" s="25">
        <f>J10/(A10-A9)</f>
        <v>-0.49999999998817701</v>
      </c>
      <c r="M10" s="39">
        <v>3.7968000000000002</v>
      </c>
      <c r="N10" s="89">
        <f t="shared" si="2"/>
        <v>784.14359999999999</v>
      </c>
      <c r="O10" s="23">
        <f>(N10-N9)*1000</f>
        <v>-0.40000000001327901</v>
      </c>
      <c r="P10" s="24">
        <f>P9+O10</f>
        <v>0.199999999949796</v>
      </c>
      <c r="Q10" s="25">
        <f>O10/(A10-A9)</f>
        <v>-0.40000000001327901</v>
      </c>
      <c r="R10" s="46"/>
      <c r="S10" s="34">
        <f t="shared" si="3"/>
        <v>44520</v>
      </c>
      <c r="T10" s="48">
        <v>7.3605999999999998</v>
      </c>
      <c r="U10" s="49">
        <f t="shared" si="4"/>
        <v>-0.50000000000061096</v>
      </c>
      <c r="V10" s="50">
        <f t="shared" si="5"/>
        <v>-0.399999999999956</v>
      </c>
      <c r="W10" s="32">
        <f t="shared" si="6"/>
        <v>-0.50000000000061096</v>
      </c>
      <c r="X10" s="18">
        <v>11.988099999999999</v>
      </c>
      <c r="Y10" s="49">
        <f t="shared" si="7"/>
        <v>-0.50000000000061096</v>
      </c>
      <c r="Z10" s="50">
        <f t="shared" si="8"/>
        <v>0.799999999999912</v>
      </c>
      <c r="AA10" s="32">
        <f t="shared" si="9"/>
        <v>-0.50000000000061096</v>
      </c>
      <c r="AB10" s="58">
        <v>7.9977</v>
      </c>
      <c r="AC10" s="49">
        <f>(AB10-AB9)*1000</f>
        <v>-9.99999999997669E-2</v>
      </c>
      <c r="AD10" s="50">
        <f>AD9+AC10</f>
        <v>-1.00000000000033</v>
      </c>
      <c r="AE10" s="32">
        <f>AC10/(S10-S9)</f>
        <v>-9.99999999997669E-2</v>
      </c>
      <c r="AF10" s="55">
        <v>82869</v>
      </c>
      <c r="AG10" s="70">
        <f t="shared" si="10"/>
        <v>25</v>
      </c>
      <c r="AH10" s="72"/>
      <c r="AI10" s="73"/>
      <c r="AJ10" s="73"/>
      <c r="AK10" s="73"/>
      <c r="AL10" s="73"/>
      <c r="AM10" s="73"/>
    </row>
    <row r="11" spans="1:44" s="1" customFormat="1" ht="14.25">
      <c r="A11" s="19">
        <v>44521</v>
      </c>
      <c r="B11" s="20">
        <v>780.34680000000003</v>
      </c>
      <c r="C11" s="21">
        <v>3.6202000000000001</v>
      </c>
      <c r="D11" s="22">
        <f t="shared" si="0"/>
        <v>783.96699999999998</v>
      </c>
      <c r="E11" s="23">
        <f>(D11-D10)*1000</f>
        <v>-0.60000000007676102</v>
      </c>
      <c r="F11" s="24">
        <f>F10+E11</f>
        <v>-0.90000000000145497</v>
      </c>
      <c r="G11" s="25">
        <f>E11/(A11-A10)</f>
        <v>-0.60000000007676102</v>
      </c>
      <c r="H11" s="21">
        <v>5.0145999999999997</v>
      </c>
      <c r="I11" s="22">
        <f t="shared" si="1"/>
        <v>785.3614</v>
      </c>
      <c r="J11" s="23">
        <f>(I11-I10)*1000</f>
        <v>-0.20000000006348301</v>
      </c>
      <c r="K11" s="24">
        <f>K10+J11</f>
        <v>-0.80000000002655702</v>
      </c>
      <c r="L11" s="25">
        <f>J11/(A11-A10)</f>
        <v>-0.20000000006348301</v>
      </c>
      <c r="M11" s="40">
        <v>3.7963</v>
      </c>
      <c r="N11" s="89">
        <f t="shared" si="2"/>
        <v>784.1431</v>
      </c>
      <c r="O11" s="23">
        <f>(N11-N10)*1000</f>
        <v>-0.49999999998817701</v>
      </c>
      <c r="P11" s="24">
        <f>P10+O11</f>
        <v>-0.30000000003838101</v>
      </c>
      <c r="Q11" s="25">
        <f>O11/(A11-A10)</f>
        <v>-0.49999999998817701</v>
      </c>
      <c r="R11" s="51"/>
      <c r="S11" s="34">
        <f t="shared" si="3"/>
        <v>44521</v>
      </c>
      <c r="T11" s="48">
        <v>7.3601000000000001</v>
      </c>
      <c r="U11" s="49">
        <f t="shared" si="4"/>
        <v>-0.499999999999723</v>
      </c>
      <c r="V11" s="50">
        <f t="shared" si="5"/>
        <v>-0.89999999999967895</v>
      </c>
      <c r="W11" s="32">
        <f t="shared" si="6"/>
        <v>-0.499999999999723</v>
      </c>
      <c r="X11" s="18">
        <v>11.988899999999999</v>
      </c>
      <c r="Y11" s="49">
        <f t="shared" si="7"/>
        <v>0.799999999999912</v>
      </c>
      <c r="Z11" s="50">
        <f t="shared" si="8"/>
        <v>1.59999999999982</v>
      </c>
      <c r="AA11" s="32">
        <f t="shared" si="9"/>
        <v>0.799999999999912</v>
      </c>
      <c r="AB11" s="58">
        <v>7.9969000000000001</v>
      </c>
      <c r="AC11" s="49">
        <f>(AB11-AB10)*1000</f>
        <v>-0.799999999999912</v>
      </c>
      <c r="AD11" s="50">
        <f>AD10+AC11</f>
        <v>-1.8000000000002501</v>
      </c>
      <c r="AE11" s="32">
        <f>AC11/(S11-S10)</f>
        <v>-0.799999999999912</v>
      </c>
      <c r="AF11" s="55">
        <v>82863</v>
      </c>
      <c r="AG11" s="70">
        <f t="shared" si="10"/>
        <v>31</v>
      </c>
      <c r="AH11" s="71"/>
      <c r="AI11" s="73"/>
      <c r="AJ11" s="73"/>
      <c r="AK11" s="73"/>
      <c r="AL11" s="73"/>
      <c r="AM11" s="73"/>
    </row>
    <row r="12" spans="1:44" s="1" customFormat="1" ht="14.25">
      <c r="A12" s="19">
        <v>44522</v>
      </c>
      <c r="B12" s="20">
        <v>780.34680000000003</v>
      </c>
      <c r="C12" s="21">
        <v>3.6208</v>
      </c>
      <c r="D12" s="22">
        <f t="shared" si="0"/>
        <v>783.96759999999995</v>
      </c>
      <c r="E12" s="23">
        <f t="shared" ref="E12:E32" si="11">(D12-D11)*1000</f>
        <v>0.60000000007676102</v>
      </c>
      <c r="F12" s="24">
        <f t="shared" ref="F12:F32" si="12">F11+E12</f>
        <v>-0.29999999992469401</v>
      </c>
      <c r="G12" s="25">
        <f t="shared" ref="G12:G32" si="13">E12/(A12-A11)</f>
        <v>0.60000000007676102</v>
      </c>
      <c r="H12" s="21">
        <v>5.0147000000000004</v>
      </c>
      <c r="I12" s="22">
        <f t="shared" si="1"/>
        <v>785.36149999999998</v>
      </c>
      <c r="J12" s="23">
        <f t="shared" ref="J12:J32" si="14">(I12-I11)*1000</f>
        <v>9.9999999974897905E-2</v>
      </c>
      <c r="K12" s="24">
        <f t="shared" ref="K12:K32" si="15">K11+J12</f>
        <v>-0.70000000005165897</v>
      </c>
      <c r="L12" s="25">
        <f t="shared" ref="L12:L32" si="16">J12/(A12-A11)</f>
        <v>9.9999999974897905E-2</v>
      </c>
      <c r="M12" s="39">
        <v>3.7968000000000002</v>
      </c>
      <c r="N12" s="89">
        <f t="shared" si="2"/>
        <v>784.14359999999999</v>
      </c>
      <c r="O12" s="23">
        <f t="shared" ref="O12:O32" si="17">(N12-N11)*1000</f>
        <v>0.49999999998817701</v>
      </c>
      <c r="P12" s="24">
        <f t="shared" ref="P12:P32" si="18">P11+O12</f>
        <v>0.199999999949796</v>
      </c>
      <c r="Q12" s="25">
        <f t="shared" ref="Q12:Q32" si="19">O12/(A12-A11)</f>
        <v>0.49999999998817701</v>
      </c>
      <c r="R12" s="46"/>
      <c r="S12" s="34">
        <f t="shared" si="3"/>
        <v>44522</v>
      </c>
      <c r="T12" s="48">
        <v>7.3613999999999997</v>
      </c>
      <c r="U12" s="49">
        <f t="shared" si="4"/>
        <v>1.2999999999996299</v>
      </c>
      <c r="V12" s="50">
        <f t="shared" si="5"/>
        <v>0.399999999999956</v>
      </c>
      <c r="W12" s="32">
        <f t="shared" si="6"/>
        <v>1.2999999999996299</v>
      </c>
      <c r="X12" s="18">
        <v>11.9887</v>
      </c>
      <c r="Y12" s="49">
        <f t="shared" si="7"/>
        <v>-0.19999999999953399</v>
      </c>
      <c r="Z12" s="50">
        <f t="shared" si="8"/>
        <v>1.4000000000002899</v>
      </c>
      <c r="AA12" s="32">
        <f t="shared" si="9"/>
        <v>-0.19999999999953399</v>
      </c>
      <c r="AB12" s="58">
        <v>7.9974999999999996</v>
      </c>
      <c r="AC12" s="49">
        <f t="shared" ref="AC12:AC32" si="20">(AB12-AB11)*1000</f>
        <v>0.59999999999949005</v>
      </c>
      <c r="AD12" s="50">
        <f t="shared" ref="AD12:AD32" si="21">AD11+AC12</f>
        <v>-1.20000000000076</v>
      </c>
      <c r="AE12" s="32">
        <f t="shared" ref="AE12:AE32" si="22">AC12/(S12-S11)</f>
        <v>0.59999999999949005</v>
      </c>
      <c r="AF12" s="55">
        <v>82857</v>
      </c>
      <c r="AG12" s="70">
        <f t="shared" si="10"/>
        <v>37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25">
      <c r="A13" s="19">
        <v>44523</v>
      </c>
      <c r="B13" s="20">
        <v>780.34680000000003</v>
      </c>
      <c r="C13" s="21">
        <v>3.6211000000000002</v>
      </c>
      <c r="D13" s="22">
        <f t="shared" si="0"/>
        <v>783.96789999999999</v>
      </c>
      <c r="E13" s="23">
        <f t="shared" si="11"/>
        <v>0.29999999992469401</v>
      </c>
      <c r="F13" s="24">
        <f t="shared" si="12"/>
        <v>0</v>
      </c>
      <c r="G13" s="25">
        <f t="shared" si="13"/>
        <v>0.29999999992469401</v>
      </c>
      <c r="H13" s="21">
        <v>5.0145999999999997</v>
      </c>
      <c r="I13" s="22">
        <f t="shared" si="1"/>
        <v>785.3614</v>
      </c>
      <c r="J13" s="23">
        <f t="shared" si="14"/>
        <v>-9.9999999974897905E-2</v>
      </c>
      <c r="K13" s="24">
        <f t="shared" si="15"/>
        <v>-0.80000000002655702</v>
      </c>
      <c r="L13" s="25">
        <f t="shared" si="16"/>
        <v>-9.9999999974897905E-2</v>
      </c>
      <c r="M13" s="40">
        <v>3.7970000000000002</v>
      </c>
      <c r="N13" s="89">
        <f t="shared" si="2"/>
        <v>784.14380000000006</v>
      </c>
      <c r="O13" s="23">
        <f t="shared" si="17"/>
        <v>0.20000000006348301</v>
      </c>
      <c r="P13" s="24">
        <f t="shared" si="18"/>
        <v>0.40000000001327901</v>
      </c>
      <c r="Q13" s="25">
        <f t="shared" si="19"/>
        <v>0.20000000006348301</v>
      </c>
      <c r="R13" s="46"/>
      <c r="S13" s="34">
        <f t="shared" si="3"/>
        <v>44523</v>
      </c>
      <c r="T13" s="48">
        <v>7.3613</v>
      </c>
      <c r="U13" s="49">
        <f t="shared" si="4"/>
        <v>-9.99999999997669E-2</v>
      </c>
      <c r="V13" s="50">
        <f t="shared" si="5"/>
        <v>0.300000000000189</v>
      </c>
      <c r="W13" s="32">
        <f t="shared" si="6"/>
        <v>-9.99999999997669E-2</v>
      </c>
      <c r="X13" s="18">
        <v>11.9885</v>
      </c>
      <c r="Y13" s="49">
        <f t="shared" si="7"/>
        <v>-0.19999999999953399</v>
      </c>
      <c r="Z13" s="50">
        <f t="shared" si="8"/>
        <v>1.20000000000076</v>
      </c>
      <c r="AA13" s="32">
        <f t="shared" si="9"/>
        <v>-0.19999999999953399</v>
      </c>
      <c r="AB13" s="58">
        <v>7.9973999999999998</v>
      </c>
      <c r="AC13" s="49">
        <f t="shared" si="20"/>
        <v>-9.99999999997669E-2</v>
      </c>
      <c r="AD13" s="50">
        <f t="shared" si="21"/>
        <v>-1.3000000000005201</v>
      </c>
      <c r="AE13" s="32">
        <f t="shared" si="22"/>
        <v>-9.99999999997669E-2</v>
      </c>
      <c r="AF13" s="55">
        <v>82851</v>
      </c>
      <c r="AG13" s="70">
        <f t="shared" si="10"/>
        <v>43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25">
      <c r="A14" s="19">
        <v>44524</v>
      </c>
      <c r="B14" s="20">
        <v>780.34680000000003</v>
      </c>
      <c r="C14" s="21">
        <v>3.6206999999999998</v>
      </c>
      <c r="D14" s="22">
        <f t="shared" si="0"/>
        <v>783.96749999999997</v>
      </c>
      <c r="E14" s="23">
        <f t="shared" si="11"/>
        <v>-0.39999999989959201</v>
      </c>
      <c r="F14" s="24">
        <f t="shared" si="12"/>
        <v>-0.39999999989959201</v>
      </c>
      <c r="G14" s="25">
        <f t="shared" si="13"/>
        <v>-0.39999999989959201</v>
      </c>
      <c r="H14" s="21">
        <v>5.0144000000000002</v>
      </c>
      <c r="I14" s="22">
        <f t="shared" si="1"/>
        <v>785.36120000000005</v>
      </c>
      <c r="J14" s="23">
        <f t="shared" si="14"/>
        <v>-0.199999999949796</v>
      </c>
      <c r="K14" s="24">
        <f t="shared" si="15"/>
        <v>-0.99999999997635303</v>
      </c>
      <c r="L14" s="25">
        <f t="shared" si="16"/>
        <v>-0.199999999949796</v>
      </c>
      <c r="M14" s="39">
        <v>3.7972999999999999</v>
      </c>
      <c r="N14" s="89">
        <f t="shared" si="2"/>
        <v>784.14409999999998</v>
      </c>
      <c r="O14" s="23">
        <f t="shared" si="17"/>
        <v>0.29999999992469401</v>
      </c>
      <c r="P14" s="24">
        <f t="shared" si="18"/>
        <v>0.69999999993797202</v>
      </c>
      <c r="Q14" s="25">
        <f t="shared" si="19"/>
        <v>0.29999999992469401</v>
      </c>
      <c r="R14" s="52"/>
      <c r="S14" s="34">
        <f t="shared" si="3"/>
        <v>44524</v>
      </c>
      <c r="T14" s="48">
        <v>7.3612000000000002</v>
      </c>
      <c r="U14" s="49">
        <f t="shared" si="4"/>
        <v>-9.99999999997669E-2</v>
      </c>
      <c r="V14" s="50">
        <f t="shared" si="5"/>
        <v>0.20000000000042201</v>
      </c>
      <c r="W14" s="32">
        <f t="shared" si="6"/>
        <v>-9.99999999997669E-2</v>
      </c>
      <c r="X14" s="18">
        <v>11.988200000000001</v>
      </c>
      <c r="Y14" s="49">
        <f t="shared" si="7"/>
        <v>-0.29999999999930099</v>
      </c>
      <c r="Z14" s="50">
        <f t="shared" si="8"/>
        <v>0.90000000000145497</v>
      </c>
      <c r="AA14" s="32">
        <f t="shared" si="9"/>
        <v>-0.29999999999930099</v>
      </c>
      <c r="AB14" s="58">
        <v>7.9972000000000003</v>
      </c>
      <c r="AC14" s="49">
        <f t="shared" si="20"/>
        <v>-0.19999999999953399</v>
      </c>
      <c r="AD14" s="50">
        <f t="shared" si="21"/>
        <v>-1.50000000000006</v>
      </c>
      <c r="AE14" s="32">
        <f t="shared" si="22"/>
        <v>-0.19999999999953399</v>
      </c>
      <c r="AF14" s="55">
        <v>82845</v>
      </c>
      <c r="AG14" s="70">
        <f t="shared" si="10"/>
        <v>49</v>
      </c>
      <c r="AH14" s="72"/>
      <c r="AI14" s="74"/>
      <c r="AJ14" s="90"/>
      <c r="AK14" s="76"/>
      <c r="AL14" s="77"/>
      <c r="AM14" s="74"/>
      <c r="AN14" s="90"/>
      <c r="AO14" s="76"/>
      <c r="AP14" s="77"/>
      <c r="AQ14" s="74"/>
    </row>
    <row r="15" spans="1:44" s="1" customFormat="1" ht="14.25">
      <c r="A15" s="19">
        <v>44525</v>
      </c>
      <c r="B15" s="20">
        <v>780.34680000000003</v>
      </c>
      <c r="C15" s="21">
        <v>3.6204999999999998</v>
      </c>
      <c r="D15" s="22">
        <f t="shared" si="0"/>
        <v>783.96730000000002</v>
      </c>
      <c r="E15" s="23">
        <f t="shared" si="11"/>
        <v>-0.20000000006348301</v>
      </c>
      <c r="F15" s="24">
        <f t="shared" si="12"/>
        <v>-0.59999999996307496</v>
      </c>
      <c r="G15" s="25">
        <f t="shared" si="13"/>
        <v>-0.20000000006348301</v>
      </c>
      <c r="H15" s="21">
        <v>5.0141999999999998</v>
      </c>
      <c r="I15" s="22">
        <f t="shared" si="1"/>
        <v>785.36099999999999</v>
      </c>
      <c r="J15" s="23">
        <f t="shared" si="14"/>
        <v>-0.20000000006348301</v>
      </c>
      <c r="K15" s="24">
        <f t="shared" si="15"/>
        <v>-1.2000000000398401</v>
      </c>
      <c r="L15" s="25">
        <f t="shared" si="16"/>
        <v>-0.20000000006348301</v>
      </c>
      <c r="M15" s="40">
        <v>3.7974999999999999</v>
      </c>
      <c r="N15" s="89">
        <f t="shared" si="2"/>
        <v>784.14430000000004</v>
      </c>
      <c r="O15" s="23">
        <f t="shared" si="17"/>
        <v>0.20000000006348301</v>
      </c>
      <c r="P15" s="24">
        <f t="shared" si="18"/>
        <v>0.90000000000145497</v>
      </c>
      <c r="Q15" s="25">
        <f t="shared" si="19"/>
        <v>0.20000000006348301</v>
      </c>
      <c r="R15" s="52"/>
      <c r="S15" s="34">
        <f t="shared" si="3"/>
        <v>44525</v>
      </c>
      <c r="T15" s="48">
        <v>7.3609</v>
      </c>
      <c r="U15" s="49">
        <f t="shared" si="4"/>
        <v>-0.300000000000189</v>
      </c>
      <c r="V15" s="50">
        <f t="shared" si="5"/>
        <v>-9.99999999997669E-2</v>
      </c>
      <c r="W15" s="32">
        <f t="shared" si="6"/>
        <v>-0.300000000000189</v>
      </c>
      <c r="X15" s="18">
        <v>11.988099999999999</v>
      </c>
      <c r="Y15" s="49">
        <f t="shared" si="7"/>
        <v>-0.10000000000154299</v>
      </c>
      <c r="Z15" s="50">
        <f t="shared" si="8"/>
        <v>0.799999999999912</v>
      </c>
      <c r="AA15" s="32">
        <f t="shared" si="9"/>
        <v>-0.10000000000154299</v>
      </c>
      <c r="AB15" s="58">
        <v>7.9974999999999996</v>
      </c>
      <c r="AC15" s="49">
        <f t="shared" si="20"/>
        <v>0.29999999999930099</v>
      </c>
      <c r="AD15" s="50">
        <f t="shared" si="21"/>
        <v>-1.20000000000076</v>
      </c>
      <c r="AE15" s="32">
        <f t="shared" si="22"/>
        <v>0.29999999999930099</v>
      </c>
      <c r="AF15" s="55">
        <v>82842</v>
      </c>
      <c r="AG15" s="70">
        <f t="shared" si="10"/>
        <v>52</v>
      </c>
      <c r="AH15" s="71"/>
      <c r="AI15" s="74"/>
      <c r="AJ15" s="90"/>
      <c r="AK15" s="76"/>
      <c r="AL15" s="77"/>
      <c r="AM15" s="74"/>
      <c r="AN15" s="90"/>
      <c r="AO15" s="76"/>
      <c r="AP15" s="77"/>
      <c r="AQ15" s="74"/>
    </row>
    <row r="16" spans="1:44" s="1" customFormat="1" ht="14.25">
      <c r="A16" s="19">
        <v>44526</v>
      </c>
      <c r="B16" s="20">
        <v>780.34680000000003</v>
      </c>
      <c r="C16" s="21">
        <v>3.6200999999999999</v>
      </c>
      <c r="D16" s="22">
        <f t="shared" si="0"/>
        <v>783.96690000000001</v>
      </c>
      <c r="E16" s="23">
        <f t="shared" si="11"/>
        <v>-0.40000000001327901</v>
      </c>
      <c r="F16" s="24">
        <f t="shared" si="12"/>
        <v>-0.99999999997635303</v>
      </c>
      <c r="G16" s="25">
        <f t="shared" si="13"/>
        <v>-0.40000000001327901</v>
      </c>
      <c r="H16" s="21">
        <v>5.0137</v>
      </c>
      <c r="I16" s="22">
        <f t="shared" si="1"/>
        <v>785.3605</v>
      </c>
      <c r="J16" s="23">
        <f t="shared" si="14"/>
        <v>-0.49999999998817701</v>
      </c>
      <c r="K16" s="24">
        <f t="shared" si="15"/>
        <v>-1.70000000002801</v>
      </c>
      <c r="L16" s="25">
        <f t="shared" si="16"/>
        <v>-0.49999999998817701</v>
      </c>
      <c r="M16" s="39">
        <v>3.7972000000000001</v>
      </c>
      <c r="N16" s="89">
        <f t="shared" si="2"/>
        <v>784.14400000000001</v>
      </c>
      <c r="O16" s="23">
        <f t="shared" si="17"/>
        <v>-0.30000000003838101</v>
      </c>
      <c r="P16" s="24">
        <f t="shared" si="18"/>
        <v>0.59999999996307496</v>
      </c>
      <c r="Q16" s="25">
        <f t="shared" si="19"/>
        <v>-0.30000000003838101</v>
      </c>
      <c r="R16" s="52"/>
      <c r="S16" s="34">
        <f t="shared" si="3"/>
        <v>44526</v>
      </c>
      <c r="T16" s="48">
        <v>7.3613</v>
      </c>
      <c r="U16" s="49">
        <f t="shared" si="4"/>
        <v>0.399999999999956</v>
      </c>
      <c r="V16" s="50">
        <f t="shared" si="5"/>
        <v>0.300000000000189</v>
      </c>
      <c r="W16" s="32">
        <f t="shared" si="6"/>
        <v>0.399999999999956</v>
      </c>
      <c r="X16" s="18">
        <v>11.988</v>
      </c>
      <c r="Y16" s="49">
        <f t="shared" si="7"/>
        <v>-9.99999999997669E-2</v>
      </c>
      <c r="Z16" s="50">
        <f t="shared" si="8"/>
        <v>0.70000000000014495</v>
      </c>
      <c r="AA16" s="32">
        <f t="shared" si="9"/>
        <v>-9.99999999997669E-2</v>
      </c>
      <c r="AB16" s="58">
        <v>7.9969999999999999</v>
      </c>
      <c r="AC16" s="49">
        <f t="shared" si="20"/>
        <v>-0.499999999999723</v>
      </c>
      <c r="AD16" s="50">
        <f t="shared" si="21"/>
        <v>-1.70000000000048</v>
      </c>
      <c r="AE16" s="32">
        <f t="shared" si="22"/>
        <v>-0.499999999999723</v>
      </c>
      <c r="AF16" s="55">
        <v>82839</v>
      </c>
      <c r="AG16" s="70">
        <f t="shared" si="10"/>
        <v>55</v>
      </c>
      <c r="AH16" s="72"/>
      <c r="AI16" s="74"/>
      <c r="AJ16" s="90"/>
      <c r="AK16" s="76"/>
      <c r="AL16" s="77"/>
      <c r="AM16" s="74"/>
      <c r="AN16" s="90"/>
      <c r="AO16" s="76"/>
      <c r="AP16" s="77"/>
      <c r="AQ16" s="74"/>
    </row>
    <row r="17" spans="1:43" s="1" customFormat="1" ht="14.25">
      <c r="A17" s="19">
        <v>44527</v>
      </c>
      <c r="B17" s="20">
        <v>780.34680000000003</v>
      </c>
      <c r="C17" s="21">
        <v>3.6204000000000001</v>
      </c>
      <c r="D17" s="22">
        <f t="shared" si="0"/>
        <v>783.96720000000005</v>
      </c>
      <c r="E17" s="23">
        <f t="shared" si="11"/>
        <v>0.30000000003838101</v>
      </c>
      <c r="F17" s="24">
        <f t="shared" si="12"/>
        <v>-0.69999999993797202</v>
      </c>
      <c r="G17" s="25">
        <f t="shared" si="13"/>
        <v>0.30000000003838101</v>
      </c>
      <c r="H17" s="21">
        <v>5.0136000000000003</v>
      </c>
      <c r="I17" s="22">
        <f t="shared" si="1"/>
        <v>785.36040000000003</v>
      </c>
      <c r="J17" s="23">
        <f t="shared" si="14"/>
        <v>-9.9999999974897905E-2</v>
      </c>
      <c r="K17" s="24">
        <f t="shared" si="15"/>
        <v>-1.8000000000029099</v>
      </c>
      <c r="L17" s="25">
        <f t="shared" si="16"/>
        <v>-9.9999999974897905E-2</v>
      </c>
      <c r="M17" s="40">
        <v>3.6867999999999999</v>
      </c>
      <c r="N17" s="89">
        <f t="shared" si="2"/>
        <v>784.03359999999998</v>
      </c>
      <c r="O17" s="23">
        <v>0</v>
      </c>
      <c r="P17" s="24">
        <f t="shared" si="18"/>
        <v>0.59999999996307496</v>
      </c>
      <c r="Q17" s="25">
        <f t="shared" si="19"/>
        <v>0</v>
      </c>
      <c r="R17" s="52"/>
      <c r="S17" s="34">
        <f t="shared" si="3"/>
        <v>44527</v>
      </c>
      <c r="T17" s="48">
        <v>7.3612000000000002</v>
      </c>
      <c r="U17" s="49">
        <f t="shared" si="4"/>
        <v>-9.99999999997669E-2</v>
      </c>
      <c r="V17" s="50">
        <f t="shared" si="5"/>
        <v>0.20000000000042201</v>
      </c>
      <c r="W17" s="32">
        <f t="shared" si="6"/>
        <v>-9.99999999997669E-2</v>
      </c>
      <c r="X17" s="18">
        <v>11.988099999999999</v>
      </c>
      <c r="Y17" s="49">
        <f t="shared" si="7"/>
        <v>9.99999999997669E-2</v>
      </c>
      <c r="Z17" s="50">
        <f t="shared" si="8"/>
        <v>0.799999999999912</v>
      </c>
      <c r="AA17" s="32">
        <f t="shared" si="9"/>
        <v>9.99999999997669E-2</v>
      </c>
      <c r="AB17" s="58">
        <v>7.9970999999999997</v>
      </c>
      <c r="AC17" s="49">
        <f t="shared" si="20"/>
        <v>9.99999999997669E-2</v>
      </c>
      <c r="AD17" s="50">
        <f t="shared" si="21"/>
        <v>-1.60000000000071</v>
      </c>
      <c r="AE17" s="32">
        <f t="shared" si="22"/>
        <v>9.99999999997669E-2</v>
      </c>
      <c r="AF17" s="55">
        <v>82836</v>
      </c>
      <c r="AG17" s="70">
        <f t="shared" si="10"/>
        <v>58</v>
      </c>
      <c r="AH17" s="71"/>
      <c r="AI17" s="78"/>
      <c r="AJ17" s="79"/>
      <c r="AK17" s="80"/>
      <c r="AL17" s="81"/>
      <c r="AM17" s="78"/>
      <c r="AN17" s="79"/>
      <c r="AO17" s="80"/>
      <c r="AP17" s="81"/>
      <c r="AQ17" s="78"/>
    </row>
    <row r="18" spans="1:43" s="1" customFormat="1" ht="14.25">
      <c r="A18" s="19">
        <v>44528</v>
      </c>
      <c r="B18" s="20">
        <v>780.34680000000003</v>
      </c>
      <c r="C18" s="21">
        <v>3.4102999999999999</v>
      </c>
      <c r="D18" s="22">
        <f t="shared" si="0"/>
        <v>783.75710000000004</v>
      </c>
      <c r="E18" s="23">
        <v>0</v>
      </c>
      <c r="F18" s="24">
        <f t="shared" si="12"/>
        <v>-0.69999999993797202</v>
      </c>
      <c r="G18" s="25">
        <f t="shared" si="13"/>
        <v>0</v>
      </c>
      <c r="H18" s="21">
        <v>4.3979999999999997</v>
      </c>
      <c r="I18" s="22">
        <f t="shared" si="1"/>
        <v>784.74480000000005</v>
      </c>
      <c r="J18" s="23">
        <v>0</v>
      </c>
      <c r="K18" s="24">
        <f t="shared" si="15"/>
        <v>-1.8000000000029099</v>
      </c>
      <c r="L18" s="25">
        <f t="shared" si="16"/>
        <v>0</v>
      </c>
      <c r="M18" s="39">
        <v>3.6852</v>
      </c>
      <c r="N18" s="89">
        <f t="shared" si="2"/>
        <v>784.03200000000004</v>
      </c>
      <c r="O18" s="23">
        <f>(N18-N17)*1000</f>
        <v>-1.5999999999394301</v>
      </c>
      <c r="P18" s="24">
        <f t="shared" si="18"/>
        <v>-0.99999999997635303</v>
      </c>
      <c r="Q18" s="25">
        <f t="shared" si="19"/>
        <v>-1.5999999999394301</v>
      </c>
      <c r="R18" s="51"/>
      <c r="S18" s="34">
        <f t="shared" si="3"/>
        <v>44528</v>
      </c>
      <c r="T18" s="48">
        <v>7.3609</v>
      </c>
      <c r="U18" s="49">
        <f t="shared" si="4"/>
        <v>-0.300000000000189</v>
      </c>
      <c r="V18" s="50">
        <f t="shared" si="5"/>
        <v>-9.99999999997669E-2</v>
      </c>
      <c r="W18" s="32">
        <f t="shared" si="6"/>
        <v>-0.300000000000189</v>
      </c>
      <c r="X18" s="18">
        <v>11.988099999999999</v>
      </c>
      <c r="Y18" s="49">
        <f t="shared" si="7"/>
        <v>0</v>
      </c>
      <c r="Z18" s="50">
        <f t="shared" si="8"/>
        <v>0.799999999999912</v>
      </c>
      <c r="AA18" s="32">
        <f t="shared" si="9"/>
        <v>0</v>
      </c>
      <c r="AB18" s="58">
        <v>7.9968000000000004</v>
      </c>
      <c r="AC18" s="49">
        <f t="shared" si="20"/>
        <v>-0.29999999999930099</v>
      </c>
      <c r="AD18" s="50">
        <f t="shared" si="21"/>
        <v>-1.9000000000000099</v>
      </c>
      <c r="AE18" s="32">
        <f t="shared" si="22"/>
        <v>-0.29999999999930099</v>
      </c>
      <c r="AF18" s="55">
        <v>82833</v>
      </c>
      <c r="AG18" s="70">
        <f t="shared" si="10"/>
        <v>61</v>
      </c>
      <c r="AH18" s="72"/>
      <c r="AI18" s="78"/>
      <c r="AJ18" s="79"/>
      <c r="AK18" s="80"/>
      <c r="AL18" s="81"/>
      <c r="AM18" s="78"/>
      <c r="AN18" s="79"/>
      <c r="AO18" s="80"/>
      <c r="AP18" s="81"/>
      <c r="AQ18" s="78"/>
    </row>
    <row r="19" spans="1:43" s="1" customFormat="1" ht="14.25">
      <c r="A19" s="19">
        <v>44529</v>
      </c>
      <c r="B19" s="20">
        <v>780.34680000000003</v>
      </c>
      <c r="C19" s="21">
        <v>3.4104000000000001</v>
      </c>
      <c r="D19" s="22">
        <f t="shared" si="0"/>
        <v>783.75720000000001</v>
      </c>
      <c r="E19" s="23">
        <f t="shared" si="11"/>
        <v>9.9999999974897905E-2</v>
      </c>
      <c r="F19" s="24">
        <f t="shared" si="12"/>
        <v>-0.59999999996307496</v>
      </c>
      <c r="G19" s="25">
        <f t="shared" si="13"/>
        <v>9.9999999974897905E-2</v>
      </c>
      <c r="H19" s="21">
        <v>4.3975999999999997</v>
      </c>
      <c r="I19" s="22">
        <f t="shared" si="1"/>
        <v>784.74440000000004</v>
      </c>
      <c r="J19" s="23">
        <f t="shared" si="14"/>
        <v>-0.40000000001327901</v>
      </c>
      <c r="K19" s="24">
        <f t="shared" si="15"/>
        <v>-2.2000000000161899</v>
      </c>
      <c r="L19" s="25">
        <f t="shared" si="16"/>
        <v>-0.40000000001327901</v>
      </c>
      <c r="M19" s="40">
        <v>3.6846000000000001</v>
      </c>
      <c r="N19" s="89">
        <f t="shared" si="2"/>
        <v>784.03139999999996</v>
      </c>
      <c r="O19" s="23">
        <f t="shared" si="17"/>
        <v>-0.59999999996307496</v>
      </c>
      <c r="P19" s="24">
        <f t="shared" si="18"/>
        <v>-1.5999999999394301</v>
      </c>
      <c r="Q19" s="25">
        <f t="shared" si="19"/>
        <v>-0.59999999996307496</v>
      </c>
      <c r="R19" s="51"/>
      <c r="S19" s="34">
        <f t="shared" si="3"/>
        <v>44529</v>
      </c>
      <c r="T19" s="48">
        <v>7.3608000000000002</v>
      </c>
      <c r="U19" s="49">
        <f t="shared" si="4"/>
        <v>-9.99999999997669E-2</v>
      </c>
      <c r="V19" s="50">
        <f t="shared" si="5"/>
        <v>-0.19999999999953399</v>
      </c>
      <c r="W19" s="32">
        <f t="shared" si="6"/>
        <v>-9.99999999997669E-2</v>
      </c>
      <c r="X19" s="18">
        <v>11.9878</v>
      </c>
      <c r="Y19" s="49">
        <f t="shared" si="7"/>
        <v>-0.29999999999930099</v>
      </c>
      <c r="Z19" s="50">
        <f t="shared" si="8"/>
        <v>0.50000000000061096</v>
      </c>
      <c r="AA19" s="32">
        <f t="shared" si="9"/>
        <v>-0.29999999999930099</v>
      </c>
      <c r="AB19" s="58">
        <v>7.9976000000000003</v>
      </c>
      <c r="AC19" s="49">
        <f t="shared" si="20"/>
        <v>0.799999999999912</v>
      </c>
      <c r="AD19" s="50">
        <f t="shared" si="21"/>
        <v>-1.1000000000001</v>
      </c>
      <c r="AE19" s="32">
        <f t="shared" si="22"/>
        <v>0.799999999999912</v>
      </c>
      <c r="AF19" s="55">
        <v>82828</v>
      </c>
      <c r="AG19" s="70">
        <f t="shared" si="10"/>
        <v>66</v>
      </c>
      <c r="AH19" s="71"/>
      <c r="AI19" s="78"/>
      <c r="AJ19" s="79"/>
      <c r="AK19" s="80"/>
      <c r="AL19" s="81"/>
      <c r="AM19" s="78"/>
      <c r="AN19" s="79"/>
      <c r="AO19" s="80"/>
      <c r="AP19" s="81"/>
      <c r="AQ19" s="78"/>
    </row>
    <row r="20" spans="1:43" s="1" customFormat="1" ht="14.25">
      <c r="A20" s="19">
        <v>44530</v>
      </c>
      <c r="B20" s="20">
        <v>780.34680000000003</v>
      </c>
      <c r="C20" s="21">
        <v>3.4106999999999998</v>
      </c>
      <c r="D20" s="22">
        <f t="shared" si="0"/>
        <v>783.75750000000005</v>
      </c>
      <c r="E20" s="23">
        <f t="shared" si="11"/>
        <v>0.30000000003838101</v>
      </c>
      <c r="F20" s="24">
        <f t="shared" si="12"/>
        <v>-0.29999999992469401</v>
      </c>
      <c r="G20" s="25">
        <f t="shared" si="13"/>
        <v>0.30000000003838101</v>
      </c>
      <c r="H20" s="21">
        <v>4.3973000000000004</v>
      </c>
      <c r="I20" s="22">
        <f t="shared" si="1"/>
        <v>784.7441</v>
      </c>
      <c r="J20" s="23">
        <f t="shared" si="14"/>
        <v>-0.30000000003838101</v>
      </c>
      <c r="K20" s="24">
        <f t="shared" si="15"/>
        <v>-2.5000000000545701</v>
      </c>
      <c r="L20" s="25">
        <f t="shared" si="16"/>
        <v>-0.30000000003838101</v>
      </c>
      <c r="M20" s="39">
        <v>3.6844000000000001</v>
      </c>
      <c r="N20" s="89">
        <f t="shared" si="2"/>
        <v>784.03120000000001</v>
      </c>
      <c r="O20" s="23">
        <f t="shared" si="17"/>
        <v>-0.20000000006348301</v>
      </c>
      <c r="P20" s="24">
        <f t="shared" si="18"/>
        <v>-1.8000000000029099</v>
      </c>
      <c r="Q20" s="25">
        <f t="shared" si="19"/>
        <v>-0.20000000006348301</v>
      </c>
      <c r="R20" s="51"/>
      <c r="S20" s="34">
        <f t="shared" si="3"/>
        <v>44530</v>
      </c>
      <c r="T20" s="48">
        <v>7.3606999999999996</v>
      </c>
      <c r="U20" s="49">
        <f t="shared" si="4"/>
        <v>-0.100000000000655</v>
      </c>
      <c r="V20" s="50">
        <f t="shared" si="5"/>
        <v>-0.300000000000189</v>
      </c>
      <c r="W20" s="32">
        <f t="shared" si="6"/>
        <v>-0.100000000000655</v>
      </c>
      <c r="X20" s="18">
        <v>11.987500000000001</v>
      </c>
      <c r="Y20" s="49">
        <f t="shared" si="7"/>
        <v>-0.29999999999930099</v>
      </c>
      <c r="Z20" s="50">
        <f t="shared" si="8"/>
        <v>0.20000000000130999</v>
      </c>
      <c r="AA20" s="32">
        <f t="shared" si="9"/>
        <v>-0.29999999999930099</v>
      </c>
      <c r="AB20" s="58">
        <v>7.9965000000000002</v>
      </c>
      <c r="AC20" s="49">
        <f t="shared" si="20"/>
        <v>-1.1000000000001</v>
      </c>
      <c r="AD20" s="50">
        <f t="shared" si="21"/>
        <v>-2.2000000000002</v>
      </c>
      <c r="AE20" s="32">
        <f t="shared" si="22"/>
        <v>-1.1000000000001</v>
      </c>
      <c r="AF20" s="55">
        <v>82823</v>
      </c>
      <c r="AG20" s="70">
        <f t="shared" si="10"/>
        <v>71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25">
      <c r="A21" s="19">
        <v>44532</v>
      </c>
      <c r="B21" s="20">
        <v>780.34680000000003</v>
      </c>
      <c r="C21" s="21">
        <v>3.4104999999999999</v>
      </c>
      <c r="D21" s="22">
        <f t="shared" si="0"/>
        <v>783.75729999999999</v>
      </c>
      <c r="E21" s="23">
        <f t="shared" si="11"/>
        <v>-0.20000000006348301</v>
      </c>
      <c r="F21" s="24">
        <f t="shared" si="12"/>
        <v>-0.49999999998817701</v>
      </c>
      <c r="G21" s="25">
        <f t="shared" si="13"/>
        <v>-0.100000000031741</v>
      </c>
      <c r="H21" s="21">
        <v>4.3978999999999999</v>
      </c>
      <c r="I21" s="22">
        <f t="shared" si="1"/>
        <v>784.74469999999997</v>
      </c>
      <c r="J21" s="23">
        <f t="shared" si="14"/>
        <v>0.60000000007676102</v>
      </c>
      <c r="K21" s="24">
        <f t="shared" si="15"/>
        <v>-1.8999999999778101</v>
      </c>
      <c r="L21" s="25">
        <f t="shared" si="16"/>
        <v>0.30000000003838101</v>
      </c>
      <c r="M21" s="40">
        <v>3.6839</v>
      </c>
      <c r="N21" s="89">
        <f t="shared" si="2"/>
        <v>784.03070000000002</v>
      </c>
      <c r="O21" s="23">
        <f t="shared" si="17"/>
        <v>-0.49999999998817701</v>
      </c>
      <c r="P21" s="24">
        <f t="shared" si="18"/>
        <v>-2.2999999999910901</v>
      </c>
      <c r="Q21" s="25">
        <f t="shared" si="19"/>
        <v>-0.24999999999408801</v>
      </c>
      <c r="R21" s="51"/>
      <c r="S21" s="34">
        <f t="shared" si="3"/>
        <v>44532</v>
      </c>
      <c r="T21" s="48">
        <v>7.3604000000000003</v>
      </c>
      <c r="U21" s="49">
        <f t="shared" si="4"/>
        <v>-0.29999999999930099</v>
      </c>
      <c r="V21" s="50">
        <f t="shared" si="5"/>
        <v>-0.59999999999949005</v>
      </c>
      <c r="W21" s="32">
        <f t="shared" si="6"/>
        <v>-0.14999999999965</v>
      </c>
      <c r="X21" s="18">
        <v>11.9877</v>
      </c>
      <c r="Y21" s="49">
        <f t="shared" si="7"/>
        <v>0.19999999999953399</v>
      </c>
      <c r="Z21" s="50">
        <f t="shared" si="8"/>
        <v>0.40000000000084401</v>
      </c>
      <c r="AA21" s="32">
        <f t="shared" si="9"/>
        <v>9.99999999997669E-2</v>
      </c>
      <c r="AB21" s="58">
        <v>7.9965999999999999</v>
      </c>
      <c r="AC21" s="49">
        <f t="shared" si="20"/>
        <v>9.99999999997669E-2</v>
      </c>
      <c r="AD21" s="50">
        <f t="shared" si="21"/>
        <v>-2.10000000000043</v>
      </c>
      <c r="AE21" s="32">
        <f t="shared" si="22"/>
        <v>4.9999999999883499E-2</v>
      </c>
      <c r="AF21" s="55">
        <v>82818</v>
      </c>
      <c r="AG21" s="70">
        <f t="shared" si="10"/>
        <v>76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25">
      <c r="A22" s="19">
        <v>44534</v>
      </c>
      <c r="B22" s="20">
        <v>780.34680000000003</v>
      </c>
      <c r="C22" s="21">
        <v>3.4100999999999999</v>
      </c>
      <c r="D22" s="22">
        <f t="shared" si="0"/>
        <v>783.75689999999997</v>
      </c>
      <c r="E22" s="23">
        <f t="shared" si="11"/>
        <v>-0.39999999989959201</v>
      </c>
      <c r="F22" s="24">
        <f t="shared" si="12"/>
        <v>-0.89999999988776802</v>
      </c>
      <c r="G22" s="25">
        <f t="shared" si="13"/>
        <v>-0.199999999949796</v>
      </c>
      <c r="H22" s="21">
        <v>4.3974000000000002</v>
      </c>
      <c r="I22" s="22">
        <f t="shared" si="1"/>
        <v>784.74419999999998</v>
      </c>
      <c r="J22" s="23">
        <f t="shared" si="14"/>
        <v>-0.50000000010186296</v>
      </c>
      <c r="K22" s="24">
        <f t="shared" si="15"/>
        <v>-2.40000000007967</v>
      </c>
      <c r="L22" s="25">
        <f t="shared" si="16"/>
        <v>-0.25000000005093198</v>
      </c>
      <c r="M22" s="40">
        <v>3.6839</v>
      </c>
      <c r="N22" s="89">
        <f t="shared" si="2"/>
        <v>784.03070000000002</v>
      </c>
      <c r="O22" s="23">
        <f t="shared" si="17"/>
        <v>0</v>
      </c>
      <c r="P22" s="24">
        <f t="shared" si="18"/>
        <v>-2.2999999999910901</v>
      </c>
      <c r="Q22" s="25">
        <f t="shared" si="19"/>
        <v>0</v>
      </c>
      <c r="R22" s="51"/>
      <c r="S22" s="34">
        <f t="shared" si="3"/>
        <v>44534</v>
      </c>
      <c r="T22" s="48">
        <v>7.36</v>
      </c>
      <c r="U22" s="49">
        <f t="shared" si="4"/>
        <v>-0.399999999999956</v>
      </c>
      <c r="V22" s="50">
        <f t="shared" si="5"/>
        <v>-0.999999999999446</v>
      </c>
      <c r="W22" s="32">
        <f t="shared" si="6"/>
        <v>-0.199999999999978</v>
      </c>
      <c r="X22" s="18">
        <v>11.988</v>
      </c>
      <c r="Y22" s="49">
        <f t="shared" si="7"/>
        <v>0.29999999999930099</v>
      </c>
      <c r="Z22" s="50">
        <f t="shared" si="8"/>
        <v>0.70000000000014495</v>
      </c>
      <c r="AA22" s="32">
        <f t="shared" si="9"/>
        <v>0.14999999999965</v>
      </c>
      <c r="AB22" s="58">
        <v>7.9962999999999997</v>
      </c>
      <c r="AC22" s="49">
        <f t="shared" si="20"/>
        <v>-0.300000000000189</v>
      </c>
      <c r="AD22" s="50">
        <f t="shared" si="21"/>
        <v>-2.4000000000006199</v>
      </c>
      <c r="AE22" s="32">
        <f t="shared" si="22"/>
        <v>-0.150000000000095</v>
      </c>
      <c r="AF22" s="55">
        <v>82812</v>
      </c>
      <c r="AG22" s="70">
        <f t="shared" si="10"/>
        <v>82</v>
      </c>
      <c r="AH22" s="72"/>
    </row>
    <row r="23" spans="1:43" s="1" customFormat="1" ht="14.25">
      <c r="A23" s="19">
        <v>44536</v>
      </c>
      <c r="B23" s="20">
        <v>780.34680000000003</v>
      </c>
      <c r="C23" s="21">
        <v>3.4098000000000002</v>
      </c>
      <c r="D23" s="22">
        <f t="shared" si="0"/>
        <v>783.75660000000005</v>
      </c>
      <c r="E23" s="23">
        <f t="shared" si="11"/>
        <v>-0.30000000003838101</v>
      </c>
      <c r="F23" s="24">
        <f t="shared" si="12"/>
        <v>-1.1999999999261499</v>
      </c>
      <c r="G23" s="25">
        <f t="shared" si="13"/>
        <v>-0.15000000001919001</v>
      </c>
      <c r="H23" s="38">
        <v>4.3975999999999997</v>
      </c>
      <c r="I23" s="22">
        <f t="shared" si="1"/>
        <v>784.74440000000004</v>
      </c>
      <c r="J23" s="23">
        <f t="shared" si="14"/>
        <v>0.20000000006348301</v>
      </c>
      <c r="K23" s="24">
        <f t="shared" si="15"/>
        <v>-2.2000000000161899</v>
      </c>
      <c r="L23" s="25">
        <f t="shared" si="16"/>
        <v>0.100000000031741</v>
      </c>
      <c r="M23" s="40">
        <v>3.6831999999999998</v>
      </c>
      <c r="N23" s="89">
        <f t="shared" si="2"/>
        <v>784.03</v>
      </c>
      <c r="O23" s="23">
        <f t="shared" si="17"/>
        <v>-0.69999999993797202</v>
      </c>
      <c r="P23" s="24">
        <f t="shared" si="18"/>
        <v>-2.9999999999290599</v>
      </c>
      <c r="Q23" s="25">
        <f t="shared" si="19"/>
        <v>-0.34999999996898601</v>
      </c>
      <c r="R23" s="51"/>
      <c r="S23" s="34">
        <f t="shared" si="3"/>
        <v>44536</v>
      </c>
      <c r="T23" s="48">
        <v>7.3699000000000003</v>
      </c>
      <c r="U23" s="49">
        <v>0</v>
      </c>
      <c r="V23" s="50">
        <f t="shared" si="5"/>
        <v>-0.999999999999446</v>
      </c>
      <c r="W23" s="32">
        <f t="shared" si="6"/>
        <v>0</v>
      </c>
      <c r="X23" s="18">
        <v>11.9876</v>
      </c>
      <c r="Y23" s="49">
        <f t="shared" si="7"/>
        <v>-0.39999999999906799</v>
      </c>
      <c r="Z23" s="50">
        <f t="shared" si="8"/>
        <v>0.30000000000107702</v>
      </c>
      <c r="AA23" s="32">
        <f t="shared" si="9"/>
        <v>-0.19999999999953399</v>
      </c>
      <c r="AB23" s="58">
        <v>7.9960000000000004</v>
      </c>
      <c r="AC23" s="49">
        <f t="shared" si="20"/>
        <v>-0.29999999999930099</v>
      </c>
      <c r="AD23" s="50">
        <f t="shared" si="21"/>
        <v>-2.6999999999999198</v>
      </c>
      <c r="AE23" s="32">
        <f t="shared" si="22"/>
        <v>-0.14999999999965</v>
      </c>
      <c r="AF23" s="55">
        <v>82806</v>
      </c>
      <c r="AG23" s="70">
        <f t="shared" si="10"/>
        <v>88</v>
      </c>
      <c r="AH23" s="72"/>
    </row>
    <row r="24" spans="1:43" s="1" customFormat="1" ht="14.25">
      <c r="A24" s="19">
        <v>44538</v>
      </c>
      <c r="B24" s="20">
        <v>780.34680000000003</v>
      </c>
      <c r="C24" s="21">
        <v>3.4095</v>
      </c>
      <c r="D24" s="22">
        <f t="shared" si="0"/>
        <v>783.75630000000001</v>
      </c>
      <c r="E24" s="23">
        <f t="shared" si="11"/>
        <v>-0.30000000003838101</v>
      </c>
      <c r="F24" s="24">
        <f t="shared" si="12"/>
        <v>-1.4999999999645299</v>
      </c>
      <c r="G24" s="25">
        <f t="shared" si="13"/>
        <v>-0.15000000001919001</v>
      </c>
      <c r="H24" s="21">
        <v>4.3971999999999998</v>
      </c>
      <c r="I24" s="22">
        <f t="shared" si="1"/>
        <v>784.74400000000003</v>
      </c>
      <c r="J24" s="23">
        <f t="shared" si="14"/>
        <v>-0.40000000001327901</v>
      </c>
      <c r="K24" s="24">
        <f t="shared" si="15"/>
        <v>-2.6000000000294698</v>
      </c>
      <c r="L24" s="25">
        <f t="shared" si="16"/>
        <v>-0.20000000000663901</v>
      </c>
      <c r="M24" s="40">
        <v>3.6827999999999999</v>
      </c>
      <c r="N24" s="89">
        <f t="shared" si="2"/>
        <v>784.02959999999996</v>
      </c>
      <c r="O24" s="23">
        <f t="shared" si="17"/>
        <v>-0.40000000001327901</v>
      </c>
      <c r="P24" s="24">
        <f t="shared" si="18"/>
        <v>-3.3999999999423398</v>
      </c>
      <c r="Q24" s="25">
        <f t="shared" si="19"/>
        <v>-0.20000000000663901</v>
      </c>
      <c r="R24" s="51"/>
      <c r="S24" s="34">
        <f t="shared" si="3"/>
        <v>44538</v>
      </c>
      <c r="T24" s="48">
        <v>7.3693</v>
      </c>
      <c r="U24" s="49">
        <f t="shared" si="4"/>
        <v>-0.60000000000037801</v>
      </c>
      <c r="V24" s="50">
        <f t="shared" si="5"/>
        <v>-1.59999999999982</v>
      </c>
      <c r="W24" s="32">
        <f t="shared" si="6"/>
        <v>-0.300000000000189</v>
      </c>
      <c r="X24" s="18">
        <v>11.9877</v>
      </c>
      <c r="Y24" s="49">
        <f t="shared" si="7"/>
        <v>9.99999999997669E-2</v>
      </c>
      <c r="Z24" s="50">
        <f t="shared" si="8"/>
        <v>0.40000000000084401</v>
      </c>
      <c r="AA24" s="32">
        <f t="shared" si="9"/>
        <v>4.9999999999883499E-2</v>
      </c>
      <c r="AB24" s="58">
        <v>7.9961000000000002</v>
      </c>
      <c r="AC24" s="49">
        <f t="shared" si="20"/>
        <v>9.99999999997669E-2</v>
      </c>
      <c r="AD24" s="50">
        <f t="shared" si="21"/>
        <v>-2.60000000000016</v>
      </c>
      <c r="AE24" s="32">
        <f t="shared" si="22"/>
        <v>4.9999999999883499E-2</v>
      </c>
      <c r="AF24" s="55">
        <v>82800</v>
      </c>
      <c r="AG24" s="70">
        <f t="shared" si="10"/>
        <v>94</v>
      </c>
      <c r="AH24" s="71"/>
    </row>
    <row r="25" spans="1:43" s="1" customFormat="1" ht="14.25">
      <c r="A25" s="19">
        <v>44540</v>
      </c>
      <c r="B25" s="20">
        <v>780.34680000000003</v>
      </c>
      <c r="C25" s="21">
        <v>3.4091999999999998</v>
      </c>
      <c r="D25" s="22">
        <f t="shared" si="0"/>
        <v>783.75599999999997</v>
      </c>
      <c r="E25" s="23">
        <f t="shared" si="11"/>
        <v>-0.29999999992469401</v>
      </c>
      <c r="F25" s="24">
        <f t="shared" si="12"/>
        <v>-1.79999999988922</v>
      </c>
      <c r="G25" s="25">
        <f t="shared" si="13"/>
        <v>-0.149999999962347</v>
      </c>
      <c r="H25" s="21">
        <v>4.3973000000000004</v>
      </c>
      <c r="I25" s="22">
        <f t="shared" si="1"/>
        <v>784.7441</v>
      </c>
      <c r="J25" s="23">
        <f t="shared" si="14"/>
        <v>9.9999999974897905E-2</v>
      </c>
      <c r="K25" s="24">
        <f t="shared" si="15"/>
        <v>-2.5000000000545701</v>
      </c>
      <c r="L25" s="25">
        <f t="shared" si="16"/>
        <v>4.9999999987449001E-2</v>
      </c>
      <c r="M25" s="40">
        <v>3.6827000000000001</v>
      </c>
      <c r="N25" s="89">
        <f t="shared" si="2"/>
        <v>784.02949999999998</v>
      </c>
      <c r="O25" s="23">
        <f t="shared" si="17"/>
        <v>-0.10000000008858501</v>
      </c>
      <c r="P25" s="24">
        <f t="shared" si="18"/>
        <v>-3.5000000000309202</v>
      </c>
      <c r="Q25" s="25">
        <f t="shared" si="19"/>
        <v>-5.0000000044292399E-2</v>
      </c>
      <c r="R25" s="51"/>
      <c r="S25" s="34">
        <f t="shared" si="3"/>
        <v>44540</v>
      </c>
      <c r="T25" s="48">
        <v>7.3695000000000004</v>
      </c>
      <c r="U25" s="49">
        <f t="shared" si="4"/>
        <v>0.20000000000042201</v>
      </c>
      <c r="V25" s="50">
        <f t="shared" si="5"/>
        <v>-1.3999999999993999</v>
      </c>
      <c r="W25" s="32">
        <f t="shared" si="6"/>
        <v>0.100000000000211</v>
      </c>
      <c r="X25" s="18">
        <v>11.9878</v>
      </c>
      <c r="Y25" s="49">
        <f t="shared" si="7"/>
        <v>9.99999999997669E-2</v>
      </c>
      <c r="Z25" s="50">
        <f t="shared" si="8"/>
        <v>0.50000000000061096</v>
      </c>
      <c r="AA25" s="32">
        <f t="shared" si="9"/>
        <v>4.9999999999883499E-2</v>
      </c>
      <c r="AB25" s="58">
        <v>7.9957000000000003</v>
      </c>
      <c r="AC25" s="49">
        <f t="shared" si="20"/>
        <v>-0.399999999999956</v>
      </c>
      <c r="AD25" s="50">
        <f t="shared" si="21"/>
        <v>-3.0000000000001101</v>
      </c>
      <c r="AE25" s="32">
        <f t="shared" si="22"/>
        <v>-0.199999999999978</v>
      </c>
      <c r="AF25" s="55">
        <v>82794</v>
      </c>
      <c r="AG25" s="70">
        <f t="shared" si="10"/>
        <v>100</v>
      </c>
      <c r="AH25" s="72"/>
    </row>
    <row r="26" spans="1:43" s="1" customFormat="1" ht="14.25">
      <c r="A26" s="19">
        <v>44542</v>
      </c>
      <c r="B26" s="20">
        <v>780.34680000000003</v>
      </c>
      <c r="C26" s="21">
        <v>3.4089999999999998</v>
      </c>
      <c r="D26" s="22">
        <f t="shared" si="0"/>
        <v>783.75580000000002</v>
      </c>
      <c r="E26" s="23">
        <f t="shared" si="11"/>
        <v>-0.20000000006348301</v>
      </c>
      <c r="F26" s="24">
        <f t="shared" si="12"/>
        <v>-1.9999999999527101</v>
      </c>
      <c r="G26" s="25">
        <f t="shared" si="13"/>
        <v>-0.100000000031741</v>
      </c>
      <c r="H26" s="21">
        <v>4.3970000000000002</v>
      </c>
      <c r="I26" s="22">
        <f t="shared" si="1"/>
        <v>784.74379999999996</v>
      </c>
      <c r="J26" s="23">
        <f t="shared" si="14"/>
        <v>-0.29999999992469401</v>
      </c>
      <c r="K26" s="24">
        <f t="shared" si="15"/>
        <v>-2.79999999997926</v>
      </c>
      <c r="L26" s="25">
        <f t="shared" si="16"/>
        <v>-0.149999999962347</v>
      </c>
      <c r="M26" s="40">
        <v>3.6825999999999999</v>
      </c>
      <c r="N26" s="89">
        <f t="shared" si="2"/>
        <v>784.02940000000001</v>
      </c>
      <c r="O26" s="23">
        <f t="shared" si="17"/>
        <v>-9.9999999974897905E-2</v>
      </c>
      <c r="P26" s="24">
        <f t="shared" si="18"/>
        <v>-3.6000000000058199</v>
      </c>
      <c r="Q26" s="25">
        <f t="shared" si="19"/>
        <v>-4.9999999987449001E-2</v>
      </c>
      <c r="R26" s="51"/>
      <c r="S26" s="34">
        <f t="shared" si="3"/>
        <v>44542</v>
      </c>
      <c r="T26" s="48">
        <v>7.3692000000000002</v>
      </c>
      <c r="U26" s="49">
        <f t="shared" si="4"/>
        <v>-0.300000000000189</v>
      </c>
      <c r="V26" s="50">
        <f t="shared" si="5"/>
        <v>-1.6999999999995901</v>
      </c>
      <c r="W26" s="32">
        <f t="shared" si="6"/>
        <v>-0.150000000000095</v>
      </c>
      <c r="X26" s="18">
        <v>11.987500000000001</v>
      </c>
      <c r="Y26" s="49">
        <f t="shared" si="7"/>
        <v>-0.29999999999930099</v>
      </c>
      <c r="Z26" s="50">
        <f t="shared" si="8"/>
        <v>0.20000000000130999</v>
      </c>
      <c r="AA26" s="32">
        <f t="shared" si="9"/>
        <v>-0.14999999999965</v>
      </c>
      <c r="AB26" s="58">
        <v>7.9958999999999998</v>
      </c>
      <c r="AC26" s="49">
        <f t="shared" si="20"/>
        <v>0.19999999999953399</v>
      </c>
      <c r="AD26" s="50">
        <f t="shared" si="21"/>
        <v>-2.8000000000005798</v>
      </c>
      <c r="AE26" s="32">
        <f t="shared" si="22"/>
        <v>9.99999999997669E-2</v>
      </c>
      <c r="AF26" s="55">
        <v>82788</v>
      </c>
      <c r="AG26" s="70">
        <f t="shared" si="10"/>
        <v>106</v>
      </c>
      <c r="AH26" s="71"/>
    </row>
    <row r="27" spans="1:43" s="1" customFormat="1" ht="14.25">
      <c r="A27" s="19">
        <v>44544</v>
      </c>
      <c r="B27" s="20">
        <v>780.34680000000003</v>
      </c>
      <c r="C27" s="21">
        <v>3.4089</v>
      </c>
      <c r="D27" s="22">
        <f t="shared" si="0"/>
        <v>783.75570000000005</v>
      </c>
      <c r="E27" s="23">
        <f t="shared" si="11"/>
        <v>-9.9999999974897905E-2</v>
      </c>
      <c r="F27" s="24">
        <f t="shared" si="12"/>
        <v>-2.0999999999275998</v>
      </c>
      <c r="G27" s="25">
        <f t="shared" si="13"/>
        <v>-4.9999999987449001E-2</v>
      </c>
      <c r="H27" s="21">
        <v>4.3967000000000001</v>
      </c>
      <c r="I27" s="22">
        <f t="shared" si="1"/>
        <v>784.74350000000004</v>
      </c>
      <c r="J27" s="23">
        <f t="shared" si="14"/>
        <v>-0.30000000003838101</v>
      </c>
      <c r="K27" s="24">
        <f t="shared" si="15"/>
        <v>-3.1000000000176402</v>
      </c>
      <c r="L27" s="25">
        <f t="shared" si="16"/>
        <v>-0.15000000001919001</v>
      </c>
      <c r="M27" s="40">
        <v>3.6823999999999999</v>
      </c>
      <c r="N27" s="89">
        <f t="shared" si="2"/>
        <v>784.02919999999995</v>
      </c>
      <c r="O27" s="23">
        <f t="shared" si="17"/>
        <v>-0.199999999949796</v>
      </c>
      <c r="P27" s="24">
        <f t="shared" si="18"/>
        <v>-3.7999999999556202</v>
      </c>
      <c r="Q27" s="25">
        <f t="shared" si="19"/>
        <v>-9.9999999974897905E-2</v>
      </c>
      <c r="R27" s="51"/>
      <c r="S27" s="34">
        <f t="shared" si="3"/>
        <v>44544</v>
      </c>
      <c r="T27" s="48">
        <v>7.3693999999999997</v>
      </c>
      <c r="U27" s="49">
        <f t="shared" si="4"/>
        <v>0.19999999999953399</v>
      </c>
      <c r="V27" s="50">
        <f t="shared" si="5"/>
        <v>-1.50000000000006</v>
      </c>
      <c r="W27" s="32">
        <f t="shared" si="6"/>
        <v>9.99999999997669E-2</v>
      </c>
      <c r="X27" s="18">
        <v>11.9877</v>
      </c>
      <c r="Y27" s="49">
        <f t="shared" si="7"/>
        <v>0.19999999999953399</v>
      </c>
      <c r="Z27" s="50">
        <f t="shared" si="8"/>
        <v>0.40000000000084401</v>
      </c>
      <c r="AA27" s="32">
        <f t="shared" si="9"/>
        <v>9.99999999997669E-2</v>
      </c>
      <c r="AB27" s="58">
        <v>7.9954999999999998</v>
      </c>
      <c r="AC27" s="49">
        <f t="shared" si="20"/>
        <v>-0.399999999999956</v>
      </c>
      <c r="AD27" s="50">
        <f t="shared" si="21"/>
        <v>-3.2000000000005402</v>
      </c>
      <c r="AE27" s="32">
        <f t="shared" si="22"/>
        <v>-0.199999999999978</v>
      </c>
      <c r="AF27" s="55">
        <v>82782</v>
      </c>
      <c r="AG27" s="70">
        <f t="shared" si="10"/>
        <v>112</v>
      </c>
      <c r="AH27" s="72"/>
    </row>
    <row r="28" spans="1:43" s="1" customFormat="1" ht="14.25">
      <c r="A28" s="19">
        <v>44546</v>
      </c>
      <c r="B28" s="20">
        <v>780.34680000000003</v>
      </c>
      <c r="C28" s="21">
        <v>3.4085999999999999</v>
      </c>
      <c r="D28" s="22">
        <f t="shared" si="0"/>
        <v>783.75540000000001</v>
      </c>
      <c r="E28" s="23">
        <f t="shared" si="11"/>
        <v>-0.30000000003838101</v>
      </c>
      <c r="F28" s="24">
        <f t="shared" si="12"/>
        <v>-2.39999999996598</v>
      </c>
      <c r="G28" s="25">
        <f t="shared" si="13"/>
        <v>-0.15000000001919001</v>
      </c>
      <c r="H28" s="21">
        <v>4.3964999999999996</v>
      </c>
      <c r="I28" s="22">
        <f t="shared" si="1"/>
        <v>784.74329999999998</v>
      </c>
      <c r="J28" s="23">
        <f t="shared" si="14"/>
        <v>-0.20000000006348301</v>
      </c>
      <c r="K28" s="24">
        <f t="shared" si="15"/>
        <v>-3.30000000008113</v>
      </c>
      <c r="L28" s="25">
        <f t="shared" si="16"/>
        <v>-0.100000000031741</v>
      </c>
      <c r="M28" s="40">
        <v>3.6823999999999999</v>
      </c>
      <c r="N28" s="89">
        <f t="shared" si="2"/>
        <v>784.02919999999995</v>
      </c>
      <c r="O28" s="23">
        <f t="shared" si="17"/>
        <v>0</v>
      </c>
      <c r="P28" s="24">
        <f t="shared" si="18"/>
        <v>-3.7999999999556202</v>
      </c>
      <c r="Q28" s="25">
        <f t="shared" si="19"/>
        <v>0</v>
      </c>
      <c r="R28" s="52"/>
      <c r="S28" s="34">
        <f t="shared" si="3"/>
        <v>44546</v>
      </c>
      <c r="T28" s="48">
        <v>7.3695000000000004</v>
      </c>
      <c r="U28" s="49">
        <f t="shared" si="4"/>
        <v>0.100000000000655</v>
      </c>
      <c r="V28" s="50">
        <f t="shared" si="5"/>
        <v>-1.3999999999993999</v>
      </c>
      <c r="W28" s="32">
        <f t="shared" si="6"/>
        <v>5.0000000000327602E-2</v>
      </c>
      <c r="X28" s="18">
        <v>11.987399999999999</v>
      </c>
      <c r="Y28" s="49">
        <f t="shared" si="7"/>
        <v>-0.30000000000107702</v>
      </c>
      <c r="Z28" s="50">
        <f t="shared" si="8"/>
        <v>9.99999999997669E-2</v>
      </c>
      <c r="AA28" s="32">
        <f t="shared" si="9"/>
        <v>-0.15000000000053901</v>
      </c>
      <c r="AB28" s="58">
        <v>7.9953000000000003</v>
      </c>
      <c r="AC28" s="49">
        <f t="shared" si="20"/>
        <v>-0.19999999999953399</v>
      </c>
      <c r="AD28" s="50">
        <f t="shared" si="21"/>
        <v>-3.4000000000000701</v>
      </c>
      <c r="AE28" s="32">
        <f t="shared" si="22"/>
        <v>-9.99999999997669E-2</v>
      </c>
      <c r="AF28" s="55">
        <v>82776</v>
      </c>
      <c r="AG28" s="70">
        <f t="shared" si="10"/>
        <v>118</v>
      </c>
      <c r="AH28" s="71"/>
    </row>
    <row r="29" spans="1:43" s="1" customFormat="1" ht="14.25">
      <c r="A29" s="19">
        <v>44548</v>
      </c>
      <c r="B29" s="20">
        <v>780.34680000000003</v>
      </c>
      <c r="C29" s="21">
        <v>3.4083999999999999</v>
      </c>
      <c r="D29" s="22">
        <f t="shared" si="0"/>
        <v>783.75519999999995</v>
      </c>
      <c r="E29" s="23">
        <f t="shared" si="11"/>
        <v>-0.199999999949796</v>
      </c>
      <c r="F29" s="24">
        <f t="shared" si="12"/>
        <v>-2.5999999999157799</v>
      </c>
      <c r="G29" s="25">
        <f t="shared" si="13"/>
        <v>-9.9999999974897905E-2</v>
      </c>
      <c r="H29" s="21">
        <v>4.3962000000000003</v>
      </c>
      <c r="I29" s="22">
        <f t="shared" si="1"/>
        <v>784.74300000000005</v>
      </c>
      <c r="J29" s="23">
        <f t="shared" si="14"/>
        <v>-0.29999999992469401</v>
      </c>
      <c r="K29" s="24">
        <f t="shared" si="15"/>
        <v>-3.6000000000058199</v>
      </c>
      <c r="L29" s="25">
        <f t="shared" si="16"/>
        <v>-0.149999999962347</v>
      </c>
      <c r="M29" s="40">
        <v>3.6825999999999999</v>
      </c>
      <c r="N29" s="89">
        <f t="shared" si="2"/>
        <v>784.02940000000001</v>
      </c>
      <c r="O29" s="23">
        <f t="shared" si="17"/>
        <v>0.199999999949796</v>
      </c>
      <c r="P29" s="24">
        <f t="shared" si="18"/>
        <v>-3.6000000000058199</v>
      </c>
      <c r="Q29" s="25">
        <f t="shared" si="19"/>
        <v>9.9999999974897905E-2</v>
      </c>
      <c r="R29" s="52"/>
      <c r="S29" s="34">
        <f t="shared" si="3"/>
        <v>44548</v>
      </c>
      <c r="T29" s="48">
        <v>7.3692000000000002</v>
      </c>
      <c r="U29" s="49">
        <f t="shared" si="4"/>
        <v>-0.300000000000189</v>
      </c>
      <c r="V29" s="50">
        <f t="shared" si="5"/>
        <v>-1.6999999999995901</v>
      </c>
      <c r="W29" s="32">
        <f t="shared" si="6"/>
        <v>-0.150000000000095</v>
      </c>
      <c r="X29" s="18">
        <v>11.987299999999999</v>
      </c>
      <c r="Y29" s="49">
        <f t="shared" si="7"/>
        <v>-9.99999999997669E-2</v>
      </c>
      <c r="Z29" s="50">
        <f t="shared" si="8"/>
        <v>0</v>
      </c>
      <c r="AA29" s="32">
        <f t="shared" si="9"/>
        <v>-4.9999999999883499E-2</v>
      </c>
      <c r="AB29" s="58">
        <v>7.9950000000000001</v>
      </c>
      <c r="AC29" s="49">
        <f t="shared" si="20"/>
        <v>-0.300000000000189</v>
      </c>
      <c r="AD29" s="50">
        <f t="shared" si="21"/>
        <v>-3.70000000000026</v>
      </c>
      <c r="AE29" s="32">
        <f t="shared" si="22"/>
        <v>-0.150000000000095</v>
      </c>
      <c r="AF29" s="55">
        <v>82770</v>
      </c>
      <c r="AG29" s="70">
        <f t="shared" si="10"/>
        <v>124</v>
      </c>
      <c r="AH29" s="71"/>
    </row>
    <row r="30" spans="1:43" s="1" customFormat="1" ht="14.25">
      <c r="A30" s="19">
        <v>44550</v>
      </c>
      <c r="B30" s="20">
        <v>780.34680000000003</v>
      </c>
      <c r="C30" s="21">
        <v>3.4085000000000001</v>
      </c>
      <c r="D30" s="22">
        <f t="shared" si="0"/>
        <v>783.75530000000003</v>
      </c>
      <c r="E30" s="23">
        <f t="shared" si="11"/>
        <v>9.9999999974897905E-2</v>
      </c>
      <c r="F30" s="24">
        <f t="shared" si="12"/>
        <v>-2.4999999999408802</v>
      </c>
      <c r="G30" s="25">
        <f t="shared" si="13"/>
        <v>4.9999999987449001E-2</v>
      </c>
      <c r="H30" s="21">
        <v>4.3963999999999999</v>
      </c>
      <c r="I30" s="22">
        <f t="shared" si="1"/>
        <v>784.7432</v>
      </c>
      <c r="J30" s="23">
        <f t="shared" si="14"/>
        <v>0.199999999949796</v>
      </c>
      <c r="K30" s="24">
        <f t="shared" si="15"/>
        <v>-3.40000000005602</v>
      </c>
      <c r="L30" s="25">
        <f t="shared" si="16"/>
        <v>9.9999999974897905E-2</v>
      </c>
      <c r="M30" s="39">
        <v>3.6825000000000001</v>
      </c>
      <c r="N30" s="89">
        <f t="shared" si="2"/>
        <v>784.02930000000003</v>
      </c>
      <c r="O30" s="23">
        <f t="shared" si="17"/>
        <v>-9.9999999974897905E-2</v>
      </c>
      <c r="P30" s="24">
        <f t="shared" si="18"/>
        <v>-3.69999999998072</v>
      </c>
      <c r="Q30" s="25">
        <f t="shared" si="19"/>
        <v>-4.9999999987449001E-2</v>
      </c>
      <c r="R30" s="52"/>
      <c r="S30" s="34">
        <f t="shared" si="3"/>
        <v>44550</v>
      </c>
      <c r="T30" s="48">
        <v>7.3693</v>
      </c>
      <c r="U30" s="49">
        <f t="shared" si="4"/>
        <v>9.99999999997669E-2</v>
      </c>
      <c r="V30" s="50">
        <f t="shared" si="5"/>
        <v>-1.59999999999982</v>
      </c>
      <c r="W30" s="32">
        <f t="shared" si="6"/>
        <v>4.9999999999883499E-2</v>
      </c>
      <c r="X30" s="18">
        <v>11.987500000000001</v>
      </c>
      <c r="Y30" s="49">
        <f t="shared" si="7"/>
        <v>0.20000000000130999</v>
      </c>
      <c r="Z30" s="50">
        <f t="shared" si="8"/>
        <v>0.20000000000130999</v>
      </c>
      <c r="AA30" s="32">
        <f t="shared" si="9"/>
        <v>0.100000000000655</v>
      </c>
      <c r="AB30" s="58">
        <v>7.9954000000000001</v>
      </c>
      <c r="AC30" s="49">
        <f t="shared" si="20"/>
        <v>0.399999999999956</v>
      </c>
      <c r="AD30" s="50">
        <f t="shared" si="21"/>
        <v>-3.3000000000003</v>
      </c>
      <c r="AE30" s="32">
        <f t="shared" si="22"/>
        <v>0.199999999999978</v>
      </c>
      <c r="AF30" s="55">
        <v>82764</v>
      </c>
      <c r="AG30" s="70">
        <f t="shared" si="10"/>
        <v>130</v>
      </c>
      <c r="AH30" s="72"/>
    </row>
    <row r="31" spans="1:43" s="1" customFormat="1" ht="14.25">
      <c r="A31" s="19">
        <v>44557</v>
      </c>
      <c r="B31" s="20">
        <v>780.34680000000003</v>
      </c>
      <c r="C31" s="21">
        <v>3.4083000000000001</v>
      </c>
      <c r="D31" s="22">
        <f t="shared" si="0"/>
        <v>783.75509999999997</v>
      </c>
      <c r="E31" s="23">
        <f t="shared" si="11"/>
        <v>-0.199999999949796</v>
      </c>
      <c r="F31" s="24">
        <f t="shared" si="12"/>
        <v>-2.6999999998906801</v>
      </c>
      <c r="G31" s="25">
        <f t="shared" si="13"/>
        <v>-2.8571428564256599E-2</v>
      </c>
      <c r="H31" s="21">
        <v>4.3960999999999997</v>
      </c>
      <c r="I31" s="22">
        <f t="shared" si="1"/>
        <v>784.74289999999996</v>
      </c>
      <c r="J31" s="23">
        <f t="shared" si="14"/>
        <v>-0.29999999992469401</v>
      </c>
      <c r="K31" s="24">
        <f t="shared" si="15"/>
        <v>-3.69999999998072</v>
      </c>
      <c r="L31" s="25">
        <f t="shared" si="16"/>
        <v>-4.2857142846384803E-2</v>
      </c>
      <c r="M31" s="40">
        <v>3.6821000000000002</v>
      </c>
      <c r="N31" s="89">
        <f t="shared" si="2"/>
        <v>784.02890000000002</v>
      </c>
      <c r="O31" s="23">
        <f t="shared" si="17"/>
        <v>-0.40000000001327901</v>
      </c>
      <c r="P31" s="24">
        <f t="shared" si="18"/>
        <v>-4.099999999994</v>
      </c>
      <c r="Q31" s="25">
        <f t="shared" si="19"/>
        <v>-5.7142857144754103E-2</v>
      </c>
      <c r="R31" s="52"/>
      <c r="S31" s="34">
        <f t="shared" si="3"/>
        <v>44557</v>
      </c>
      <c r="T31" s="48">
        <v>7.3693999999999997</v>
      </c>
      <c r="U31" s="49">
        <f t="shared" si="4"/>
        <v>9.99999999997669E-2</v>
      </c>
      <c r="V31" s="50">
        <f t="shared" si="5"/>
        <v>-1.50000000000006</v>
      </c>
      <c r="W31" s="32">
        <f t="shared" si="6"/>
        <v>1.4285714285680999E-2</v>
      </c>
      <c r="X31" s="18">
        <v>11.9872</v>
      </c>
      <c r="Y31" s="49">
        <f t="shared" si="7"/>
        <v>-0.30000000000107702</v>
      </c>
      <c r="Z31" s="50">
        <f t="shared" si="8"/>
        <v>-9.99999999997669E-2</v>
      </c>
      <c r="AA31" s="32">
        <f t="shared" si="9"/>
        <v>-4.28571428572967E-2</v>
      </c>
      <c r="AB31" s="58">
        <v>7.9950999999999999</v>
      </c>
      <c r="AC31" s="49">
        <f t="shared" si="20"/>
        <v>-0.300000000000189</v>
      </c>
      <c r="AD31" s="50">
        <f t="shared" si="21"/>
        <v>-3.6000000000004899</v>
      </c>
      <c r="AE31" s="32">
        <f t="shared" si="22"/>
        <v>-4.2857142857169898E-2</v>
      </c>
      <c r="AF31" s="55">
        <v>82744</v>
      </c>
      <c r="AG31" s="70">
        <f t="shared" si="10"/>
        <v>150</v>
      </c>
      <c r="AH31" s="71"/>
    </row>
    <row r="32" spans="1:43" s="1" customFormat="1" ht="14.25">
      <c r="A32" s="19">
        <v>44564</v>
      </c>
      <c r="B32" s="20">
        <v>780.34680000000003</v>
      </c>
      <c r="C32" s="21">
        <v>3.4079999999999999</v>
      </c>
      <c r="D32" s="22">
        <f t="shared" si="0"/>
        <v>783.75480000000005</v>
      </c>
      <c r="E32" s="23">
        <f t="shared" si="11"/>
        <v>-0.30000000003838101</v>
      </c>
      <c r="F32" s="24">
        <f t="shared" si="12"/>
        <v>-2.9999999999290599</v>
      </c>
      <c r="G32" s="25">
        <f t="shared" si="13"/>
        <v>-4.2857142862625798E-2</v>
      </c>
      <c r="H32" s="38">
        <v>4.3959999999999999</v>
      </c>
      <c r="I32" s="22">
        <f t="shared" si="1"/>
        <v>784.74279999999999</v>
      </c>
      <c r="J32" s="23">
        <f t="shared" si="14"/>
        <v>-0.10000000008858501</v>
      </c>
      <c r="K32" s="24">
        <f t="shared" si="15"/>
        <v>-3.8000000000692999</v>
      </c>
      <c r="L32" s="25">
        <f t="shared" si="16"/>
        <v>-1.4285714298369299E-2</v>
      </c>
      <c r="M32" s="38">
        <v>3.6819999999999999</v>
      </c>
      <c r="N32" s="89">
        <f t="shared" si="2"/>
        <v>784.02880000000005</v>
      </c>
      <c r="O32" s="23">
        <f t="shared" si="17"/>
        <v>-9.9999999974897905E-2</v>
      </c>
      <c r="P32" s="24">
        <f t="shared" si="18"/>
        <v>-4.1999999999688997</v>
      </c>
      <c r="Q32" s="25">
        <f t="shared" si="19"/>
        <v>-1.42857142821283E-2</v>
      </c>
      <c r="R32" s="52"/>
      <c r="S32" s="34">
        <f t="shared" si="3"/>
        <v>44564</v>
      </c>
      <c r="T32" s="21">
        <v>7.3695000000000004</v>
      </c>
      <c r="U32" s="49">
        <f t="shared" si="4"/>
        <v>0.100000000000655</v>
      </c>
      <c r="V32" s="50">
        <f t="shared" si="5"/>
        <v>-1.3999999999993999</v>
      </c>
      <c r="W32" s="32">
        <f t="shared" si="6"/>
        <v>1.42857142858079E-2</v>
      </c>
      <c r="X32" s="20">
        <v>11.987</v>
      </c>
      <c r="Y32" s="49">
        <f t="shared" si="7"/>
        <v>-0.19999999999953399</v>
      </c>
      <c r="Z32" s="50">
        <f t="shared" si="8"/>
        <v>-0.29999999999930099</v>
      </c>
      <c r="AA32" s="32">
        <f t="shared" si="9"/>
        <v>-2.8571428571361999E-2</v>
      </c>
      <c r="AB32" s="20">
        <v>7.9950000000000001</v>
      </c>
      <c r="AC32" s="49">
        <f t="shared" si="20"/>
        <v>-9.99999999997669E-2</v>
      </c>
      <c r="AD32" s="50">
        <f t="shared" si="21"/>
        <v>-3.70000000000026</v>
      </c>
      <c r="AE32" s="32">
        <f t="shared" si="22"/>
        <v>-1.4285714285680999E-2</v>
      </c>
      <c r="AF32" s="55">
        <v>82724</v>
      </c>
      <c r="AG32" s="70">
        <f t="shared" si="10"/>
        <v>170</v>
      </c>
    </row>
    <row r="33" spans="5:27">
      <c r="E33" s="87">
        <f>F32-F30</f>
        <v>-0.49999999998817701</v>
      </c>
      <c r="F33" s="87">
        <f>K32-K30</f>
        <v>-0.40000000001327901</v>
      </c>
      <c r="G33" s="87">
        <f>P32-P30</f>
        <v>-0.49999999998817701</v>
      </c>
      <c r="H33" s="87">
        <f>F32</f>
        <v>-2.9999999999290599</v>
      </c>
      <c r="I33" s="87">
        <f>K32</f>
        <v>-3.8000000000692999</v>
      </c>
      <c r="J33" s="87">
        <f>P32</f>
        <v>-4.1999999999688997</v>
      </c>
      <c r="K33" s="87">
        <f>(F32-F31)/7</f>
        <v>-4.2857142862625798E-2</v>
      </c>
      <c r="U33" s="87">
        <f>V32-V30</f>
        <v>0.20000000000042201</v>
      </c>
      <c r="V33" s="88">
        <f>Z32-Z30</f>
        <v>-0.50000000000061096</v>
      </c>
      <c r="W33" s="88">
        <f>AD32-AD30</f>
        <v>-0.399999999999956</v>
      </c>
      <c r="X33" s="88">
        <f>V32</f>
        <v>-1.3999999999993999</v>
      </c>
      <c r="Y33" s="87">
        <f>Z32</f>
        <v>-0.29999999999930099</v>
      </c>
      <c r="Z33" s="88">
        <f>AD32</f>
        <v>-3.70000000000026</v>
      </c>
      <c r="AA33" s="88">
        <f>(Z31-Z32)/7</f>
        <v>2.8571428571361999E-2</v>
      </c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16" workbookViewId="0">
      <selection activeCell="U27" sqref="U27"/>
    </sheetView>
  </sheetViews>
  <sheetFormatPr defaultColWidth="9" defaultRowHeight="13.5"/>
  <cols>
    <col min="2" max="2" width="10.625" customWidth="1"/>
    <col min="3" max="3" width="10.3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20" max="20" width="9.375"/>
    <col min="24" max="24" width="11.875" customWidth="1"/>
    <col min="28" max="28" width="9.375"/>
    <col min="32" max="32" width="9.375"/>
  </cols>
  <sheetData>
    <row r="1" spans="1:44" s="1" customFormat="1" ht="30.75" customHeight="1">
      <c r="A1" s="97" t="s">
        <v>43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44654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44654</v>
      </c>
      <c r="B6" s="20">
        <v>779.79830000000004</v>
      </c>
      <c r="C6" s="21">
        <v>6.5132000000000003</v>
      </c>
      <c r="D6" s="22">
        <f t="shared" ref="D6:D21" si="0">C6+B6</f>
        <v>786.31150000000002</v>
      </c>
      <c r="E6" s="23">
        <v>0</v>
      </c>
      <c r="F6" s="24">
        <v>0</v>
      </c>
      <c r="G6" s="25">
        <v>0</v>
      </c>
      <c r="H6" s="21">
        <v>7.7484999999999999</v>
      </c>
      <c r="I6" s="22">
        <f t="shared" ref="I6:I21" si="1">H6+B6</f>
        <v>787.54679999999996</v>
      </c>
      <c r="J6" s="23">
        <v>0</v>
      </c>
      <c r="K6" s="24">
        <v>0</v>
      </c>
      <c r="L6" s="25">
        <v>0</v>
      </c>
      <c r="M6" s="39">
        <v>7.0012999999999996</v>
      </c>
      <c r="N6" s="22">
        <f t="shared" ref="N6:N21" si="2">M6+B6</f>
        <v>786.79960000000005</v>
      </c>
      <c r="O6" s="23">
        <v>0</v>
      </c>
      <c r="P6" s="24">
        <v>0</v>
      </c>
      <c r="Q6" s="25">
        <v>0</v>
      </c>
      <c r="R6" s="46"/>
      <c r="S6" s="47">
        <f t="shared" ref="S6:S21" si="3">A6</f>
        <v>44654</v>
      </c>
      <c r="T6" s="48">
        <v>8.0370000000000008</v>
      </c>
      <c r="U6" s="49">
        <v>0</v>
      </c>
      <c r="V6" s="50">
        <v>0</v>
      </c>
      <c r="W6" s="32">
        <v>0</v>
      </c>
      <c r="X6" s="18">
        <v>11.8903</v>
      </c>
      <c r="Y6" s="49">
        <f>(X6-X6)*1000</f>
        <v>0</v>
      </c>
      <c r="Z6" s="50">
        <v>0</v>
      </c>
      <c r="AA6" s="32">
        <v>0</v>
      </c>
      <c r="AB6" s="58">
        <v>8.8589000000000002</v>
      </c>
      <c r="AC6" s="49">
        <v>0</v>
      </c>
      <c r="AD6" s="50">
        <v>0</v>
      </c>
      <c r="AE6" s="32">
        <v>0</v>
      </c>
      <c r="AF6" s="55">
        <v>82338</v>
      </c>
      <c r="AG6" s="70">
        <f>82347-AF6</f>
        <v>9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44655</v>
      </c>
      <c r="B7" s="20">
        <v>779.79830000000004</v>
      </c>
      <c r="C7" s="21">
        <v>6.5128000000000004</v>
      </c>
      <c r="D7" s="22">
        <f t="shared" si="0"/>
        <v>786.31110000000001</v>
      </c>
      <c r="E7" s="23">
        <f t="shared" ref="E7:E21" si="4">(D7-D6)*1000</f>
        <v>-0.40000000001327901</v>
      </c>
      <c r="F7" s="24">
        <f t="shared" ref="F7:F21" si="5">F6+E7</f>
        <v>-0.40000000001327901</v>
      </c>
      <c r="G7" s="25">
        <f t="shared" ref="G7:G21" si="6">E7/(A7-A6)</f>
        <v>-0.40000000001327901</v>
      </c>
      <c r="H7" s="21">
        <v>7.7480000000000002</v>
      </c>
      <c r="I7" s="22">
        <f t="shared" si="1"/>
        <v>787.54629999999997</v>
      </c>
      <c r="J7" s="23">
        <f t="shared" ref="J7:J21" si="7">(I7-I6)*1000</f>
        <v>-0.49999999998817701</v>
      </c>
      <c r="K7" s="24">
        <f t="shared" ref="K7:K21" si="8">K6+J7</f>
        <v>-0.49999999998817701</v>
      </c>
      <c r="L7" s="25">
        <f t="shared" ref="L7:L21" si="9">J7/(A7-A6)</f>
        <v>-0.49999999998817701</v>
      </c>
      <c r="M7" s="40">
        <v>7.0010000000000003</v>
      </c>
      <c r="N7" s="22">
        <f t="shared" si="2"/>
        <v>786.79930000000002</v>
      </c>
      <c r="O7" s="23">
        <f t="shared" ref="O7:O21" si="10">(N7-N6)*1000</f>
        <v>-0.30000000003838101</v>
      </c>
      <c r="P7" s="24">
        <f t="shared" ref="P7:P21" si="11">P6+O7</f>
        <v>-0.30000000003838101</v>
      </c>
      <c r="Q7" s="25">
        <f t="shared" ref="Q7:Q21" si="12">O7/(A7-A6)</f>
        <v>-0.30000000003838101</v>
      </c>
      <c r="R7" s="51"/>
      <c r="S7" s="47">
        <f t="shared" si="3"/>
        <v>44655</v>
      </c>
      <c r="T7" s="48">
        <v>8.0374999999999996</v>
      </c>
      <c r="U7" s="49">
        <f t="shared" ref="U7:U21" si="13">(T7-T6)*1000</f>
        <v>0.49999999999883499</v>
      </c>
      <c r="V7" s="50">
        <f t="shared" ref="V7:V21" si="14">V6+U7</f>
        <v>0.49999999999883499</v>
      </c>
      <c r="W7" s="32">
        <f t="shared" ref="W7:W21" si="15">U7/(S7-S6)</f>
        <v>0.49999999999883499</v>
      </c>
      <c r="X7" s="18">
        <v>11.8901</v>
      </c>
      <c r="Y7" s="49">
        <f t="shared" ref="Y7:Y21" si="16">(X7-X6)*1000</f>
        <v>-0.19999999999953399</v>
      </c>
      <c r="Z7" s="50">
        <f t="shared" ref="Z7:Z21" si="17">Z6+Y7</f>
        <v>-0.19999999999953399</v>
      </c>
      <c r="AA7" s="32">
        <f t="shared" ref="AA7:AA21" si="18">Y7/(S7-S6)</f>
        <v>-0.19999999999953399</v>
      </c>
      <c r="AB7" s="58">
        <v>8.8588000000000005</v>
      </c>
      <c r="AC7" s="49">
        <f t="shared" ref="AC7:AC21" si="19">(AB7-AB6)*1000</f>
        <v>-9.99999999997669E-2</v>
      </c>
      <c r="AD7" s="50">
        <f t="shared" ref="AD7:AD21" si="20">AD6+AC7</f>
        <v>-9.99999999997669E-2</v>
      </c>
      <c r="AE7" s="32">
        <f t="shared" ref="AE7:AE21" si="21">AC7/(S7-S6)</f>
        <v>-9.99999999997669E-2</v>
      </c>
      <c r="AF7" s="55">
        <v>82332</v>
      </c>
      <c r="AG7" s="70">
        <f t="shared" ref="AG7:AG21" si="22">82347-AF7</f>
        <v>15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44656</v>
      </c>
      <c r="B8" s="20">
        <v>779.79830000000004</v>
      </c>
      <c r="C8" s="21">
        <v>6.5121000000000002</v>
      </c>
      <c r="D8" s="22">
        <f t="shared" si="0"/>
        <v>786.31039999999996</v>
      </c>
      <c r="E8" s="23">
        <f t="shared" si="4"/>
        <v>-0.69999999993797202</v>
      </c>
      <c r="F8" s="24">
        <f t="shared" si="5"/>
        <v>-1.09999999995125</v>
      </c>
      <c r="G8" s="25">
        <f t="shared" si="6"/>
        <v>-0.69999999993797202</v>
      </c>
      <c r="H8" s="21">
        <v>7.7481999999999998</v>
      </c>
      <c r="I8" s="22">
        <f t="shared" si="1"/>
        <v>787.54650000000004</v>
      </c>
      <c r="J8" s="23">
        <f t="shared" si="7"/>
        <v>0.199999999949796</v>
      </c>
      <c r="K8" s="24">
        <f t="shared" si="8"/>
        <v>-0.30000000003838101</v>
      </c>
      <c r="L8" s="25">
        <f t="shared" si="9"/>
        <v>0.199999999949796</v>
      </c>
      <c r="M8" s="39">
        <v>7.0007000000000001</v>
      </c>
      <c r="N8" s="22">
        <f t="shared" si="2"/>
        <v>786.79899999999998</v>
      </c>
      <c r="O8" s="23">
        <f t="shared" si="10"/>
        <v>-0.29999999992469401</v>
      </c>
      <c r="P8" s="24">
        <f t="shared" si="11"/>
        <v>-0.59999999996307496</v>
      </c>
      <c r="Q8" s="25">
        <f t="shared" si="12"/>
        <v>-0.29999999992469401</v>
      </c>
      <c r="R8" s="46"/>
      <c r="S8" s="47">
        <f t="shared" si="3"/>
        <v>44656</v>
      </c>
      <c r="T8" s="48">
        <v>8.0373000000000001</v>
      </c>
      <c r="U8" s="49">
        <f t="shared" si="13"/>
        <v>-0.19999999999953399</v>
      </c>
      <c r="V8" s="50">
        <f t="shared" si="14"/>
        <v>0.29999999999930099</v>
      </c>
      <c r="W8" s="32">
        <f t="shared" si="15"/>
        <v>-0.19999999999953399</v>
      </c>
      <c r="X8" s="18">
        <v>11.8902</v>
      </c>
      <c r="Y8" s="49">
        <f t="shared" si="16"/>
        <v>9.99999999997669E-2</v>
      </c>
      <c r="Z8" s="50">
        <f t="shared" si="17"/>
        <v>-9.99999999997669E-2</v>
      </c>
      <c r="AA8" s="32">
        <f t="shared" si="18"/>
        <v>9.99999999997669E-2</v>
      </c>
      <c r="AB8" s="58">
        <v>8.8587000000000007</v>
      </c>
      <c r="AC8" s="49">
        <f t="shared" si="19"/>
        <v>-9.99999999997669E-2</v>
      </c>
      <c r="AD8" s="50">
        <f t="shared" si="20"/>
        <v>-0.19999999999953399</v>
      </c>
      <c r="AE8" s="32">
        <f t="shared" si="21"/>
        <v>-9.99999999997669E-2</v>
      </c>
      <c r="AF8" s="55">
        <v>82326</v>
      </c>
      <c r="AG8" s="70">
        <f t="shared" si="22"/>
        <v>21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44657</v>
      </c>
      <c r="B9" s="20">
        <v>779.79830000000004</v>
      </c>
      <c r="C9" s="21">
        <v>6.5122999999999998</v>
      </c>
      <c r="D9" s="22">
        <f t="shared" si="0"/>
        <v>786.31060000000002</v>
      </c>
      <c r="E9" s="23">
        <f t="shared" si="4"/>
        <v>0.199999999949796</v>
      </c>
      <c r="F9" s="24">
        <f t="shared" si="5"/>
        <v>-0.90000000000145497</v>
      </c>
      <c r="G9" s="25">
        <f t="shared" si="6"/>
        <v>0.199999999949796</v>
      </c>
      <c r="H9" s="21">
        <v>7.7477</v>
      </c>
      <c r="I9" s="22">
        <f t="shared" si="1"/>
        <v>787.54600000000005</v>
      </c>
      <c r="J9" s="23">
        <f t="shared" si="7"/>
        <v>-0.49999999998817701</v>
      </c>
      <c r="K9" s="24">
        <f t="shared" si="8"/>
        <v>-0.80000000002655702</v>
      </c>
      <c r="L9" s="25">
        <f t="shared" si="9"/>
        <v>-0.49999999998817701</v>
      </c>
      <c r="M9" s="40">
        <v>7.0004999999999997</v>
      </c>
      <c r="N9" s="22">
        <f t="shared" si="2"/>
        <v>786.79880000000003</v>
      </c>
      <c r="O9" s="23">
        <f t="shared" si="10"/>
        <v>-0.20000000006348301</v>
      </c>
      <c r="P9" s="24">
        <f t="shared" si="11"/>
        <v>-0.80000000002655702</v>
      </c>
      <c r="Q9" s="25">
        <f t="shared" si="12"/>
        <v>-0.20000000006348301</v>
      </c>
      <c r="R9" s="51"/>
      <c r="S9" s="47">
        <f t="shared" si="3"/>
        <v>44657</v>
      </c>
      <c r="T9" s="48">
        <v>8.0370000000000008</v>
      </c>
      <c r="U9" s="49">
        <f t="shared" si="13"/>
        <v>-0.29999999999930099</v>
      </c>
      <c r="V9" s="50">
        <f t="shared" si="14"/>
        <v>0</v>
      </c>
      <c r="W9" s="32">
        <f t="shared" si="15"/>
        <v>-0.29999999999930099</v>
      </c>
      <c r="X9" s="18">
        <v>11.889900000000001</v>
      </c>
      <c r="Y9" s="49">
        <f t="shared" si="16"/>
        <v>-0.29999999999930099</v>
      </c>
      <c r="Z9" s="50">
        <f t="shared" si="17"/>
        <v>-0.39999999999906799</v>
      </c>
      <c r="AA9" s="32">
        <f t="shared" si="18"/>
        <v>-0.29999999999930099</v>
      </c>
      <c r="AB9" s="58">
        <v>8.8589000000000002</v>
      </c>
      <c r="AC9" s="49">
        <f t="shared" si="19"/>
        <v>0.19999999999953399</v>
      </c>
      <c r="AD9" s="50">
        <f t="shared" si="20"/>
        <v>0</v>
      </c>
      <c r="AE9" s="32">
        <f t="shared" si="21"/>
        <v>0.19999999999953399</v>
      </c>
      <c r="AF9" s="55">
        <v>82320</v>
      </c>
      <c r="AG9" s="70">
        <f t="shared" si="22"/>
        <v>27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44658</v>
      </c>
      <c r="B10" s="20">
        <v>779.79830000000004</v>
      </c>
      <c r="C10" s="21">
        <v>6.5118999999999998</v>
      </c>
      <c r="D10" s="22">
        <f t="shared" si="0"/>
        <v>786.31020000000001</v>
      </c>
      <c r="E10" s="23">
        <f t="shared" si="4"/>
        <v>-0.40000000001327901</v>
      </c>
      <c r="F10" s="24">
        <f t="shared" si="5"/>
        <v>-1.30000000001473</v>
      </c>
      <c r="G10" s="25">
        <f t="shared" si="6"/>
        <v>-0.40000000001327901</v>
      </c>
      <c r="H10" s="21">
        <v>7.7474999999999996</v>
      </c>
      <c r="I10" s="22">
        <f t="shared" si="1"/>
        <v>787.54579999999999</v>
      </c>
      <c r="J10" s="23">
        <f t="shared" si="7"/>
        <v>-0.20000000006348301</v>
      </c>
      <c r="K10" s="24">
        <f t="shared" si="8"/>
        <v>-1.00000000009004</v>
      </c>
      <c r="L10" s="25">
        <f t="shared" si="9"/>
        <v>-0.20000000006348301</v>
      </c>
      <c r="M10" s="39">
        <v>7.0002000000000004</v>
      </c>
      <c r="N10" s="22">
        <f t="shared" si="2"/>
        <v>786.79849999999999</v>
      </c>
      <c r="O10" s="23">
        <f t="shared" si="10"/>
        <v>-0.30000000003838101</v>
      </c>
      <c r="P10" s="24">
        <f t="shared" si="11"/>
        <v>-1.1000000000649399</v>
      </c>
      <c r="Q10" s="25">
        <f t="shared" si="12"/>
        <v>-0.30000000003838101</v>
      </c>
      <c r="R10" s="46"/>
      <c r="S10" s="47">
        <f t="shared" si="3"/>
        <v>44658</v>
      </c>
      <c r="T10" s="48">
        <v>8.0370000000000008</v>
      </c>
      <c r="U10" s="49">
        <f t="shared" si="13"/>
        <v>0</v>
      </c>
      <c r="V10" s="50">
        <f t="shared" si="14"/>
        <v>0</v>
      </c>
      <c r="W10" s="32">
        <f t="shared" si="15"/>
        <v>0</v>
      </c>
      <c r="X10" s="18">
        <v>11.889200000000001</v>
      </c>
      <c r="Y10" s="49">
        <f t="shared" si="16"/>
        <v>-0.70000000000014495</v>
      </c>
      <c r="Z10" s="50">
        <f t="shared" si="17"/>
        <v>-1.0999999999992101</v>
      </c>
      <c r="AA10" s="32">
        <f t="shared" si="18"/>
        <v>-0.70000000000014495</v>
      </c>
      <c r="AB10" s="58">
        <v>8.8591999999999995</v>
      </c>
      <c r="AC10" s="49">
        <f t="shared" si="19"/>
        <v>0.29999999999930099</v>
      </c>
      <c r="AD10" s="50">
        <f t="shared" si="20"/>
        <v>0.29999999999930099</v>
      </c>
      <c r="AE10" s="32">
        <f t="shared" si="21"/>
        <v>0.29999999999930099</v>
      </c>
      <c r="AF10" s="55">
        <v>82314</v>
      </c>
      <c r="AG10" s="70">
        <f t="shared" si="22"/>
        <v>33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44659</v>
      </c>
      <c r="B11" s="20">
        <v>779.79830000000004</v>
      </c>
      <c r="C11" s="21">
        <v>6.5118</v>
      </c>
      <c r="D11" s="22">
        <f t="shared" si="0"/>
        <v>786.31010000000003</v>
      </c>
      <c r="E11" s="23">
        <f t="shared" si="4"/>
        <v>-9.9999999974897905E-2</v>
      </c>
      <c r="F11" s="24">
        <f t="shared" si="5"/>
        <v>-1.39999999998963</v>
      </c>
      <c r="G11" s="25">
        <f t="shared" si="6"/>
        <v>-9.9999999974897905E-2</v>
      </c>
      <c r="H11" s="21">
        <v>7.7472000000000003</v>
      </c>
      <c r="I11" s="22">
        <f t="shared" si="1"/>
        <v>787.54549999999995</v>
      </c>
      <c r="J11" s="23">
        <f t="shared" si="7"/>
        <v>-0.29999999992469401</v>
      </c>
      <c r="K11" s="24">
        <f t="shared" si="8"/>
        <v>-1.30000000001473</v>
      </c>
      <c r="L11" s="25">
        <f t="shared" si="9"/>
        <v>-0.29999999992469401</v>
      </c>
      <c r="M11" s="40">
        <v>7.0003000000000002</v>
      </c>
      <c r="N11" s="22">
        <f t="shared" si="2"/>
        <v>786.79859999999996</v>
      </c>
      <c r="O11" s="23">
        <f t="shared" si="10"/>
        <v>0.10000000008858501</v>
      </c>
      <c r="P11" s="24">
        <f t="shared" si="11"/>
        <v>-0.99999999997635303</v>
      </c>
      <c r="Q11" s="25">
        <f t="shared" si="12"/>
        <v>0.10000000008858501</v>
      </c>
      <c r="R11" s="51"/>
      <c r="S11" s="47">
        <f t="shared" si="3"/>
        <v>44659</v>
      </c>
      <c r="T11" s="48">
        <v>8.0374999999999996</v>
      </c>
      <c r="U11" s="49">
        <f t="shared" si="13"/>
        <v>0.49999999999883499</v>
      </c>
      <c r="V11" s="50">
        <f t="shared" si="14"/>
        <v>0.49999999999883499</v>
      </c>
      <c r="W11" s="32">
        <f t="shared" si="15"/>
        <v>0.49999999999883499</v>
      </c>
      <c r="X11" s="18">
        <v>11.888999999999999</v>
      </c>
      <c r="Y11" s="49">
        <f t="shared" si="16"/>
        <v>-0.20000000000130999</v>
      </c>
      <c r="Z11" s="50">
        <f t="shared" si="17"/>
        <v>-1.3000000000005201</v>
      </c>
      <c r="AA11" s="32">
        <f t="shared" si="18"/>
        <v>-0.20000000000130999</v>
      </c>
      <c r="AB11" s="58">
        <v>8.8583999999999996</v>
      </c>
      <c r="AC11" s="49">
        <f t="shared" si="19"/>
        <v>-0.799999999999912</v>
      </c>
      <c r="AD11" s="50">
        <f t="shared" si="20"/>
        <v>-0.50000000000061096</v>
      </c>
      <c r="AE11" s="32">
        <f t="shared" si="21"/>
        <v>-0.799999999999912</v>
      </c>
      <c r="AF11" s="55">
        <v>82308</v>
      </c>
      <c r="AG11" s="70">
        <f t="shared" si="22"/>
        <v>39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44660</v>
      </c>
      <c r="B12" s="20">
        <v>779.79830000000004</v>
      </c>
      <c r="C12" s="21">
        <v>6.5117000000000003</v>
      </c>
      <c r="D12" s="22">
        <f t="shared" si="0"/>
        <v>786.31</v>
      </c>
      <c r="E12" s="23">
        <f t="shared" si="4"/>
        <v>-9.9999999974897905E-2</v>
      </c>
      <c r="F12" s="24">
        <f t="shared" si="5"/>
        <v>-1.4999999999645299</v>
      </c>
      <c r="G12" s="25">
        <f t="shared" si="6"/>
        <v>-9.9999999974897905E-2</v>
      </c>
      <c r="H12" s="21">
        <v>7.7473000000000001</v>
      </c>
      <c r="I12" s="22">
        <f t="shared" si="1"/>
        <v>787.54560000000004</v>
      </c>
      <c r="J12" s="23">
        <f t="shared" si="7"/>
        <v>9.9999999974897905E-2</v>
      </c>
      <c r="K12" s="24">
        <f t="shared" si="8"/>
        <v>-1.2000000000398401</v>
      </c>
      <c r="L12" s="25">
        <f t="shared" si="9"/>
        <v>9.9999999974897905E-2</v>
      </c>
      <c r="M12" s="39">
        <v>7.0002000000000004</v>
      </c>
      <c r="N12" s="22">
        <f t="shared" si="2"/>
        <v>786.79849999999999</v>
      </c>
      <c r="O12" s="23">
        <f t="shared" si="10"/>
        <v>-0.10000000008858501</v>
      </c>
      <c r="P12" s="24">
        <f t="shared" si="11"/>
        <v>-1.1000000000649399</v>
      </c>
      <c r="Q12" s="25">
        <f t="shared" si="12"/>
        <v>-0.10000000008858501</v>
      </c>
      <c r="R12" s="46"/>
      <c r="S12" s="47">
        <f t="shared" si="3"/>
        <v>44660</v>
      </c>
      <c r="T12" s="48">
        <v>8.0372000000000003</v>
      </c>
      <c r="U12" s="49">
        <f t="shared" si="13"/>
        <v>-0.29999999999930099</v>
      </c>
      <c r="V12" s="50">
        <f t="shared" si="14"/>
        <v>0.19999999999953399</v>
      </c>
      <c r="W12" s="32">
        <f t="shared" si="15"/>
        <v>-0.29999999999930099</v>
      </c>
      <c r="X12" s="18">
        <v>11.889099999999999</v>
      </c>
      <c r="Y12" s="49">
        <f t="shared" si="16"/>
        <v>9.99999999997669E-2</v>
      </c>
      <c r="Z12" s="50">
        <f t="shared" si="17"/>
        <v>-1.20000000000076</v>
      </c>
      <c r="AA12" s="32">
        <f t="shared" si="18"/>
        <v>9.99999999997669E-2</v>
      </c>
      <c r="AB12" s="58">
        <v>8.8582000000000001</v>
      </c>
      <c r="AC12" s="49">
        <f t="shared" si="19"/>
        <v>-0.19999999999953399</v>
      </c>
      <c r="AD12" s="50">
        <f t="shared" si="20"/>
        <v>-0.70000000000014495</v>
      </c>
      <c r="AE12" s="32">
        <f t="shared" si="21"/>
        <v>-0.19999999999953399</v>
      </c>
      <c r="AF12" s="55">
        <v>82302</v>
      </c>
      <c r="AG12" s="70">
        <f t="shared" si="22"/>
        <v>45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44661</v>
      </c>
      <c r="B13" s="20">
        <v>779.79830000000004</v>
      </c>
      <c r="C13" s="21">
        <v>6.5114999999999998</v>
      </c>
      <c r="D13" s="22">
        <f t="shared" si="0"/>
        <v>786.3098</v>
      </c>
      <c r="E13" s="23">
        <f t="shared" si="4"/>
        <v>-0.20000000006348301</v>
      </c>
      <c r="F13" s="24">
        <f t="shared" si="5"/>
        <v>-1.70000000002801</v>
      </c>
      <c r="G13" s="25">
        <f t="shared" si="6"/>
        <v>-0.20000000006348301</v>
      </c>
      <c r="H13" s="21">
        <v>7.7469999999999999</v>
      </c>
      <c r="I13" s="22">
        <f t="shared" si="1"/>
        <v>787.5453</v>
      </c>
      <c r="J13" s="23">
        <f t="shared" si="7"/>
        <v>-0.30000000003838101</v>
      </c>
      <c r="K13" s="24">
        <f t="shared" si="8"/>
        <v>-1.5000000000782201</v>
      </c>
      <c r="L13" s="25">
        <f t="shared" si="9"/>
        <v>-0.30000000003838101</v>
      </c>
      <c r="M13" s="40">
        <v>7</v>
      </c>
      <c r="N13" s="22">
        <f t="shared" si="2"/>
        <v>786.79830000000004</v>
      </c>
      <c r="O13" s="23">
        <f t="shared" si="10"/>
        <v>-0.199999999949796</v>
      </c>
      <c r="P13" s="24">
        <f t="shared" si="11"/>
        <v>-1.30000000001473</v>
      </c>
      <c r="Q13" s="25">
        <f t="shared" si="12"/>
        <v>-0.199999999949796</v>
      </c>
      <c r="R13" s="51"/>
      <c r="S13" s="47">
        <f t="shared" si="3"/>
        <v>44661</v>
      </c>
      <c r="T13" s="48">
        <v>8.0368999999999993</v>
      </c>
      <c r="U13" s="49">
        <f t="shared" si="13"/>
        <v>-0.30000000000107702</v>
      </c>
      <c r="V13" s="50">
        <f t="shared" si="14"/>
        <v>-0.10000000000154299</v>
      </c>
      <c r="W13" s="32">
        <f t="shared" si="15"/>
        <v>-0.30000000000107702</v>
      </c>
      <c r="X13" s="18">
        <v>11.888999999999999</v>
      </c>
      <c r="Y13" s="49">
        <f t="shared" si="16"/>
        <v>-9.99999999997669E-2</v>
      </c>
      <c r="Z13" s="50">
        <f t="shared" si="17"/>
        <v>-1.3000000000005201</v>
      </c>
      <c r="AA13" s="32">
        <f t="shared" si="18"/>
        <v>-9.99999999997669E-2</v>
      </c>
      <c r="AB13" s="58">
        <v>8.8580000000000005</v>
      </c>
      <c r="AC13" s="49">
        <f t="shared" si="19"/>
        <v>-0.19999999999953399</v>
      </c>
      <c r="AD13" s="50">
        <f t="shared" si="20"/>
        <v>-0.89999999999967895</v>
      </c>
      <c r="AE13" s="32">
        <f t="shared" si="21"/>
        <v>-0.19999999999953399</v>
      </c>
      <c r="AF13" s="55">
        <v>82296</v>
      </c>
      <c r="AG13" s="70">
        <f t="shared" si="22"/>
        <v>51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44662</v>
      </c>
      <c r="B14" s="20">
        <v>779.79830000000004</v>
      </c>
      <c r="C14" s="21">
        <v>6.5111999999999997</v>
      </c>
      <c r="D14" s="22">
        <f t="shared" si="0"/>
        <v>786.30949999999996</v>
      </c>
      <c r="E14" s="23">
        <f t="shared" si="4"/>
        <v>-0.29999999992469401</v>
      </c>
      <c r="F14" s="24">
        <f t="shared" si="5"/>
        <v>-1.9999999999527101</v>
      </c>
      <c r="G14" s="25">
        <f t="shared" si="6"/>
        <v>-0.29999999992469401</v>
      </c>
      <c r="H14" s="21">
        <v>7.7470999999999997</v>
      </c>
      <c r="I14" s="22">
        <f t="shared" si="1"/>
        <v>787.54539999999997</v>
      </c>
      <c r="J14" s="23">
        <f t="shared" si="7"/>
        <v>0.10000000008858501</v>
      </c>
      <c r="K14" s="24">
        <f t="shared" si="8"/>
        <v>-1.39999999998963</v>
      </c>
      <c r="L14" s="25">
        <f t="shared" si="9"/>
        <v>0.10000000008858501</v>
      </c>
      <c r="M14" s="39">
        <v>6.9995000000000003</v>
      </c>
      <c r="N14" s="22">
        <f t="shared" si="2"/>
        <v>786.79780000000005</v>
      </c>
      <c r="O14" s="23">
        <f t="shared" si="10"/>
        <v>-0.49999999998817701</v>
      </c>
      <c r="P14" s="24">
        <f t="shared" si="11"/>
        <v>-1.8000000000029099</v>
      </c>
      <c r="Q14" s="25">
        <f t="shared" si="12"/>
        <v>-0.49999999998817701</v>
      </c>
      <c r="R14" s="46"/>
      <c r="S14" s="47">
        <f t="shared" si="3"/>
        <v>44662</v>
      </c>
      <c r="T14" s="48">
        <v>8.0361999999999991</v>
      </c>
      <c r="U14" s="49">
        <f t="shared" si="13"/>
        <v>-0.70000000000014495</v>
      </c>
      <c r="V14" s="50">
        <f t="shared" si="14"/>
        <v>-0.80000000000168803</v>
      </c>
      <c r="W14" s="32">
        <f t="shared" si="15"/>
        <v>-0.70000000000014495</v>
      </c>
      <c r="X14" s="18">
        <v>11.888400000000001</v>
      </c>
      <c r="Y14" s="49">
        <f t="shared" si="16"/>
        <v>-0.59999999999860198</v>
      </c>
      <c r="Z14" s="50">
        <f t="shared" si="17"/>
        <v>-1.8999999999991199</v>
      </c>
      <c r="AA14" s="32">
        <f t="shared" si="18"/>
        <v>-0.59999999999860198</v>
      </c>
      <c r="AB14" s="58">
        <v>8.8581000000000003</v>
      </c>
      <c r="AC14" s="49">
        <f t="shared" si="19"/>
        <v>9.99999999997669E-2</v>
      </c>
      <c r="AD14" s="50">
        <f t="shared" si="20"/>
        <v>-0.799999999999912</v>
      </c>
      <c r="AE14" s="32">
        <f t="shared" si="21"/>
        <v>9.99999999997669E-2</v>
      </c>
      <c r="AF14" s="55">
        <v>82290</v>
      </c>
      <c r="AG14" s="70">
        <f t="shared" si="22"/>
        <v>57</v>
      </c>
      <c r="AH14" s="72"/>
    </row>
    <row r="15" spans="1:44" s="1" customFormat="1" ht="14.85" customHeight="1">
      <c r="A15" s="19">
        <v>44663</v>
      </c>
      <c r="B15" s="20">
        <v>779.79830000000004</v>
      </c>
      <c r="C15" s="21">
        <v>6.5113000000000003</v>
      </c>
      <c r="D15" s="22">
        <f t="shared" si="0"/>
        <v>786.30960000000005</v>
      </c>
      <c r="E15" s="23">
        <f t="shared" si="4"/>
        <v>9.9999999974897905E-2</v>
      </c>
      <c r="F15" s="24">
        <f t="shared" si="5"/>
        <v>-1.8999999999778101</v>
      </c>
      <c r="G15" s="25">
        <f t="shared" si="6"/>
        <v>9.9999999974897905E-2</v>
      </c>
      <c r="H15" s="21">
        <v>7.7468000000000004</v>
      </c>
      <c r="I15" s="22">
        <f t="shared" si="1"/>
        <v>787.54510000000005</v>
      </c>
      <c r="J15" s="23">
        <f t="shared" si="7"/>
        <v>-0.30000000003838101</v>
      </c>
      <c r="K15" s="24">
        <f t="shared" si="8"/>
        <v>-1.70000000002801</v>
      </c>
      <c r="L15" s="25">
        <f t="shared" si="9"/>
        <v>-0.30000000003838101</v>
      </c>
      <c r="M15" s="40">
        <v>6.9997999999999996</v>
      </c>
      <c r="N15" s="22">
        <f t="shared" si="2"/>
        <v>786.79809999999998</v>
      </c>
      <c r="O15" s="23">
        <f t="shared" si="10"/>
        <v>0.30000000003838101</v>
      </c>
      <c r="P15" s="24">
        <f t="shared" si="11"/>
        <v>-1.4999999999645299</v>
      </c>
      <c r="Q15" s="25">
        <f t="shared" si="12"/>
        <v>0.30000000003838101</v>
      </c>
      <c r="R15" s="51"/>
      <c r="S15" s="47">
        <f t="shared" si="3"/>
        <v>44663</v>
      </c>
      <c r="T15" s="48">
        <v>8.0365000000000002</v>
      </c>
      <c r="U15" s="49">
        <f t="shared" si="13"/>
        <v>0.30000000000107702</v>
      </c>
      <c r="V15" s="50">
        <f t="shared" si="14"/>
        <v>-0.50000000000061096</v>
      </c>
      <c r="W15" s="32">
        <f t="shared" si="15"/>
        <v>0.30000000000107702</v>
      </c>
      <c r="X15" s="18">
        <v>11.8886</v>
      </c>
      <c r="Y15" s="49">
        <f t="shared" si="16"/>
        <v>0.19999999999953399</v>
      </c>
      <c r="Z15" s="50">
        <f t="shared" si="17"/>
        <v>-1.6999999999995901</v>
      </c>
      <c r="AA15" s="32">
        <f t="shared" si="18"/>
        <v>0.19999999999953399</v>
      </c>
      <c r="AB15" s="58">
        <v>8.8580000000000005</v>
      </c>
      <c r="AC15" s="49">
        <f t="shared" si="19"/>
        <v>-9.99999999997669E-2</v>
      </c>
      <c r="AD15" s="50">
        <f t="shared" si="20"/>
        <v>-0.89999999999967895</v>
      </c>
      <c r="AE15" s="32">
        <f t="shared" si="21"/>
        <v>-9.99999999997669E-2</v>
      </c>
      <c r="AF15" s="55">
        <v>82284</v>
      </c>
      <c r="AG15" s="70">
        <f t="shared" si="22"/>
        <v>63</v>
      </c>
      <c r="AH15" s="71"/>
    </row>
    <row r="16" spans="1:44" s="1" customFormat="1" ht="14.85" customHeight="1">
      <c r="A16" s="19">
        <v>44664</v>
      </c>
      <c r="B16" s="20">
        <v>779.79830000000004</v>
      </c>
      <c r="C16" s="21">
        <v>6.5110000000000001</v>
      </c>
      <c r="D16" s="22">
        <f t="shared" si="0"/>
        <v>786.30930000000001</v>
      </c>
      <c r="E16" s="23">
        <f t="shared" si="4"/>
        <v>-0.30000000003838101</v>
      </c>
      <c r="F16" s="24">
        <f t="shared" si="5"/>
        <v>-2.2000000000161899</v>
      </c>
      <c r="G16" s="25">
        <f t="shared" si="6"/>
        <v>-0.30000000003838101</v>
      </c>
      <c r="H16" s="21">
        <v>7.7465000000000002</v>
      </c>
      <c r="I16" s="22">
        <f t="shared" si="1"/>
        <v>787.54480000000001</v>
      </c>
      <c r="J16" s="23">
        <f t="shared" si="7"/>
        <v>-0.30000000003838101</v>
      </c>
      <c r="K16" s="24">
        <f t="shared" si="8"/>
        <v>-2.00000000006639</v>
      </c>
      <c r="L16" s="25">
        <f t="shared" si="9"/>
        <v>-0.30000000003838101</v>
      </c>
      <c r="M16" s="39">
        <v>6.9996999999999998</v>
      </c>
      <c r="N16" s="22">
        <f t="shared" si="2"/>
        <v>786.798</v>
      </c>
      <c r="O16" s="23">
        <f t="shared" si="10"/>
        <v>-0.10000000008858501</v>
      </c>
      <c r="P16" s="24">
        <f t="shared" si="11"/>
        <v>-1.60000000005311</v>
      </c>
      <c r="Q16" s="25">
        <f t="shared" si="12"/>
        <v>-0.10000000008858501</v>
      </c>
      <c r="R16" s="46"/>
      <c r="S16" s="47">
        <f t="shared" si="3"/>
        <v>44664</v>
      </c>
      <c r="T16" s="48">
        <v>8.0361999999999991</v>
      </c>
      <c r="U16" s="49">
        <f t="shared" si="13"/>
        <v>-0.30000000000107702</v>
      </c>
      <c r="V16" s="50">
        <f t="shared" si="14"/>
        <v>-0.80000000000168803</v>
      </c>
      <c r="W16" s="32">
        <f t="shared" si="15"/>
        <v>-0.30000000000107702</v>
      </c>
      <c r="X16" s="18">
        <v>11.888400000000001</v>
      </c>
      <c r="Y16" s="49">
        <f t="shared" si="16"/>
        <v>-0.19999999999953399</v>
      </c>
      <c r="Z16" s="50">
        <f t="shared" si="17"/>
        <v>-1.8999999999991199</v>
      </c>
      <c r="AA16" s="32">
        <f t="shared" si="18"/>
        <v>-0.19999999999953399</v>
      </c>
      <c r="AB16" s="58">
        <v>8.8582000000000001</v>
      </c>
      <c r="AC16" s="49">
        <f t="shared" si="19"/>
        <v>0.19999999999953399</v>
      </c>
      <c r="AD16" s="50">
        <f t="shared" si="20"/>
        <v>-0.70000000000014495</v>
      </c>
      <c r="AE16" s="32">
        <f t="shared" si="21"/>
        <v>0.19999999999953399</v>
      </c>
      <c r="AF16" s="55">
        <v>82278</v>
      </c>
      <c r="AG16" s="70">
        <f t="shared" si="22"/>
        <v>69</v>
      </c>
      <c r="AH16" s="72"/>
    </row>
    <row r="17" spans="1:43" s="1" customFormat="1" ht="14.85" customHeight="1">
      <c r="A17" s="19">
        <v>44665</v>
      </c>
      <c r="B17" s="20">
        <v>779.79830000000004</v>
      </c>
      <c r="C17" s="21">
        <v>6.5110999999999999</v>
      </c>
      <c r="D17" s="22">
        <f t="shared" si="0"/>
        <v>786.30939999999998</v>
      </c>
      <c r="E17" s="23">
        <f t="shared" si="4"/>
        <v>0.10000000008858501</v>
      </c>
      <c r="F17" s="24">
        <f t="shared" si="5"/>
        <v>-2.0999999999275998</v>
      </c>
      <c r="G17" s="25">
        <f t="shared" si="6"/>
        <v>0.10000000008858501</v>
      </c>
      <c r="H17" s="21">
        <v>7.7464000000000004</v>
      </c>
      <c r="I17" s="22">
        <f t="shared" si="1"/>
        <v>787.54470000000003</v>
      </c>
      <c r="J17" s="23">
        <f t="shared" si="7"/>
        <v>-9.9999999974897905E-2</v>
      </c>
      <c r="K17" s="24">
        <f t="shared" si="8"/>
        <v>-2.1000000000412902</v>
      </c>
      <c r="L17" s="25">
        <f t="shared" si="9"/>
        <v>-9.9999999974897905E-2</v>
      </c>
      <c r="M17" s="40">
        <v>6.9995000000000003</v>
      </c>
      <c r="N17" s="22">
        <f t="shared" si="2"/>
        <v>786.79780000000005</v>
      </c>
      <c r="O17" s="23">
        <f t="shared" si="10"/>
        <v>-0.199999999949796</v>
      </c>
      <c r="P17" s="24">
        <f t="shared" si="11"/>
        <v>-1.8000000000029099</v>
      </c>
      <c r="Q17" s="25">
        <f t="shared" si="12"/>
        <v>-0.199999999949796</v>
      </c>
      <c r="R17" s="51"/>
      <c r="S17" s="47">
        <f t="shared" si="3"/>
        <v>44665</v>
      </c>
      <c r="T17" s="48">
        <v>8.0360999999999994</v>
      </c>
      <c r="U17" s="49">
        <f t="shared" si="13"/>
        <v>-9.99999999997669E-2</v>
      </c>
      <c r="V17" s="50">
        <f t="shared" si="14"/>
        <v>-0.90000000000145497</v>
      </c>
      <c r="W17" s="32">
        <f t="shared" si="15"/>
        <v>-9.99999999997669E-2</v>
      </c>
      <c r="X17" s="18">
        <v>11.888500000000001</v>
      </c>
      <c r="Y17" s="49">
        <f t="shared" si="16"/>
        <v>9.99999999997669E-2</v>
      </c>
      <c r="Z17" s="50">
        <f t="shared" si="17"/>
        <v>-1.7999999999993599</v>
      </c>
      <c r="AA17" s="32">
        <f t="shared" si="18"/>
        <v>9.99999999997669E-2</v>
      </c>
      <c r="AB17" s="58">
        <v>8.8579000000000008</v>
      </c>
      <c r="AC17" s="49">
        <f t="shared" si="19"/>
        <v>-0.29999999999930099</v>
      </c>
      <c r="AD17" s="50">
        <f t="shared" si="20"/>
        <v>-0.999999999999446</v>
      </c>
      <c r="AE17" s="32">
        <f t="shared" si="21"/>
        <v>-0.29999999999930099</v>
      </c>
      <c r="AF17" s="55">
        <v>82272</v>
      </c>
      <c r="AG17" s="70">
        <f t="shared" si="22"/>
        <v>75</v>
      </c>
      <c r="AH17" s="71"/>
    </row>
    <row r="18" spans="1:43" s="1" customFormat="1" ht="14.85" customHeight="1">
      <c r="A18" s="19">
        <v>44666</v>
      </c>
      <c r="B18" s="20">
        <v>779.79830000000004</v>
      </c>
      <c r="C18" s="21">
        <v>6.5110000000000001</v>
      </c>
      <c r="D18" s="22">
        <f t="shared" si="0"/>
        <v>786.30930000000001</v>
      </c>
      <c r="E18" s="23">
        <f t="shared" si="4"/>
        <v>-0.10000000008858501</v>
      </c>
      <c r="F18" s="24">
        <f t="shared" si="5"/>
        <v>-2.2000000000161899</v>
      </c>
      <c r="G18" s="25">
        <f t="shared" si="6"/>
        <v>-0.10000000008858501</v>
      </c>
      <c r="H18" s="21">
        <v>7.7460000000000004</v>
      </c>
      <c r="I18" s="22">
        <f t="shared" si="1"/>
        <v>787.54430000000002</v>
      </c>
      <c r="J18" s="23">
        <f t="shared" si="7"/>
        <v>-0.40000000001327901</v>
      </c>
      <c r="K18" s="24">
        <f t="shared" si="8"/>
        <v>-2.5000000000545701</v>
      </c>
      <c r="L18" s="25">
        <f t="shared" si="9"/>
        <v>-0.40000000001327901</v>
      </c>
      <c r="M18" s="39">
        <v>6.9992000000000001</v>
      </c>
      <c r="N18" s="22">
        <f t="shared" si="2"/>
        <v>786.79750000000001</v>
      </c>
      <c r="O18" s="23">
        <f t="shared" si="10"/>
        <v>-0.30000000003838101</v>
      </c>
      <c r="P18" s="24">
        <f t="shared" si="11"/>
        <v>-2.1000000000412902</v>
      </c>
      <c r="Q18" s="25">
        <f t="shared" si="12"/>
        <v>-0.30000000003838101</v>
      </c>
      <c r="R18" s="46"/>
      <c r="S18" s="47">
        <f t="shared" si="3"/>
        <v>44666</v>
      </c>
      <c r="T18" s="48">
        <v>8.0359999999999996</v>
      </c>
      <c r="U18" s="49">
        <f t="shared" si="13"/>
        <v>-9.99999999997669E-2</v>
      </c>
      <c r="V18" s="50">
        <f t="shared" si="14"/>
        <v>-1.0000000000012199</v>
      </c>
      <c r="W18" s="32">
        <f t="shared" si="15"/>
        <v>-9.99999999997669E-2</v>
      </c>
      <c r="X18" s="18">
        <v>11.888199999999999</v>
      </c>
      <c r="Y18" s="49">
        <f t="shared" si="16"/>
        <v>-0.30000000000107702</v>
      </c>
      <c r="Z18" s="50">
        <f t="shared" si="17"/>
        <v>-2.10000000000043</v>
      </c>
      <c r="AA18" s="32">
        <f t="shared" si="18"/>
        <v>-0.30000000000107702</v>
      </c>
      <c r="AB18" s="58">
        <v>8.8574999999999999</v>
      </c>
      <c r="AC18" s="49">
        <f t="shared" si="19"/>
        <v>-0.40000000000084401</v>
      </c>
      <c r="AD18" s="50">
        <f t="shared" si="20"/>
        <v>-1.4000000000002899</v>
      </c>
      <c r="AE18" s="32">
        <f t="shared" si="21"/>
        <v>-0.40000000000084401</v>
      </c>
      <c r="AF18" s="55">
        <v>82266</v>
      </c>
      <c r="AG18" s="70">
        <f t="shared" si="22"/>
        <v>81</v>
      </c>
      <c r="AH18" s="72"/>
    </row>
    <row r="19" spans="1:43" s="1" customFormat="1" ht="14.85" customHeight="1">
      <c r="A19" s="19">
        <v>44667</v>
      </c>
      <c r="B19" s="20">
        <v>779.79830000000004</v>
      </c>
      <c r="C19" s="21">
        <v>6.5110000000000001</v>
      </c>
      <c r="D19" s="22">
        <f t="shared" si="0"/>
        <v>786.30930000000001</v>
      </c>
      <c r="E19" s="23">
        <f t="shared" si="4"/>
        <v>0</v>
      </c>
      <c r="F19" s="24">
        <f t="shared" si="5"/>
        <v>-2.2000000000161899</v>
      </c>
      <c r="G19" s="25">
        <f t="shared" si="6"/>
        <v>0</v>
      </c>
      <c r="H19" s="21">
        <v>7.7461000000000002</v>
      </c>
      <c r="I19" s="22">
        <f t="shared" si="1"/>
        <v>787.5444</v>
      </c>
      <c r="J19" s="23">
        <f t="shared" si="7"/>
        <v>9.9999999974897905E-2</v>
      </c>
      <c r="K19" s="24">
        <f t="shared" si="8"/>
        <v>-2.40000000007967</v>
      </c>
      <c r="L19" s="25">
        <f t="shared" si="9"/>
        <v>9.9999999974897905E-2</v>
      </c>
      <c r="M19" s="40">
        <v>6.9993999999999996</v>
      </c>
      <c r="N19" s="22">
        <f t="shared" si="2"/>
        <v>786.79769999999996</v>
      </c>
      <c r="O19" s="23">
        <f t="shared" si="10"/>
        <v>0.20000000006348301</v>
      </c>
      <c r="P19" s="24">
        <f t="shared" si="11"/>
        <v>-1.8999999999778101</v>
      </c>
      <c r="Q19" s="25">
        <f t="shared" si="12"/>
        <v>0.20000000006348301</v>
      </c>
      <c r="R19" s="51"/>
      <c r="S19" s="47">
        <f t="shared" si="3"/>
        <v>44667</v>
      </c>
      <c r="T19" s="48">
        <v>8.0360999999999994</v>
      </c>
      <c r="U19" s="49">
        <f t="shared" si="13"/>
        <v>9.99999999997669E-2</v>
      </c>
      <c r="V19" s="50">
        <f t="shared" si="14"/>
        <v>-0.90000000000145497</v>
      </c>
      <c r="W19" s="32">
        <f t="shared" si="15"/>
        <v>9.99999999997669E-2</v>
      </c>
      <c r="X19" s="18">
        <v>11.888400000000001</v>
      </c>
      <c r="Y19" s="49">
        <f t="shared" si="16"/>
        <v>0.20000000000130999</v>
      </c>
      <c r="Z19" s="50">
        <f t="shared" si="17"/>
        <v>-1.8999999999991199</v>
      </c>
      <c r="AA19" s="32">
        <f t="shared" si="18"/>
        <v>0.20000000000130999</v>
      </c>
      <c r="AB19" s="58">
        <v>8.8572000000000006</v>
      </c>
      <c r="AC19" s="49">
        <f t="shared" si="19"/>
        <v>-0.29999999999930099</v>
      </c>
      <c r="AD19" s="50">
        <f t="shared" si="20"/>
        <v>-1.6999999999995901</v>
      </c>
      <c r="AE19" s="32">
        <f t="shared" si="21"/>
        <v>-0.29999999999930099</v>
      </c>
      <c r="AF19" s="55">
        <v>82260</v>
      </c>
      <c r="AG19" s="70">
        <f t="shared" si="22"/>
        <v>87</v>
      </c>
      <c r="AH19" s="71"/>
    </row>
    <row r="20" spans="1:43" s="1" customFormat="1" ht="14.85" customHeight="1">
      <c r="A20" s="19">
        <v>44668</v>
      </c>
      <c r="B20" s="20">
        <v>779.79830000000004</v>
      </c>
      <c r="C20" s="21">
        <v>6.5107999999999997</v>
      </c>
      <c r="D20" s="22">
        <f t="shared" si="0"/>
        <v>786.30909999999994</v>
      </c>
      <c r="E20" s="23">
        <f t="shared" si="4"/>
        <v>-0.199999999949796</v>
      </c>
      <c r="F20" s="24">
        <f t="shared" si="5"/>
        <v>-2.39999999996598</v>
      </c>
      <c r="G20" s="25">
        <f t="shared" si="6"/>
        <v>-0.199999999949796</v>
      </c>
      <c r="H20" s="21">
        <v>7.7457000000000003</v>
      </c>
      <c r="I20" s="22">
        <f t="shared" si="1"/>
        <v>787.54399999999998</v>
      </c>
      <c r="J20" s="23">
        <f t="shared" si="7"/>
        <v>-0.39999999989959201</v>
      </c>
      <c r="K20" s="24">
        <f t="shared" si="8"/>
        <v>-2.79999999997926</v>
      </c>
      <c r="L20" s="25">
        <f t="shared" si="9"/>
        <v>-0.39999999989959201</v>
      </c>
      <c r="M20" s="39">
        <v>6.9987000000000004</v>
      </c>
      <c r="N20" s="22">
        <f t="shared" si="2"/>
        <v>786.79700000000003</v>
      </c>
      <c r="O20" s="23">
        <f t="shared" si="10"/>
        <v>-0.70000000005165897</v>
      </c>
      <c r="P20" s="24">
        <f t="shared" si="11"/>
        <v>-2.6000000000294698</v>
      </c>
      <c r="Q20" s="25">
        <f t="shared" si="12"/>
        <v>-0.70000000005165897</v>
      </c>
      <c r="R20" s="46"/>
      <c r="S20" s="47">
        <f t="shared" si="3"/>
        <v>44668</v>
      </c>
      <c r="T20" s="48">
        <v>8.0358000000000001</v>
      </c>
      <c r="U20" s="49">
        <f t="shared" si="13"/>
        <v>-0.29999999999930099</v>
      </c>
      <c r="V20" s="50">
        <f t="shared" si="14"/>
        <v>-1.20000000000076</v>
      </c>
      <c r="W20" s="32">
        <f t="shared" si="15"/>
        <v>-0.29999999999930099</v>
      </c>
      <c r="X20" s="18">
        <v>11.8881</v>
      </c>
      <c r="Y20" s="49">
        <f t="shared" si="16"/>
        <v>-0.30000000000107702</v>
      </c>
      <c r="Z20" s="50">
        <f t="shared" si="17"/>
        <v>-2.2000000000002</v>
      </c>
      <c r="AA20" s="32">
        <f t="shared" si="18"/>
        <v>-0.30000000000107702</v>
      </c>
      <c r="AB20" s="58">
        <v>8.8569999999999993</v>
      </c>
      <c r="AC20" s="49">
        <f t="shared" si="19"/>
        <v>-0.20000000000130999</v>
      </c>
      <c r="AD20" s="50">
        <f t="shared" si="20"/>
        <v>-1.9000000000009001</v>
      </c>
      <c r="AE20" s="32">
        <f t="shared" si="21"/>
        <v>-0.20000000000130999</v>
      </c>
      <c r="AF20" s="55">
        <v>82254</v>
      </c>
      <c r="AG20" s="70">
        <f t="shared" si="22"/>
        <v>93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44670</v>
      </c>
      <c r="B21" s="20">
        <v>779.79830000000004</v>
      </c>
      <c r="C21" s="21">
        <v>6.5106000000000002</v>
      </c>
      <c r="D21" s="22">
        <f t="shared" si="0"/>
        <v>786.30889999999999</v>
      </c>
      <c r="E21" s="23">
        <f t="shared" si="4"/>
        <v>-0.20000000006348301</v>
      </c>
      <c r="F21" s="24">
        <f t="shared" si="5"/>
        <v>-2.6000000000294698</v>
      </c>
      <c r="G21" s="25">
        <f t="shared" si="6"/>
        <v>-0.100000000031741</v>
      </c>
      <c r="H21" s="21">
        <v>7.7454999999999998</v>
      </c>
      <c r="I21" s="22">
        <f t="shared" si="1"/>
        <v>787.54380000000003</v>
      </c>
      <c r="J21" s="23">
        <f t="shared" si="7"/>
        <v>-0.20000000006348301</v>
      </c>
      <c r="K21" s="24">
        <f t="shared" si="8"/>
        <v>-3.0000000000427498</v>
      </c>
      <c r="L21" s="25">
        <f t="shared" si="9"/>
        <v>-0.100000000031741</v>
      </c>
      <c r="M21" s="40">
        <v>6.9984999999999999</v>
      </c>
      <c r="N21" s="22">
        <f t="shared" si="2"/>
        <v>786.79679999999996</v>
      </c>
      <c r="O21" s="23">
        <f t="shared" si="10"/>
        <v>-0.199999999949796</v>
      </c>
      <c r="P21" s="24">
        <f t="shared" si="11"/>
        <v>-2.79999999997926</v>
      </c>
      <c r="Q21" s="25">
        <f t="shared" si="12"/>
        <v>-9.9999999974897905E-2</v>
      </c>
      <c r="R21" s="51"/>
      <c r="S21" s="47">
        <f t="shared" si="3"/>
        <v>44670</v>
      </c>
      <c r="T21" s="48">
        <v>8.0351999999999997</v>
      </c>
      <c r="U21" s="49">
        <f t="shared" si="13"/>
        <v>-0.60000000000037801</v>
      </c>
      <c r="V21" s="50">
        <f t="shared" si="14"/>
        <v>-1.80000000000113</v>
      </c>
      <c r="W21" s="32">
        <f t="shared" si="15"/>
        <v>-0.300000000000189</v>
      </c>
      <c r="X21" s="18">
        <v>11.888199999999999</v>
      </c>
      <c r="Y21" s="49">
        <f t="shared" si="16"/>
        <v>9.99999999997669E-2</v>
      </c>
      <c r="Z21" s="50">
        <f t="shared" si="17"/>
        <v>-2.10000000000043</v>
      </c>
      <c r="AA21" s="32">
        <f t="shared" si="18"/>
        <v>4.9999999999883499E-2</v>
      </c>
      <c r="AB21" s="58">
        <v>8.8567999999999998</v>
      </c>
      <c r="AC21" s="49">
        <f t="shared" si="19"/>
        <v>-0.19999999999953399</v>
      </c>
      <c r="AD21" s="50">
        <f t="shared" si="20"/>
        <v>-2.10000000000043</v>
      </c>
      <c r="AE21" s="32">
        <f t="shared" si="21"/>
        <v>-9.99999999997669E-2</v>
      </c>
      <c r="AF21" s="55">
        <v>82248</v>
      </c>
      <c r="AG21" s="70">
        <f t="shared" si="22"/>
        <v>99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/>
      <c r="B22" s="20"/>
      <c r="C22" s="21"/>
      <c r="D22" s="22"/>
      <c r="E22" s="23"/>
      <c r="F22" s="24"/>
      <c r="G22" s="25"/>
      <c r="H22" s="21"/>
      <c r="I22" s="22"/>
      <c r="J22" s="23"/>
      <c r="K22" s="24"/>
      <c r="L22" s="25"/>
      <c r="M22" s="39"/>
      <c r="N22" s="22"/>
      <c r="O22" s="23"/>
      <c r="P22" s="24"/>
      <c r="Q22" s="25"/>
      <c r="R22" s="51"/>
      <c r="S22" s="47"/>
      <c r="T22" s="48"/>
      <c r="U22" s="49"/>
      <c r="V22" s="50"/>
      <c r="W22" s="32"/>
      <c r="X22" s="18"/>
      <c r="Y22" s="49"/>
      <c r="Z22" s="50"/>
      <c r="AA22" s="32"/>
      <c r="AB22" s="58"/>
      <c r="AC22" s="49"/>
      <c r="AD22" s="50"/>
      <c r="AE22" s="32"/>
      <c r="AF22" s="55"/>
      <c r="AG22" s="70"/>
      <c r="AH22" s="72"/>
    </row>
    <row r="23" spans="1:43" s="1" customFormat="1" ht="14.85" customHeight="1">
      <c r="A23" s="19"/>
      <c r="B23" s="20"/>
      <c r="C23" s="21"/>
      <c r="D23" s="22"/>
      <c r="E23" s="23">
        <v>-2.6</v>
      </c>
      <c r="F23" s="24">
        <v>-3</v>
      </c>
      <c r="G23" s="25">
        <v>-2.8</v>
      </c>
      <c r="H23" s="23">
        <v>-2.6</v>
      </c>
      <c r="I23" s="24">
        <v>-3</v>
      </c>
      <c r="J23" s="25">
        <v>-2.8</v>
      </c>
      <c r="K23" s="24">
        <f>3/16</f>
        <v>0.1875</v>
      </c>
      <c r="L23" s="25"/>
      <c r="M23" s="40"/>
      <c r="N23" s="22"/>
      <c r="O23" s="23"/>
      <c r="P23" s="24"/>
      <c r="Q23" s="25"/>
      <c r="R23" s="51"/>
      <c r="S23" s="47"/>
      <c r="T23" s="48"/>
      <c r="U23" s="49">
        <v>-1.8</v>
      </c>
      <c r="V23" s="50">
        <v>-2.1</v>
      </c>
      <c r="W23" s="32">
        <v>-2.1</v>
      </c>
      <c r="X23" s="49">
        <v>-1.8</v>
      </c>
      <c r="Y23" s="50">
        <v>-2.1</v>
      </c>
      <c r="Z23" s="32">
        <v>-2.1</v>
      </c>
      <c r="AA23" s="32">
        <f>2.1/16</f>
        <v>0.13125000000000001</v>
      </c>
      <c r="AB23" s="58"/>
      <c r="AC23" s="49"/>
      <c r="AD23" s="50"/>
      <c r="AE23" s="32"/>
      <c r="AF23" s="55"/>
      <c r="AG23" s="70"/>
      <c r="AH23" s="71"/>
    </row>
    <row r="24" spans="1:43" s="1" customFormat="1" ht="14.25">
      <c r="A24" s="19"/>
      <c r="B24" s="20"/>
      <c r="C24" s="21"/>
      <c r="D24" s="22"/>
      <c r="E24" s="23"/>
      <c r="F24" s="24"/>
      <c r="G24" s="25"/>
      <c r="H24" s="21"/>
      <c r="I24" s="22"/>
      <c r="J24" s="23"/>
      <c r="K24" s="24"/>
      <c r="L24" s="25"/>
      <c r="M24" s="39"/>
      <c r="N24" s="22"/>
      <c r="O24" s="23"/>
      <c r="P24" s="24"/>
      <c r="Q24" s="25"/>
      <c r="R24" s="51"/>
      <c r="S24" s="47"/>
      <c r="T24" s="48"/>
      <c r="U24" s="49"/>
      <c r="V24" s="50"/>
      <c r="W24" s="32"/>
      <c r="X24" s="18"/>
      <c r="Y24" s="49"/>
      <c r="Z24" s="50"/>
      <c r="AA24" s="32"/>
      <c r="AB24" s="58"/>
      <c r="AC24" s="49"/>
      <c r="AD24" s="50"/>
      <c r="AE24" s="32"/>
      <c r="AF24" s="55"/>
      <c r="AG24" s="70"/>
      <c r="AH24" s="72"/>
    </row>
    <row r="25" spans="1:43" s="1" customFormat="1" ht="14.25">
      <c r="A25" s="19"/>
      <c r="B25" s="20"/>
      <c r="C25" s="21"/>
      <c r="D25" s="22"/>
      <c r="E25" s="23"/>
      <c r="F25" s="24"/>
      <c r="G25" s="25"/>
      <c r="H25" s="21"/>
      <c r="I25" s="22"/>
      <c r="J25" s="23"/>
      <c r="K25" s="24"/>
      <c r="L25" s="25"/>
      <c r="M25" s="40"/>
      <c r="N25" s="22"/>
      <c r="O25" s="23"/>
      <c r="P25" s="24"/>
      <c r="Q25" s="25"/>
      <c r="R25" s="51"/>
      <c r="S25" s="47"/>
      <c r="T25" s="48"/>
      <c r="U25" s="49"/>
      <c r="V25" s="50"/>
      <c r="W25" s="32"/>
      <c r="X25" s="18"/>
      <c r="Y25" s="49"/>
      <c r="Z25" s="50"/>
      <c r="AA25" s="32"/>
      <c r="AB25" s="58"/>
      <c r="AC25" s="49"/>
      <c r="AD25" s="50"/>
      <c r="AE25" s="32"/>
      <c r="AF25" s="55"/>
      <c r="AG25" s="70"/>
      <c r="AH25" s="71"/>
    </row>
    <row r="26" spans="1:43" s="1" customFormat="1" ht="14.25">
      <c r="A26" s="19"/>
      <c r="B26" s="20"/>
      <c r="C26" s="21"/>
      <c r="D26" s="22"/>
      <c r="E26" s="23"/>
      <c r="F26" s="24"/>
      <c r="G26" s="25"/>
      <c r="H26" s="21"/>
      <c r="I26" s="22"/>
      <c r="J26" s="23"/>
      <c r="K26" s="24"/>
      <c r="L26" s="25"/>
      <c r="M26" s="39"/>
      <c r="N26" s="22"/>
      <c r="O26" s="23"/>
      <c r="P26" s="24"/>
      <c r="Q26" s="25"/>
      <c r="R26" s="51"/>
      <c r="S26" s="47"/>
      <c r="T26" s="48"/>
      <c r="U26" s="49"/>
      <c r="V26" s="50"/>
      <c r="W26" s="32"/>
      <c r="X26" s="18"/>
      <c r="Y26" s="49"/>
      <c r="Z26" s="50"/>
      <c r="AA26" s="32"/>
      <c r="AB26" s="58"/>
      <c r="AC26" s="49"/>
      <c r="AD26" s="50"/>
      <c r="AE26" s="32"/>
      <c r="AF26" s="55"/>
      <c r="AG26" s="70"/>
      <c r="AH26" s="72"/>
    </row>
    <row r="27" spans="1:43" s="1" customFormat="1" ht="14.25">
      <c r="A27" s="34"/>
      <c r="B27" s="20"/>
      <c r="C27" s="21"/>
      <c r="D27" s="22"/>
      <c r="E27" s="23"/>
      <c r="F27" s="24"/>
      <c r="G27" s="25"/>
      <c r="H27" s="21"/>
      <c r="I27" s="22"/>
      <c r="J27" s="23"/>
      <c r="K27" s="24"/>
      <c r="L27" s="25"/>
      <c r="M27" s="40"/>
      <c r="N27" s="22"/>
      <c r="O27" s="23"/>
      <c r="P27" s="24"/>
      <c r="Q27" s="25"/>
      <c r="R27" s="52"/>
      <c r="S27" s="34"/>
      <c r="T27" s="48"/>
      <c r="U27" s="49"/>
      <c r="V27" s="50"/>
      <c r="W27" s="32"/>
      <c r="X27" s="18"/>
      <c r="Y27" s="49"/>
      <c r="Z27" s="50"/>
      <c r="AA27" s="32"/>
      <c r="AB27" s="58"/>
      <c r="AC27" s="49"/>
      <c r="AD27" s="50"/>
      <c r="AE27" s="32"/>
      <c r="AF27" s="55"/>
      <c r="AG27" s="70"/>
      <c r="AH27" s="71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8" zoomScale="85" zoomScaleNormal="85" workbookViewId="0">
      <selection activeCell="AR49" sqref="AR49"/>
    </sheetView>
  </sheetViews>
  <sheetFormatPr defaultColWidth="9" defaultRowHeight="13.5"/>
  <cols>
    <col min="2" max="2" width="10.625" customWidth="1"/>
    <col min="3" max="3" width="13.75"/>
    <col min="4" max="4" width="11.875" customWidth="1"/>
    <col min="8" max="8" width="13.75"/>
    <col min="9" max="9" width="12.125" customWidth="1"/>
    <col min="10" max="10" width="10.5" customWidth="1"/>
    <col min="13" max="13" width="13.75"/>
    <col min="14" max="14" width="11.625" customWidth="1"/>
    <col min="20" max="20" width="9.375"/>
    <col min="24" max="24" width="11.875" customWidth="1"/>
    <col min="28" max="28" width="9.375"/>
    <col min="32" max="32" width="9.375"/>
  </cols>
  <sheetData>
    <row r="1" spans="1:44" s="1" customFormat="1" ht="30.75" customHeight="1">
      <c r="A1" s="97" t="s">
        <v>44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44659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44659</v>
      </c>
      <c r="B6" s="20">
        <v>781.21180000000004</v>
      </c>
      <c r="C6" s="21">
        <v>5.3750999999999998</v>
      </c>
      <c r="D6" s="22">
        <f t="shared" ref="D6:D21" si="0">C6+B6</f>
        <v>786.58690000000001</v>
      </c>
      <c r="E6" s="23">
        <v>0</v>
      </c>
      <c r="F6" s="24">
        <v>0</v>
      </c>
      <c r="G6" s="25">
        <v>0</v>
      </c>
      <c r="H6" s="21">
        <v>6.9486999999999997</v>
      </c>
      <c r="I6" s="22">
        <f t="shared" ref="I6:I21" si="1">H6+B6</f>
        <v>788.16049999999996</v>
      </c>
      <c r="J6" s="23">
        <v>0</v>
      </c>
      <c r="K6" s="24">
        <v>0</v>
      </c>
      <c r="L6" s="25">
        <v>0</v>
      </c>
      <c r="M6" s="39">
        <v>5.5978000000000003</v>
      </c>
      <c r="N6" s="22">
        <f t="shared" ref="N6:N21" si="2">M6+B6</f>
        <v>786.80960000000005</v>
      </c>
      <c r="O6" s="23">
        <v>0</v>
      </c>
      <c r="P6" s="24">
        <v>0</v>
      </c>
      <c r="Q6" s="25">
        <v>0</v>
      </c>
      <c r="R6" s="46"/>
      <c r="S6" s="47">
        <f t="shared" ref="S6:S21" si="3">A6</f>
        <v>44659</v>
      </c>
      <c r="T6" s="48">
        <v>8.1465999999999994</v>
      </c>
      <c r="U6" s="49">
        <v>0</v>
      </c>
      <c r="V6" s="50">
        <v>0</v>
      </c>
      <c r="W6" s="32">
        <v>0</v>
      </c>
      <c r="X6" s="18">
        <v>11.9556</v>
      </c>
      <c r="Y6" s="49">
        <f>(X6-X6)*1000</f>
        <v>0</v>
      </c>
      <c r="Z6" s="50">
        <v>0</v>
      </c>
      <c r="AA6" s="32">
        <v>0</v>
      </c>
      <c r="AB6" s="58">
        <v>7.9481999999999999</v>
      </c>
      <c r="AC6" s="49">
        <v>0</v>
      </c>
      <c r="AD6" s="50">
        <v>0</v>
      </c>
      <c r="AE6" s="32">
        <v>0</v>
      </c>
      <c r="AF6" s="55">
        <v>82296</v>
      </c>
      <c r="AG6" s="70">
        <f>82308-AF6</f>
        <v>12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44660</v>
      </c>
      <c r="B7" s="20">
        <v>781.21180000000004</v>
      </c>
      <c r="C7" s="21">
        <v>5.3746</v>
      </c>
      <c r="D7" s="22">
        <f t="shared" si="0"/>
        <v>786.58640000000003</v>
      </c>
      <c r="E7" s="23">
        <f t="shared" ref="E7:E21" si="4">(D7-D6)*1000</f>
        <v>-0.49999999998817701</v>
      </c>
      <c r="F7" s="24">
        <f t="shared" ref="F7:F21" si="5">F6+E7</f>
        <v>-0.49999999998817701</v>
      </c>
      <c r="G7" s="25">
        <f t="shared" ref="G7:G21" si="6">E7/(A7-A6)</f>
        <v>-0.49999999998817701</v>
      </c>
      <c r="H7" s="21">
        <v>6.9484000000000004</v>
      </c>
      <c r="I7" s="22">
        <f t="shared" si="1"/>
        <v>788.16020000000003</v>
      </c>
      <c r="J7" s="23">
        <f t="shared" ref="J7:J21" si="7">(I7-I6)*1000</f>
        <v>-0.30000000003838101</v>
      </c>
      <c r="K7" s="24">
        <f t="shared" ref="K7:K21" si="8">K6+J7</f>
        <v>-0.30000000003838101</v>
      </c>
      <c r="L7" s="25">
        <f t="shared" ref="L7:L21" si="9">J7/(A7-A6)</f>
        <v>-0.30000000003838101</v>
      </c>
      <c r="M7" s="40">
        <v>5.5970000000000004</v>
      </c>
      <c r="N7" s="22">
        <f t="shared" si="2"/>
        <v>786.80880000000002</v>
      </c>
      <c r="O7" s="23">
        <f t="shared" ref="O7:O21" si="10">(N7-N6)*1000</f>
        <v>-0.80000000002655702</v>
      </c>
      <c r="P7" s="24">
        <f t="shared" ref="P7:P21" si="11">P6+O7</f>
        <v>-0.80000000002655702</v>
      </c>
      <c r="Q7" s="25">
        <f t="shared" ref="Q7:Q21" si="12">O7/(A7-A6)</f>
        <v>-0.80000000002655702</v>
      </c>
      <c r="R7" s="51"/>
      <c r="S7" s="47">
        <f t="shared" si="3"/>
        <v>44660</v>
      </c>
      <c r="T7" s="48">
        <v>8.1462000000000003</v>
      </c>
      <c r="U7" s="49">
        <f t="shared" ref="U7:U21" si="13">(T7-T6)*1000</f>
        <v>-0.39999999999906799</v>
      </c>
      <c r="V7" s="50">
        <f t="shared" ref="V7:V21" si="14">V6+U7</f>
        <v>-0.39999999999906799</v>
      </c>
      <c r="W7" s="32">
        <f t="shared" ref="W7:W21" si="15">U7/(S7-S6)</f>
        <v>-0.39999999999906799</v>
      </c>
      <c r="X7" s="18">
        <v>11.955299999999999</v>
      </c>
      <c r="Y7" s="49">
        <f t="shared" ref="Y7:Y21" si="16">(X7-X6)*1000</f>
        <v>-0.30000000000107702</v>
      </c>
      <c r="Z7" s="50">
        <f t="shared" ref="Z7:Z21" si="17">Z6+Y7</f>
        <v>-0.30000000000107702</v>
      </c>
      <c r="AA7" s="32">
        <f t="shared" ref="AA7:AA21" si="18">Y7/(S7-S6)</f>
        <v>-0.30000000000107702</v>
      </c>
      <c r="AB7" s="58">
        <v>7.9478</v>
      </c>
      <c r="AC7" s="49">
        <f t="shared" ref="AC7:AC21" si="19">(AB7-AB6)*1000</f>
        <v>-0.399999999999956</v>
      </c>
      <c r="AD7" s="50">
        <f t="shared" ref="AD7:AD21" si="20">AD6+AC7</f>
        <v>-0.399999999999956</v>
      </c>
      <c r="AE7" s="32">
        <f t="shared" ref="AE7:AE21" si="21">AC7/(S7-S6)</f>
        <v>-0.399999999999956</v>
      </c>
      <c r="AF7" s="55">
        <v>82290</v>
      </c>
      <c r="AG7" s="70">
        <f t="shared" ref="AG7:AG21" si="22">82308-AF7</f>
        <v>18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44661</v>
      </c>
      <c r="B8" s="20">
        <v>781.21180000000004</v>
      </c>
      <c r="C8" s="21">
        <v>5.3742999999999999</v>
      </c>
      <c r="D8" s="22">
        <f t="shared" si="0"/>
        <v>786.58609999999999</v>
      </c>
      <c r="E8" s="23">
        <f t="shared" si="4"/>
        <v>-0.30000000003838101</v>
      </c>
      <c r="F8" s="24">
        <f t="shared" si="5"/>
        <v>-0.80000000002655702</v>
      </c>
      <c r="G8" s="25">
        <f t="shared" si="6"/>
        <v>-0.30000000003838101</v>
      </c>
      <c r="H8" s="21">
        <v>6.9480000000000004</v>
      </c>
      <c r="I8" s="22">
        <f t="shared" si="1"/>
        <v>788.15980000000002</v>
      </c>
      <c r="J8" s="23">
        <f t="shared" si="7"/>
        <v>-0.40000000001327901</v>
      </c>
      <c r="K8" s="24">
        <f t="shared" si="8"/>
        <v>-0.70000000005165897</v>
      </c>
      <c r="L8" s="25">
        <f t="shared" si="9"/>
        <v>-0.40000000001327901</v>
      </c>
      <c r="M8" s="39">
        <v>5.5967000000000002</v>
      </c>
      <c r="N8" s="22">
        <f t="shared" si="2"/>
        <v>786.80849999999998</v>
      </c>
      <c r="O8" s="23">
        <f t="shared" si="10"/>
        <v>-0.29999999992469401</v>
      </c>
      <c r="P8" s="24">
        <f t="shared" si="11"/>
        <v>-1.09999999995125</v>
      </c>
      <c r="Q8" s="25">
        <f t="shared" si="12"/>
        <v>-0.29999999992469401</v>
      </c>
      <c r="R8" s="46"/>
      <c r="S8" s="47">
        <f t="shared" si="3"/>
        <v>44661</v>
      </c>
      <c r="T8" s="48">
        <v>8.1460000000000008</v>
      </c>
      <c r="U8" s="49">
        <f t="shared" si="13"/>
        <v>-0.19999999999953399</v>
      </c>
      <c r="V8" s="50">
        <f t="shared" si="14"/>
        <v>-0.59999999999860198</v>
      </c>
      <c r="W8" s="32">
        <f t="shared" si="15"/>
        <v>-0.19999999999953399</v>
      </c>
      <c r="X8" s="18">
        <v>11.9549</v>
      </c>
      <c r="Y8" s="49">
        <f t="shared" si="16"/>
        <v>-0.39999999999906799</v>
      </c>
      <c r="Z8" s="50">
        <f t="shared" si="17"/>
        <v>-0.70000000000014495</v>
      </c>
      <c r="AA8" s="32">
        <f t="shared" si="18"/>
        <v>-0.39999999999906799</v>
      </c>
      <c r="AB8" s="58">
        <v>7.9477000000000002</v>
      </c>
      <c r="AC8" s="49">
        <f t="shared" si="19"/>
        <v>-9.99999999997669E-2</v>
      </c>
      <c r="AD8" s="50">
        <f t="shared" si="20"/>
        <v>-0.499999999999723</v>
      </c>
      <c r="AE8" s="32">
        <f t="shared" si="21"/>
        <v>-9.99999999997669E-2</v>
      </c>
      <c r="AF8" s="55">
        <v>82284</v>
      </c>
      <c r="AG8" s="70">
        <f t="shared" si="22"/>
        <v>24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44662</v>
      </c>
      <c r="B9" s="20">
        <v>781.21180000000004</v>
      </c>
      <c r="C9" s="21">
        <v>5.3739999999999997</v>
      </c>
      <c r="D9" s="22">
        <f t="shared" si="0"/>
        <v>786.58579999999995</v>
      </c>
      <c r="E9" s="23">
        <f t="shared" si="4"/>
        <v>-0.29999999992469401</v>
      </c>
      <c r="F9" s="24">
        <f t="shared" si="5"/>
        <v>-1.09999999995125</v>
      </c>
      <c r="G9" s="25">
        <f t="shared" si="6"/>
        <v>-0.29999999992469401</v>
      </c>
      <c r="H9" s="21">
        <v>6.9474999999999998</v>
      </c>
      <c r="I9" s="22">
        <f t="shared" si="1"/>
        <v>788.15930000000003</v>
      </c>
      <c r="J9" s="23">
        <f t="shared" si="7"/>
        <v>-0.49999999998817701</v>
      </c>
      <c r="K9" s="24">
        <f t="shared" si="8"/>
        <v>-1.2000000000398401</v>
      </c>
      <c r="L9" s="25">
        <f t="shared" si="9"/>
        <v>-0.49999999998817701</v>
      </c>
      <c r="M9" s="40">
        <v>5.5961999999999996</v>
      </c>
      <c r="N9" s="22">
        <f t="shared" si="2"/>
        <v>786.80799999999999</v>
      </c>
      <c r="O9" s="23">
        <f t="shared" si="10"/>
        <v>-0.50000000010186296</v>
      </c>
      <c r="P9" s="24">
        <f t="shared" si="11"/>
        <v>-1.60000000005311</v>
      </c>
      <c r="Q9" s="25">
        <f t="shared" si="12"/>
        <v>-0.50000000010186296</v>
      </c>
      <c r="R9" s="51"/>
      <c r="S9" s="47">
        <f t="shared" si="3"/>
        <v>44662</v>
      </c>
      <c r="T9" s="48">
        <v>8.1456</v>
      </c>
      <c r="U9" s="49">
        <f t="shared" si="13"/>
        <v>-0.40000000000084401</v>
      </c>
      <c r="V9" s="50">
        <f t="shared" si="14"/>
        <v>-0.999999999999446</v>
      </c>
      <c r="W9" s="32">
        <f t="shared" si="15"/>
        <v>-0.40000000000084401</v>
      </c>
      <c r="X9" s="18">
        <v>11.954700000000001</v>
      </c>
      <c r="Y9" s="49">
        <f t="shared" si="16"/>
        <v>-0.19999999999953399</v>
      </c>
      <c r="Z9" s="50">
        <f t="shared" si="17"/>
        <v>-0.89999999999967895</v>
      </c>
      <c r="AA9" s="32">
        <f t="shared" si="18"/>
        <v>-0.19999999999953399</v>
      </c>
      <c r="AB9" s="58">
        <v>7.9474999999999998</v>
      </c>
      <c r="AC9" s="49">
        <f t="shared" si="19"/>
        <v>-0.20000000000042201</v>
      </c>
      <c r="AD9" s="50">
        <f t="shared" si="20"/>
        <v>-0.70000000000014495</v>
      </c>
      <c r="AE9" s="32">
        <f t="shared" si="21"/>
        <v>-0.20000000000042201</v>
      </c>
      <c r="AF9" s="55">
        <v>82278</v>
      </c>
      <c r="AG9" s="70">
        <f t="shared" si="22"/>
        <v>30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44663</v>
      </c>
      <c r="B10" s="20">
        <v>781.21180000000004</v>
      </c>
      <c r="C10" s="21">
        <v>5.3737000000000004</v>
      </c>
      <c r="D10" s="22">
        <f t="shared" si="0"/>
        <v>786.58550000000002</v>
      </c>
      <c r="E10" s="23">
        <f t="shared" si="4"/>
        <v>-0.30000000003838101</v>
      </c>
      <c r="F10" s="24">
        <f t="shared" si="5"/>
        <v>-1.39999999998963</v>
      </c>
      <c r="G10" s="25">
        <f t="shared" si="6"/>
        <v>-0.30000000003838101</v>
      </c>
      <c r="H10" s="21">
        <v>6.9476000000000004</v>
      </c>
      <c r="I10" s="22">
        <f t="shared" si="1"/>
        <v>788.15940000000001</v>
      </c>
      <c r="J10" s="23">
        <f t="shared" si="7"/>
        <v>9.9999999974897905E-2</v>
      </c>
      <c r="K10" s="24">
        <f t="shared" si="8"/>
        <v>-1.1000000000649399</v>
      </c>
      <c r="L10" s="25">
        <f t="shared" si="9"/>
        <v>9.9999999974897905E-2</v>
      </c>
      <c r="M10" s="39">
        <v>5.5960000000000001</v>
      </c>
      <c r="N10" s="22">
        <f t="shared" si="2"/>
        <v>786.80780000000004</v>
      </c>
      <c r="O10" s="23">
        <f t="shared" si="10"/>
        <v>-0.199999999949796</v>
      </c>
      <c r="P10" s="24">
        <f t="shared" si="11"/>
        <v>-1.8000000000029099</v>
      </c>
      <c r="Q10" s="25">
        <f t="shared" si="12"/>
        <v>-0.199999999949796</v>
      </c>
      <c r="R10" s="46"/>
      <c r="S10" s="47">
        <f t="shared" si="3"/>
        <v>44663</v>
      </c>
      <c r="T10" s="48">
        <v>8.1453000000000007</v>
      </c>
      <c r="U10" s="49">
        <f t="shared" si="13"/>
        <v>-0.29999999999930099</v>
      </c>
      <c r="V10" s="50">
        <f t="shared" si="14"/>
        <v>-1.2999999999987499</v>
      </c>
      <c r="W10" s="32">
        <f t="shared" si="15"/>
        <v>-0.29999999999930099</v>
      </c>
      <c r="X10" s="18">
        <v>11.9542</v>
      </c>
      <c r="Y10" s="49">
        <f t="shared" si="16"/>
        <v>-0.50000000000061096</v>
      </c>
      <c r="Z10" s="50">
        <f t="shared" si="17"/>
        <v>-1.4000000000002899</v>
      </c>
      <c r="AA10" s="32">
        <f t="shared" si="18"/>
        <v>-0.50000000000061096</v>
      </c>
      <c r="AB10" s="58">
        <v>7.9469000000000003</v>
      </c>
      <c r="AC10" s="49">
        <f t="shared" si="19"/>
        <v>-0.59999999999949005</v>
      </c>
      <c r="AD10" s="50">
        <f t="shared" si="20"/>
        <v>-1.2999999999996299</v>
      </c>
      <c r="AE10" s="32">
        <f t="shared" si="21"/>
        <v>-0.59999999999949005</v>
      </c>
      <c r="AF10" s="55">
        <v>82272</v>
      </c>
      <c r="AG10" s="70">
        <f t="shared" si="22"/>
        <v>36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44664</v>
      </c>
      <c r="B11" s="20">
        <v>781.21180000000004</v>
      </c>
      <c r="C11" s="21">
        <v>5.3731999999999998</v>
      </c>
      <c r="D11" s="22">
        <f t="shared" si="0"/>
        <v>786.58500000000004</v>
      </c>
      <c r="E11" s="23">
        <f t="shared" si="4"/>
        <v>-0.49999999998817701</v>
      </c>
      <c r="F11" s="24">
        <f t="shared" si="5"/>
        <v>-1.8999999999778101</v>
      </c>
      <c r="G11" s="25">
        <f t="shared" si="6"/>
        <v>-0.49999999998817701</v>
      </c>
      <c r="H11" s="21">
        <v>6.9473000000000003</v>
      </c>
      <c r="I11" s="22">
        <f t="shared" si="1"/>
        <v>788.15909999999997</v>
      </c>
      <c r="J11" s="23">
        <f t="shared" si="7"/>
        <v>-0.29999999992469401</v>
      </c>
      <c r="K11" s="24">
        <f t="shared" si="8"/>
        <v>-1.39999999998963</v>
      </c>
      <c r="L11" s="25">
        <f t="shared" si="9"/>
        <v>-0.29999999992469401</v>
      </c>
      <c r="M11" s="40">
        <v>5.5961999999999996</v>
      </c>
      <c r="N11" s="22">
        <f t="shared" si="2"/>
        <v>786.80799999999999</v>
      </c>
      <c r="O11" s="23">
        <f t="shared" si="10"/>
        <v>0.199999999949796</v>
      </c>
      <c r="P11" s="24">
        <f t="shared" si="11"/>
        <v>-1.60000000005311</v>
      </c>
      <c r="Q11" s="25">
        <f t="shared" si="12"/>
        <v>0.199999999949796</v>
      </c>
      <c r="R11" s="51"/>
      <c r="S11" s="47">
        <f t="shared" si="3"/>
        <v>44664</v>
      </c>
      <c r="T11" s="48">
        <v>8.1449999999999996</v>
      </c>
      <c r="U11" s="49">
        <f t="shared" si="13"/>
        <v>-0.30000000000107702</v>
      </c>
      <c r="V11" s="50">
        <f t="shared" si="14"/>
        <v>-1.59999999999982</v>
      </c>
      <c r="W11" s="32">
        <f t="shared" si="15"/>
        <v>-0.30000000000107702</v>
      </c>
      <c r="X11" s="18">
        <v>11.9543</v>
      </c>
      <c r="Y11" s="49">
        <f t="shared" si="16"/>
        <v>9.99999999997669E-2</v>
      </c>
      <c r="Z11" s="50">
        <f t="shared" si="17"/>
        <v>-1.3000000000005201</v>
      </c>
      <c r="AA11" s="32">
        <f t="shared" si="18"/>
        <v>9.99999999997669E-2</v>
      </c>
      <c r="AB11" s="58">
        <v>7.9463999999999997</v>
      </c>
      <c r="AC11" s="49">
        <f t="shared" si="19"/>
        <v>-0.50000000000061096</v>
      </c>
      <c r="AD11" s="50">
        <f t="shared" si="20"/>
        <v>-1.8000000000002501</v>
      </c>
      <c r="AE11" s="32">
        <f t="shared" si="21"/>
        <v>-0.50000000000061096</v>
      </c>
      <c r="AF11" s="55">
        <v>82266</v>
      </c>
      <c r="AG11" s="70">
        <f t="shared" si="22"/>
        <v>42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44665</v>
      </c>
      <c r="B12" s="20">
        <v>781.21180000000004</v>
      </c>
      <c r="C12" s="21">
        <v>5.3730000000000002</v>
      </c>
      <c r="D12" s="22">
        <f t="shared" si="0"/>
        <v>786.58479999999997</v>
      </c>
      <c r="E12" s="23">
        <f t="shared" si="4"/>
        <v>-0.199999999949796</v>
      </c>
      <c r="F12" s="24">
        <f t="shared" si="5"/>
        <v>-2.0999999999275998</v>
      </c>
      <c r="G12" s="25">
        <f t="shared" si="6"/>
        <v>-0.199999999949796</v>
      </c>
      <c r="H12" s="21">
        <v>6.9470999999999998</v>
      </c>
      <c r="I12" s="22">
        <f t="shared" si="1"/>
        <v>788.15890000000002</v>
      </c>
      <c r="J12" s="23">
        <f t="shared" si="7"/>
        <v>-0.20000000006348301</v>
      </c>
      <c r="K12" s="24">
        <f t="shared" si="8"/>
        <v>-1.60000000005311</v>
      </c>
      <c r="L12" s="25">
        <f t="shared" si="9"/>
        <v>-0.20000000006348301</v>
      </c>
      <c r="M12" s="39">
        <v>5.5957999999999997</v>
      </c>
      <c r="N12" s="22">
        <f t="shared" si="2"/>
        <v>786.80759999999998</v>
      </c>
      <c r="O12" s="23">
        <f t="shared" si="10"/>
        <v>-0.39999999989959201</v>
      </c>
      <c r="P12" s="24">
        <f t="shared" si="11"/>
        <v>-1.9999999999527101</v>
      </c>
      <c r="Q12" s="25">
        <f t="shared" si="12"/>
        <v>-0.39999999989959201</v>
      </c>
      <c r="R12" s="46"/>
      <c r="S12" s="47">
        <f t="shared" si="3"/>
        <v>44665</v>
      </c>
      <c r="T12" s="48">
        <v>8.1450999999999993</v>
      </c>
      <c r="U12" s="49">
        <f t="shared" si="13"/>
        <v>9.99999999997669E-2</v>
      </c>
      <c r="V12" s="50">
        <f t="shared" si="14"/>
        <v>-1.50000000000006</v>
      </c>
      <c r="W12" s="32">
        <f t="shared" si="15"/>
        <v>9.99999999997669E-2</v>
      </c>
      <c r="X12" s="18">
        <v>11.954000000000001</v>
      </c>
      <c r="Y12" s="49">
        <f t="shared" si="16"/>
        <v>-0.29999999999930099</v>
      </c>
      <c r="Z12" s="50">
        <f t="shared" si="17"/>
        <v>-1.59999999999982</v>
      </c>
      <c r="AA12" s="32">
        <f t="shared" si="18"/>
        <v>-0.29999999999930099</v>
      </c>
      <c r="AB12" s="58">
        <v>7.9465000000000003</v>
      </c>
      <c r="AC12" s="49">
        <f t="shared" si="19"/>
        <v>0.100000000000655</v>
      </c>
      <c r="AD12" s="50">
        <f t="shared" si="20"/>
        <v>-1.6999999999995901</v>
      </c>
      <c r="AE12" s="32">
        <f t="shared" si="21"/>
        <v>0.100000000000655</v>
      </c>
      <c r="AF12" s="55">
        <v>82260</v>
      </c>
      <c r="AG12" s="70">
        <f t="shared" si="22"/>
        <v>48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44666</v>
      </c>
      <c r="B13" s="20">
        <v>781.21180000000004</v>
      </c>
      <c r="C13" s="21">
        <v>5.3727999999999998</v>
      </c>
      <c r="D13" s="22">
        <f t="shared" si="0"/>
        <v>786.58460000000002</v>
      </c>
      <c r="E13" s="23">
        <f t="shared" si="4"/>
        <v>-0.20000000006348301</v>
      </c>
      <c r="F13" s="24">
        <f t="shared" si="5"/>
        <v>-2.2999999999910901</v>
      </c>
      <c r="G13" s="25">
        <f t="shared" si="6"/>
        <v>-0.20000000006348301</v>
      </c>
      <c r="H13" s="21">
        <v>6.9478</v>
      </c>
      <c r="I13" s="22">
        <f t="shared" si="1"/>
        <v>788.15959999999995</v>
      </c>
      <c r="J13" s="23">
        <f t="shared" si="7"/>
        <v>0.70000000005165897</v>
      </c>
      <c r="K13" s="24">
        <f t="shared" si="8"/>
        <v>-0.90000000000145497</v>
      </c>
      <c r="L13" s="25">
        <f t="shared" si="9"/>
        <v>0.70000000005165897</v>
      </c>
      <c r="M13" s="40">
        <v>5.5959000000000003</v>
      </c>
      <c r="N13" s="22">
        <f t="shared" si="2"/>
        <v>786.80769999999995</v>
      </c>
      <c r="O13" s="23">
        <f t="shared" si="10"/>
        <v>9.9999999974897905E-2</v>
      </c>
      <c r="P13" s="24">
        <f t="shared" si="11"/>
        <v>-1.8999999999778101</v>
      </c>
      <c r="Q13" s="25">
        <f t="shared" si="12"/>
        <v>9.9999999974897905E-2</v>
      </c>
      <c r="R13" s="51"/>
      <c r="S13" s="47">
        <f t="shared" si="3"/>
        <v>44666</v>
      </c>
      <c r="T13" s="48">
        <v>8.1447000000000003</v>
      </c>
      <c r="U13" s="49">
        <f t="shared" si="13"/>
        <v>-0.39999999999906799</v>
      </c>
      <c r="V13" s="50">
        <f t="shared" si="14"/>
        <v>-1.8999999999991199</v>
      </c>
      <c r="W13" s="32">
        <f t="shared" si="15"/>
        <v>-0.39999999999906799</v>
      </c>
      <c r="X13" s="18">
        <v>11.9541</v>
      </c>
      <c r="Y13" s="49">
        <f t="shared" si="16"/>
        <v>9.99999999997669E-2</v>
      </c>
      <c r="Z13" s="50">
        <f t="shared" si="17"/>
        <v>-1.50000000000006</v>
      </c>
      <c r="AA13" s="32">
        <f t="shared" si="18"/>
        <v>9.99999999997669E-2</v>
      </c>
      <c r="AB13" s="58">
        <v>7.9462999999999999</v>
      </c>
      <c r="AC13" s="49">
        <f t="shared" si="19"/>
        <v>-0.20000000000042201</v>
      </c>
      <c r="AD13" s="50">
        <f t="shared" si="20"/>
        <v>-1.9000000000000099</v>
      </c>
      <c r="AE13" s="32">
        <f t="shared" si="21"/>
        <v>-0.20000000000042201</v>
      </c>
      <c r="AF13" s="55">
        <v>82254</v>
      </c>
      <c r="AG13" s="70">
        <f t="shared" si="22"/>
        <v>54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44667</v>
      </c>
      <c r="B14" s="20">
        <v>781.21180000000004</v>
      </c>
      <c r="C14" s="21">
        <v>5.3727</v>
      </c>
      <c r="D14" s="22">
        <f t="shared" si="0"/>
        <v>786.58450000000005</v>
      </c>
      <c r="E14" s="23">
        <f t="shared" si="4"/>
        <v>-9.9999999974897905E-2</v>
      </c>
      <c r="F14" s="24">
        <f t="shared" si="5"/>
        <v>-2.39999999996598</v>
      </c>
      <c r="G14" s="25">
        <f t="shared" si="6"/>
        <v>-9.9999999974897905E-2</v>
      </c>
      <c r="H14" s="21">
        <v>6.9473000000000003</v>
      </c>
      <c r="I14" s="22">
        <f t="shared" si="1"/>
        <v>788.15909999999997</v>
      </c>
      <c r="J14" s="23">
        <f t="shared" si="7"/>
        <v>-0.49999999998817701</v>
      </c>
      <c r="K14" s="24">
        <f t="shared" si="8"/>
        <v>-1.39999999998963</v>
      </c>
      <c r="L14" s="25">
        <f t="shared" si="9"/>
        <v>-0.49999999998817701</v>
      </c>
      <c r="M14" s="39">
        <v>5.5960000000000001</v>
      </c>
      <c r="N14" s="22">
        <f t="shared" si="2"/>
        <v>786.80780000000004</v>
      </c>
      <c r="O14" s="23">
        <f t="shared" si="10"/>
        <v>9.9999999974897905E-2</v>
      </c>
      <c r="P14" s="24">
        <f t="shared" si="11"/>
        <v>-1.8000000000029099</v>
      </c>
      <c r="Q14" s="25">
        <f t="shared" si="12"/>
        <v>9.9999999974897905E-2</v>
      </c>
      <c r="R14" s="46"/>
      <c r="S14" s="47">
        <f t="shared" si="3"/>
        <v>44667</v>
      </c>
      <c r="T14" s="48">
        <v>8.1448</v>
      </c>
      <c r="U14" s="49">
        <f t="shared" si="13"/>
        <v>9.99999999997669E-2</v>
      </c>
      <c r="V14" s="50">
        <f t="shared" si="14"/>
        <v>-1.7999999999993599</v>
      </c>
      <c r="W14" s="32">
        <f t="shared" si="15"/>
        <v>9.99999999997669E-2</v>
      </c>
      <c r="X14" s="18">
        <v>11.9542</v>
      </c>
      <c r="Y14" s="49">
        <f t="shared" si="16"/>
        <v>9.99999999997669E-2</v>
      </c>
      <c r="Z14" s="50">
        <f t="shared" si="17"/>
        <v>-1.4000000000002899</v>
      </c>
      <c r="AA14" s="32">
        <f t="shared" si="18"/>
        <v>9.99999999997669E-2</v>
      </c>
      <c r="AB14" s="58">
        <v>7.9459999999999997</v>
      </c>
      <c r="AC14" s="49">
        <f t="shared" si="19"/>
        <v>-0.300000000000189</v>
      </c>
      <c r="AD14" s="50">
        <f t="shared" si="20"/>
        <v>-2.2000000000002</v>
      </c>
      <c r="AE14" s="32">
        <f t="shared" si="21"/>
        <v>-0.300000000000189</v>
      </c>
      <c r="AF14" s="55">
        <v>82248</v>
      </c>
      <c r="AG14" s="70">
        <f t="shared" si="22"/>
        <v>60</v>
      </c>
      <c r="AH14" s="72"/>
    </row>
    <row r="15" spans="1:44" s="1" customFormat="1" ht="14.85" customHeight="1">
      <c r="A15" s="19">
        <v>44668</v>
      </c>
      <c r="B15" s="20">
        <v>781.21180000000004</v>
      </c>
      <c r="C15" s="21">
        <v>5.3723999999999998</v>
      </c>
      <c r="D15" s="22">
        <f t="shared" si="0"/>
        <v>786.58420000000001</v>
      </c>
      <c r="E15" s="23">
        <f t="shared" si="4"/>
        <v>-0.30000000003838101</v>
      </c>
      <c r="F15" s="24">
        <f t="shared" si="5"/>
        <v>-2.70000000000437</v>
      </c>
      <c r="G15" s="25">
        <f t="shared" si="6"/>
        <v>-0.30000000003838101</v>
      </c>
      <c r="H15" s="21">
        <v>6.9474</v>
      </c>
      <c r="I15" s="22">
        <f t="shared" si="1"/>
        <v>788.15920000000006</v>
      </c>
      <c r="J15" s="23">
        <f t="shared" si="7"/>
        <v>9.9999999974897905E-2</v>
      </c>
      <c r="K15" s="24">
        <f t="shared" si="8"/>
        <v>-1.30000000001473</v>
      </c>
      <c r="L15" s="25">
        <f t="shared" si="9"/>
        <v>9.9999999974897905E-2</v>
      </c>
      <c r="M15" s="40">
        <v>5.5956999999999999</v>
      </c>
      <c r="N15" s="22">
        <f t="shared" si="2"/>
        <v>786.8075</v>
      </c>
      <c r="O15" s="23">
        <f t="shared" si="10"/>
        <v>-0.30000000003838101</v>
      </c>
      <c r="P15" s="24">
        <f t="shared" si="11"/>
        <v>-2.1000000000412902</v>
      </c>
      <c r="Q15" s="25">
        <f t="shared" si="12"/>
        <v>-0.30000000003838101</v>
      </c>
      <c r="R15" s="51"/>
      <c r="S15" s="47">
        <f t="shared" si="3"/>
        <v>44668</v>
      </c>
      <c r="T15" s="48">
        <v>8.1446000000000005</v>
      </c>
      <c r="U15" s="49">
        <f t="shared" si="13"/>
        <v>-0.19999999999953399</v>
      </c>
      <c r="V15" s="50">
        <f t="shared" si="14"/>
        <v>-1.99999999999889</v>
      </c>
      <c r="W15" s="32">
        <f t="shared" si="15"/>
        <v>-0.19999999999953399</v>
      </c>
      <c r="X15" s="18">
        <v>11.954000000000001</v>
      </c>
      <c r="Y15" s="49">
        <f t="shared" si="16"/>
        <v>-0.19999999999953399</v>
      </c>
      <c r="Z15" s="50">
        <f t="shared" si="17"/>
        <v>-1.59999999999982</v>
      </c>
      <c r="AA15" s="32">
        <f t="shared" si="18"/>
        <v>-0.19999999999953399</v>
      </c>
      <c r="AB15" s="58">
        <v>7.9457000000000004</v>
      </c>
      <c r="AC15" s="49">
        <f t="shared" si="19"/>
        <v>-0.29999999999930099</v>
      </c>
      <c r="AD15" s="50">
        <f t="shared" si="20"/>
        <v>-2.4999999999995</v>
      </c>
      <c r="AE15" s="32">
        <f t="shared" si="21"/>
        <v>-0.29999999999930099</v>
      </c>
      <c r="AF15" s="55">
        <v>82242</v>
      </c>
      <c r="AG15" s="70">
        <f t="shared" si="22"/>
        <v>66</v>
      </c>
      <c r="AH15" s="71"/>
    </row>
    <row r="16" spans="1:44" s="1" customFormat="1" ht="14.85" customHeight="1">
      <c r="A16" s="19">
        <v>44669</v>
      </c>
      <c r="B16" s="20">
        <v>781.21180000000004</v>
      </c>
      <c r="C16" s="21">
        <v>5.3719999999999999</v>
      </c>
      <c r="D16" s="22">
        <f t="shared" si="0"/>
        <v>786.5838</v>
      </c>
      <c r="E16" s="23">
        <f t="shared" si="4"/>
        <v>-0.40000000001327901</v>
      </c>
      <c r="F16" s="24">
        <f t="shared" si="5"/>
        <v>-3.1000000000176402</v>
      </c>
      <c r="G16" s="25">
        <f t="shared" si="6"/>
        <v>-0.40000000001327901</v>
      </c>
      <c r="H16" s="21">
        <v>6.9471999999999996</v>
      </c>
      <c r="I16" s="22">
        <f t="shared" si="1"/>
        <v>788.15899999999999</v>
      </c>
      <c r="J16" s="23">
        <f t="shared" si="7"/>
        <v>-0.20000000006348301</v>
      </c>
      <c r="K16" s="24">
        <f t="shared" si="8"/>
        <v>-1.5000000000782201</v>
      </c>
      <c r="L16" s="25">
        <f t="shared" si="9"/>
        <v>-0.20000000006348301</v>
      </c>
      <c r="M16" s="39">
        <v>5.5952000000000002</v>
      </c>
      <c r="N16" s="22">
        <f t="shared" si="2"/>
        <v>786.80700000000002</v>
      </c>
      <c r="O16" s="23">
        <f t="shared" si="10"/>
        <v>-0.49999999998817701</v>
      </c>
      <c r="P16" s="24">
        <f t="shared" si="11"/>
        <v>-2.6000000000294698</v>
      </c>
      <c r="Q16" s="25">
        <f t="shared" si="12"/>
        <v>-0.49999999998817701</v>
      </c>
      <c r="R16" s="46"/>
      <c r="S16" s="47">
        <f t="shared" si="3"/>
        <v>44669</v>
      </c>
      <c r="T16" s="48">
        <v>8.1445000000000007</v>
      </c>
      <c r="U16" s="49">
        <f t="shared" si="13"/>
        <v>-9.99999999997669E-2</v>
      </c>
      <c r="V16" s="50">
        <f t="shared" si="14"/>
        <v>-2.0999999999986598</v>
      </c>
      <c r="W16" s="32">
        <f t="shared" si="15"/>
        <v>-9.99999999997669E-2</v>
      </c>
      <c r="X16" s="18">
        <v>11.9537</v>
      </c>
      <c r="Y16" s="49">
        <f t="shared" si="16"/>
        <v>-0.30000000000107702</v>
      </c>
      <c r="Z16" s="50">
        <f t="shared" si="17"/>
        <v>-1.9000000000009001</v>
      </c>
      <c r="AA16" s="32">
        <f t="shared" si="18"/>
        <v>-0.30000000000107702</v>
      </c>
      <c r="AB16" s="58">
        <v>7.9451999999999998</v>
      </c>
      <c r="AC16" s="49">
        <f t="shared" si="19"/>
        <v>-0.50000000000061096</v>
      </c>
      <c r="AD16" s="50">
        <f t="shared" si="20"/>
        <v>-3.0000000000001101</v>
      </c>
      <c r="AE16" s="32">
        <f t="shared" si="21"/>
        <v>-0.50000000000061096</v>
      </c>
      <c r="AF16" s="55">
        <v>82236</v>
      </c>
      <c r="AG16" s="70">
        <f t="shared" si="22"/>
        <v>72</v>
      </c>
      <c r="AH16" s="72"/>
    </row>
    <row r="17" spans="1:43" s="1" customFormat="1" ht="14.85" customHeight="1">
      <c r="A17" s="19">
        <v>44670</v>
      </c>
      <c r="B17" s="20">
        <v>781.21180000000004</v>
      </c>
      <c r="C17" s="21">
        <v>5.3720999999999997</v>
      </c>
      <c r="D17" s="22">
        <f t="shared" si="0"/>
        <v>786.58389999999997</v>
      </c>
      <c r="E17" s="23">
        <f t="shared" si="4"/>
        <v>0.10000000008858501</v>
      </c>
      <c r="F17" s="24">
        <f t="shared" si="5"/>
        <v>-2.9999999999290599</v>
      </c>
      <c r="G17" s="25">
        <f t="shared" si="6"/>
        <v>0.10000000008858501</v>
      </c>
      <c r="H17" s="21">
        <v>6.9470000000000001</v>
      </c>
      <c r="I17" s="22">
        <f t="shared" si="1"/>
        <v>788.15880000000004</v>
      </c>
      <c r="J17" s="23">
        <f t="shared" si="7"/>
        <v>-0.199999999949796</v>
      </c>
      <c r="K17" s="24">
        <f t="shared" si="8"/>
        <v>-1.70000000002801</v>
      </c>
      <c r="L17" s="25">
        <f t="shared" si="9"/>
        <v>-0.199999999949796</v>
      </c>
      <c r="M17" s="40">
        <v>5.5951000000000004</v>
      </c>
      <c r="N17" s="22">
        <f t="shared" si="2"/>
        <v>786.80690000000004</v>
      </c>
      <c r="O17" s="23">
        <f t="shared" si="10"/>
        <v>-9.9999999974897905E-2</v>
      </c>
      <c r="P17" s="24">
        <f t="shared" si="11"/>
        <v>-2.70000000000437</v>
      </c>
      <c r="Q17" s="25">
        <f t="shared" si="12"/>
        <v>-9.9999999974897905E-2</v>
      </c>
      <c r="R17" s="51"/>
      <c r="S17" s="47">
        <f t="shared" si="3"/>
        <v>44670</v>
      </c>
      <c r="T17" s="48">
        <v>8.1440000000000001</v>
      </c>
      <c r="U17" s="49">
        <f t="shared" si="13"/>
        <v>-0.50000000000061096</v>
      </c>
      <c r="V17" s="50">
        <f t="shared" si="14"/>
        <v>-2.59999999999927</v>
      </c>
      <c r="W17" s="32">
        <f t="shared" si="15"/>
        <v>-0.50000000000061096</v>
      </c>
      <c r="X17" s="18">
        <v>11.953900000000001</v>
      </c>
      <c r="Y17" s="49">
        <f t="shared" si="16"/>
        <v>0.20000000000130999</v>
      </c>
      <c r="Z17" s="50">
        <f t="shared" si="17"/>
        <v>-1.6999999999995901</v>
      </c>
      <c r="AA17" s="32">
        <f t="shared" si="18"/>
        <v>0.20000000000130999</v>
      </c>
      <c r="AB17" s="58">
        <v>7.9455</v>
      </c>
      <c r="AC17" s="49">
        <f t="shared" si="19"/>
        <v>0.300000000000189</v>
      </c>
      <c r="AD17" s="50">
        <f t="shared" si="20"/>
        <v>-2.6999999999999198</v>
      </c>
      <c r="AE17" s="32">
        <f t="shared" si="21"/>
        <v>0.300000000000189</v>
      </c>
      <c r="AF17" s="55">
        <v>82230</v>
      </c>
      <c r="AG17" s="70">
        <f t="shared" si="22"/>
        <v>78</v>
      </c>
      <c r="AH17" s="71"/>
    </row>
    <row r="18" spans="1:43" s="1" customFormat="1" ht="14.85" customHeight="1">
      <c r="A18" s="19">
        <v>44671</v>
      </c>
      <c r="B18" s="20">
        <v>781.21180000000004</v>
      </c>
      <c r="C18" s="21">
        <v>5.3722000000000003</v>
      </c>
      <c r="D18" s="22">
        <f t="shared" si="0"/>
        <v>786.58399999999995</v>
      </c>
      <c r="E18" s="23">
        <f t="shared" si="4"/>
        <v>9.9999999974897905E-2</v>
      </c>
      <c r="F18" s="24">
        <f t="shared" si="5"/>
        <v>-2.8999999999541601</v>
      </c>
      <c r="G18" s="25">
        <f t="shared" si="6"/>
        <v>9.9999999974897905E-2</v>
      </c>
      <c r="H18" s="21">
        <v>6.9470999999999998</v>
      </c>
      <c r="I18" s="22">
        <f t="shared" si="1"/>
        <v>788.15890000000002</v>
      </c>
      <c r="J18" s="23">
        <f t="shared" si="7"/>
        <v>9.9999999974897905E-2</v>
      </c>
      <c r="K18" s="24">
        <f t="shared" si="8"/>
        <v>-1.60000000005311</v>
      </c>
      <c r="L18" s="25">
        <f t="shared" si="9"/>
        <v>9.9999999974897905E-2</v>
      </c>
      <c r="M18" s="39">
        <v>5.5949999999999998</v>
      </c>
      <c r="N18" s="22">
        <f t="shared" si="2"/>
        <v>786.80679999999995</v>
      </c>
      <c r="O18" s="23">
        <f t="shared" si="10"/>
        <v>-9.9999999974897905E-2</v>
      </c>
      <c r="P18" s="24">
        <f t="shared" si="11"/>
        <v>-2.79999999997926</v>
      </c>
      <c r="Q18" s="25">
        <f t="shared" si="12"/>
        <v>-9.9999999974897905E-2</v>
      </c>
      <c r="R18" s="46"/>
      <c r="S18" s="47">
        <f t="shared" si="3"/>
        <v>44671</v>
      </c>
      <c r="T18" s="48">
        <v>8.1441999999999997</v>
      </c>
      <c r="U18" s="49">
        <f t="shared" si="13"/>
        <v>0.19999999999953399</v>
      </c>
      <c r="V18" s="50">
        <f t="shared" si="14"/>
        <v>-2.3999999999997401</v>
      </c>
      <c r="W18" s="32">
        <f t="shared" si="15"/>
        <v>0.19999999999953399</v>
      </c>
      <c r="X18" s="18">
        <v>11.9536</v>
      </c>
      <c r="Y18" s="49">
        <f t="shared" si="16"/>
        <v>-0.30000000000107702</v>
      </c>
      <c r="Z18" s="50">
        <f t="shared" si="17"/>
        <v>-2.0000000000006701</v>
      </c>
      <c r="AA18" s="32">
        <f t="shared" si="18"/>
        <v>-0.30000000000107702</v>
      </c>
      <c r="AB18" s="58">
        <v>7.9455999999999998</v>
      </c>
      <c r="AC18" s="49">
        <f t="shared" si="19"/>
        <v>9.99999999997669E-2</v>
      </c>
      <c r="AD18" s="50">
        <f t="shared" si="20"/>
        <v>-2.60000000000016</v>
      </c>
      <c r="AE18" s="32">
        <f t="shared" si="21"/>
        <v>9.99999999997669E-2</v>
      </c>
      <c r="AF18" s="55">
        <v>82224</v>
      </c>
      <c r="AG18" s="70">
        <f t="shared" si="22"/>
        <v>84</v>
      </c>
      <c r="AH18" s="72"/>
    </row>
    <row r="19" spans="1:43" s="1" customFormat="1" ht="14.85" customHeight="1">
      <c r="A19" s="19">
        <v>44672</v>
      </c>
      <c r="B19" s="20">
        <v>781.21180000000004</v>
      </c>
      <c r="C19" s="21">
        <v>5.3718000000000004</v>
      </c>
      <c r="D19" s="22">
        <f t="shared" si="0"/>
        <v>786.58360000000005</v>
      </c>
      <c r="E19" s="23">
        <f t="shared" si="4"/>
        <v>-0.40000000001327901</v>
      </c>
      <c r="F19" s="24">
        <f t="shared" si="5"/>
        <v>-3.2999999999674401</v>
      </c>
      <c r="G19" s="25">
        <f t="shared" si="6"/>
        <v>-0.40000000001327901</v>
      </c>
      <c r="H19" s="21">
        <v>6.9469000000000003</v>
      </c>
      <c r="I19" s="22">
        <f t="shared" si="1"/>
        <v>788.15869999999995</v>
      </c>
      <c r="J19" s="23">
        <f t="shared" si="7"/>
        <v>-0.199999999949796</v>
      </c>
      <c r="K19" s="24">
        <f t="shared" si="8"/>
        <v>-1.8000000000029099</v>
      </c>
      <c r="L19" s="25">
        <f t="shared" si="9"/>
        <v>-0.199999999949796</v>
      </c>
      <c r="M19" s="40">
        <v>5.5946999999999996</v>
      </c>
      <c r="N19" s="22">
        <f t="shared" si="2"/>
        <v>786.80650000000003</v>
      </c>
      <c r="O19" s="23">
        <f t="shared" si="10"/>
        <v>-0.30000000003838101</v>
      </c>
      <c r="P19" s="24">
        <f t="shared" si="11"/>
        <v>-3.1000000000176402</v>
      </c>
      <c r="Q19" s="25">
        <f t="shared" si="12"/>
        <v>-0.30000000003838101</v>
      </c>
      <c r="R19" s="51"/>
      <c r="S19" s="47">
        <f t="shared" si="3"/>
        <v>44672</v>
      </c>
      <c r="T19" s="48">
        <v>8.1440000000000001</v>
      </c>
      <c r="U19" s="49">
        <f t="shared" si="13"/>
        <v>-0.19999999999953399</v>
      </c>
      <c r="V19" s="50">
        <f t="shared" si="14"/>
        <v>-2.59999999999927</v>
      </c>
      <c r="W19" s="32">
        <f t="shared" si="15"/>
        <v>-0.19999999999953399</v>
      </c>
      <c r="X19" s="18">
        <v>11.9535</v>
      </c>
      <c r="Y19" s="49">
        <f t="shared" si="16"/>
        <v>-9.99999999997669E-2</v>
      </c>
      <c r="Z19" s="50">
        <f t="shared" si="17"/>
        <v>-2.10000000000043</v>
      </c>
      <c r="AA19" s="32">
        <f t="shared" si="18"/>
        <v>-9.99999999997669E-2</v>
      </c>
      <c r="AB19" s="58">
        <v>7.9454000000000002</v>
      </c>
      <c r="AC19" s="49">
        <f t="shared" si="19"/>
        <v>-0.19999999999953399</v>
      </c>
      <c r="AD19" s="50">
        <f t="shared" si="20"/>
        <v>-2.7999999999996898</v>
      </c>
      <c r="AE19" s="32">
        <f t="shared" si="21"/>
        <v>-0.19999999999953399</v>
      </c>
      <c r="AF19" s="55">
        <v>82218</v>
      </c>
      <c r="AG19" s="70">
        <f t="shared" si="22"/>
        <v>90</v>
      </c>
      <c r="AH19" s="71"/>
    </row>
    <row r="20" spans="1:43" s="1" customFormat="1" ht="14.85" customHeight="1">
      <c r="A20" s="19">
        <v>44673</v>
      </c>
      <c r="B20" s="20">
        <v>781.21180000000004</v>
      </c>
      <c r="C20" s="21">
        <v>5.3719000000000001</v>
      </c>
      <c r="D20" s="22">
        <f t="shared" si="0"/>
        <v>786.58370000000002</v>
      </c>
      <c r="E20" s="23">
        <f t="shared" si="4"/>
        <v>9.9999999974897905E-2</v>
      </c>
      <c r="F20" s="24">
        <f t="shared" si="5"/>
        <v>-3.1999999999925399</v>
      </c>
      <c r="G20" s="25">
        <f t="shared" si="6"/>
        <v>9.9999999974897905E-2</v>
      </c>
      <c r="H20" s="21">
        <v>6.9467999999999996</v>
      </c>
      <c r="I20" s="22">
        <f t="shared" si="1"/>
        <v>788.15859999999998</v>
      </c>
      <c r="J20" s="23">
        <f t="shared" si="7"/>
        <v>-9.9999999974897905E-2</v>
      </c>
      <c r="K20" s="24">
        <f t="shared" si="8"/>
        <v>-1.8999999999778101</v>
      </c>
      <c r="L20" s="25">
        <f t="shared" si="9"/>
        <v>-9.9999999974897905E-2</v>
      </c>
      <c r="M20" s="39">
        <v>5.5948000000000002</v>
      </c>
      <c r="N20" s="22">
        <f t="shared" si="2"/>
        <v>786.8066</v>
      </c>
      <c r="O20" s="23">
        <f t="shared" si="10"/>
        <v>9.9999999974897905E-2</v>
      </c>
      <c r="P20" s="24">
        <f t="shared" si="11"/>
        <v>-3.0000000000427498</v>
      </c>
      <c r="Q20" s="25">
        <f t="shared" si="12"/>
        <v>9.9999999974897905E-2</v>
      </c>
      <c r="R20" s="46"/>
      <c r="S20" s="47">
        <f t="shared" si="3"/>
        <v>44673</v>
      </c>
      <c r="T20" s="48">
        <v>8.1438000000000006</v>
      </c>
      <c r="U20" s="49">
        <f t="shared" si="13"/>
        <v>-0.19999999999953399</v>
      </c>
      <c r="V20" s="50">
        <f t="shared" si="14"/>
        <v>-2.7999999999987999</v>
      </c>
      <c r="W20" s="32">
        <f t="shared" si="15"/>
        <v>-0.19999999999953399</v>
      </c>
      <c r="X20" s="18">
        <v>11.953200000000001</v>
      </c>
      <c r="Y20" s="49">
        <f t="shared" si="16"/>
        <v>-0.29999999999930099</v>
      </c>
      <c r="Z20" s="50">
        <f t="shared" si="17"/>
        <v>-2.3999999999997401</v>
      </c>
      <c r="AA20" s="32">
        <f t="shared" si="18"/>
        <v>-0.29999999999930099</v>
      </c>
      <c r="AB20" s="58">
        <v>7.9451999999999998</v>
      </c>
      <c r="AC20" s="49">
        <f t="shared" si="19"/>
        <v>-0.20000000000042201</v>
      </c>
      <c r="AD20" s="50">
        <f t="shared" si="20"/>
        <v>-3.0000000000001101</v>
      </c>
      <c r="AE20" s="32">
        <f t="shared" si="21"/>
        <v>-0.20000000000042201</v>
      </c>
      <c r="AF20" s="55">
        <v>82212</v>
      </c>
      <c r="AG20" s="70">
        <f t="shared" si="22"/>
        <v>96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44675</v>
      </c>
      <c r="B21" s="20">
        <v>781.21180000000004</v>
      </c>
      <c r="C21" s="21">
        <v>5.3715999999999999</v>
      </c>
      <c r="D21" s="22">
        <f t="shared" si="0"/>
        <v>786.58339999999998</v>
      </c>
      <c r="E21" s="23">
        <f t="shared" si="4"/>
        <v>-0.30000000003838101</v>
      </c>
      <c r="F21" s="24">
        <f t="shared" si="5"/>
        <v>-3.5000000000309202</v>
      </c>
      <c r="G21" s="25">
        <f t="shared" si="6"/>
        <v>-0.15000000001919001</v>
      </c>
      <c r="H21" s="21">
        <v>6.9465000000000003</v>
      </c>
      <c r="I21" s="22">
        <f t="shared" si="1"/>
        <v>788.15830000000005</v>
      </c>
      <c r="J21" s="23">
        <f t="shared" si="7"/>
        <v>-0.30000000003838101</v>
      </c>
      <c r="K21" s="24">
        <f t="shared" si="8"/>
        <v>-2.2000000000161899</v>
      </c>
      <c r="L21" s="25">
        <f t="shared" si="9"/>
        <v>-0.15000000001919001</v>
      </c>
      <c r="M21" s="40">
        <v>5.5944000000000003</v>
      </c>
      <c r="N21" s="22">
        <f t="shared" si="2"/>
        <v>786.80619999999999</v>
      </c>
      <c r="O21" s="23">
        <f t="shared" si="10"/>
        <v>-0.40000000001327901</v>
      </c>
      <c r="P21" s="24">
        <f t="shared" si="11"/>
        <v>-3.40000000005602</v>
      </c>
      <c r="Q21" s="25">
        <f t="shared" si="12"/>
        <v>-0.20000000000663901</v>
      </c>
      <c r="R21" s="51"/>
      <c r="S21" s="47">
        <f t="shared" si="3"/>
        <v>44675</v>
      </c>
      <c r="T21" s="48">
        <v>8.1437000000000008</v>
      </c>
      <c r="U21" s="49">
        <f t="shared" si="13"/>
        <v>-9.99999999997669E-2</v>
      </c>
      <c r="V21" s="50">
        <f t="shared" si="14"/>
        <v>-2.8999999999985699</v>
      </c>
      <c r="W21" s="32">
        <f t="shared" si="15"/>
        <v>-4.9999999999883499E-2</v>
      </c>
      <c r="X21" s="18">
        <v>11.952999999999999</v>
      </c>
      <c r="Y21" s="49">
        <f t="shared" si="16"/>
        <v>-0.20000000000130999</v>
      </c>
      <c r="Z21" s="50">
        <f t="shared" si="17"/>
        <v>-2.6000000000010499</v>
      </c>
      <c r="AA21" s="32">
        <f t="shared" si="18"/>
        <v>-0.100000000000655</v>
      </c>
      <c r="AB21" s="58">
        <v>7.9451000000000001</v>
      </c>
      <c r="AC21" s="49">
        <f t="shared" si="19"/>
        <v>-9.99999999997669E-2</v>
      </c>
      <c r="AD21" s="50">
        <f t="shared" si="20"/>
        <v>-3.0999999999998802</v>
      </c>
      <c r="AE21" s="32">
        <f t="shared" si="21"/>
        <v>-4.9999999999883499E-2</v>
      </c>
      <c r="AF21" s="55">
        <v>82206</v>
      </c>
      <c r="AG21" s="70">
        <f t="shared" si="22"/>
        <v>102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/>
      <c r="B22" s="20"/>
      <c r="C22" s="21"/>
      <c r="D22" s="22"/>
      <c r="E22" s="23"/>
      <c r="G22" s="25"/>
      <c r="H22" s="21"/>
      <c r="I22" s="22"/>
      <c r="J22" s="23"/>
      <c r="K22" s="24"/>
      <c r="L22" s="25"/>
      <c r="M22" s="39"/>
      <c r="N22" s="22"/>
      <c r="O22" s="23"/>
      <c r="P22" s="24"/>
      <c r="Q22" s="25"/>
      <c r="R22" s="51"/>
      <c r="S22" s="47"/>
      <c r="T22" s="48"/>
      <c r="U22" s="49"/>
      <c r="V22" s="50"/>
      <c r="W22" s="32"/>
      <c r="X22" s="18"/>
      <c r="Y22" s="49"/>
      <c r="Z22" s="50"/>
      <c r="AA22" s="32"/>
      <c r="AB22" s="58"/>
      <c r="AC22" s="49"/>
      <c r="AD22" s="50"/>
      <c r="AE22" s="32"/>
      <c r="AF22" s="55"/>
      <c r="AG22" s="70"/>
      <c r="AH22" s="72"/>
    </row>
    <row r="23" spans="1:43" s="1" customFormat="1" ht="14.85" customHeight="1">
      <c r="A23" s="19"/>
      <c r="B23" s="20"/>
      <c r="C23" s="21"/>
      <c r="D23" s="22"/>
      <c r="E23" s="24">
        <f>F21-F18</f>
        <v>-0.60000000007676102</v>
      </c>
      <c r="F23" s="24">
        <f>K21-K18</f>
        <v>-0.59999999996307496</v>
      </c>
      <c r="G23" s="24">
        <f>P21-P18</f>
        <v>-0.60000000007676102</v>
      </c>
      <c r="H23" s="84">
        <f>F21</f>
        <v>-3.5000000000309202</v>
      </c>
      <c r="I23" s="84">
        <f>K21</f>
        <v>-2.2000000000161899</v>
      </c>
      <c r="J23" s="84">
        <f>P21</f>
        <v>-3.40000000005602</v>
      </c>
      <c r="K23" s="24">
        <f>(F21-F18)/4</f>
        <v>-0.15000000001919001</v>
      </c>
      <c r="L23" s="25"/>
      <c r="M23" s="40"/>
      <c r="N23" s="22"/>
      <c r="O23" s="23"/>
      <c r="P23" s="24"/>
      <c r="Q23" s="25"/>
      <c r="R23" s="51"/>
      <c r="S23" s="47"/>
      <c r="T23" s="48"/>
      <c r="U23" s="49">
        <f>V21-V18</f>
        <v>-0.49999999999883499</v>
      </c>
      <c r="V23" s="49">
        <f>Z21-Z18</f>
        <v>-0.60000000000037801</v>
      </c>
      <c r="W23" s="49">
        <f>AD21-AD18</f>
        <v>-0.499999999999723</v>
      </c>
      <c r="X23" s="49">
        <f>V21</f>
        <v>-2.8999999999985699</v>
      </c>
      <c r="Y23" s="49">
        <f>Z21</f>
        <v>-2.6000000000010499</v>
      </c>
      <c r="Z23" s="50">
        <f>AD21</f>
        <v>-3.0999999999998802</v>
      </c>
      <c r="AA23" s="32">
        <f>V23/4</f>
        <v>-0.150000000000095</v>
      </c>
      <c r="AB23" s="58"/>
      <c r="AC23" s="49"/>
      <c r="AD23" s="50"/>
      <c r="AE23" s="32"/>
      <c r="AF23" s="55"/>
      <c r="AG23" s="70"/>
      <c r="AH23" s="71"/>
    </row>
    <row r="24" spans="1:43" s="1" customFormat="1" ht="14.25">
      <c r="A24" s="19"/>
      <c r="B24" s="20"/>
      <c r="C24" s="21"/>
      <c r="D24" s="22"/>
      <c r="E24" s="23"/>
      <c r="F24" s="24"/>
      <c r="G24" s="25"/>
      <c r="H24" s="21"/>
      <c r="I24" s="22"/>
      <c r="J24" s="23"/>
      <c r="K24" s="24"/>
      <c r="L24" s="25"/>
      <c r="M24" s="39"/>
      <c r="N24" s="22"/>
      <c r="O24" s="23"/>
      <c r="P24" s="24"/>
      <c r="Q24" s="25"/>
      <c r="R24" s="51"/>
      <c r="S24" s="47"/>
      <c r="T24" s="48"/>
      <c r="U24" s="49"/>
      <c r="V24" s="50"/>
      <c r="W24" s="32"/>
      <c r="X24" s="18"/>
      <c r="Y24" s="49"/>
      <c r="Z24" s="50"/>
      <c r="AA24" s="32"/>
      <c r="AB24" s="58"/>
      <c r="AC24" s="49"/>
      <c r="AD24" s="50"/>
      <c r="AE24" s="32"/>
      <c r="AF24" s="55"/>
      <c r="AG24" s="70"/>
      <c r="AH24" s="72"/>
    </row>
    <row r="25" spans="1:43" s="1" customFormat="1" ht="14.25">
      <c r="A25" s="19"/>
      <c r="B25" s="20"/>
      <c r="C25" s="21"/>
      <c r="D25" s="22"/>
      <c r="E25" s="23"/>
      <c r="F25" s="24"/>
      <c r="G25" s="25"/>
      <c r="H25" s="21"/>
      <c r="I25" s="22"/>
      <c r="J25" s="23"/>
      <c r="K25" s="24"/>
      <c r="L25" s="25"/>
      <c r="M25" s="40"/>
      <c r="N25" s="22"/>
      <c r="O25" s="23"/>
      <c r="P25" s="24"/>
      <c r="Q25" s="25"/>
      <c r="R25" s="51"/>
      <c r="S25" s="47"/>
      <c r="T25" s="48"/>
      <c r="U25" s="49"/>
      <c r="V25" s="50"/>
      <c r="W25" s="32"/>
      <c r="X25" s="18"/>
      <c r="Y25" s="49"/>
      <c r="Z25" s="50"/>
      <c r="AA25" s="32"/>
      <c r="AB25" s="58"/>
      <c r="AC25" s="49"/>
      <c r="AD25" s="50"/>
      <c r="AE25" s="32"/>
      <c r="AF25" s="55"/>
      <c r="AG25" s="70"/>
      <c r="AH25" s="71"/>
    </row>
    <row r="26" spans="1:43" s="1" customFormat="1" ht="14.25">
      <c r="A26" s="19"/>
      <c r="B26" s="20"/>
      <c r="C26" s="21"/>
      <c r="D26" s="22"/>
      <c r="E26" s="23"/>
      <c r="F26" s="24"/>
      <c r="G26" s="25"/>
      <c r="H26" s="21"/>
      <c r="I26" s="22"/>
      <c r="J26" s="23"/>
      <c r="K26" s="24"/>
      <c r="L26" s="25"/>
      <c r="M26" s="39"/>
      <c r="N26" s="22"/>
      <c r="O26" s="23"/>
      <c r="P26" s="24"/>
      <c r="Q26" s="25"/>
      <c r="R26" s="51"/>
      <c r="S26" s="47"/>
      <c r="T26" s="48"/>
      <c r="U26" s="49"/>
      <c r="V26" s="50"/>
      <c r="W26" s="32"/>
      <c r="X26" s="18"/>
      <c r="Y26" s="49"/>
      <c r="Z26" s="50"/>
      <c r="AA26" s="32"/>
      <c r="AB26" s="58"/>
      <c r="AC26" s="49"/>
      <c r="AD26" s="50"/>
      <c r="AE26" s="32"/>
      <c r="AF26" s="55"/>
      <c r="AG26" s="70"/>
      <c r="AH26" s="72"/>
    </row>
    <row r="27" spans="1:43" s="1" customFormat="1" ht="14.25">
      <c r="A27" s="34"/>
      <c r="B27" s="20"/>
      <c r="C27" s="21"/>
      <c r="D27" s="22"/>
      <c r="E27" s="23"/>
      <c r="F27" s="24"/>
      <c r="G27" s="25"/>
      <c r="H27" s="21"/>
      <c r="I27" s="22"/>
      <c r="J27" s="23"/>
      <c r="K27" s="24"/>
      <c r="L27" s="25"/>
      <c r="M27" s="40"/>
      <c r="N27" s="22"/>
      <c r="O27" s="23"/>
      <c r="P27" s="24"/>
      <c r="Q27" s="25"/>
      <c r="R27" s="52"/>
      <c r="S27" s="34"/>
      <c r="T27" s="48"/>
      <c r="U27" s="49"/>
      <c r="V27" s="50"/>
      <c r="W27" s="32"/>
      <c r="X27" s="18"/>
      <c r="Y27" s="49"/>
      <c r="Z27" s="50"/>
      <c r="AA27" s="32"/>
      <c r="AB27" s="58"/>
      <c r="AC27" s="49"/>
      <c r="AD27" s="50"/>
      <c r="AE27" s="32"/>
      <c r="AF27" s="55"/>
      <c r="AG27" s="70"/>
      <c r="AH27" s="71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6" workbookViewId="0">
      <selection activeCell="AA26" sqref="AA26"/>
    </sheetView>
  </sheetViews>
  <sheetFormatPr defaultColWidth="9" defaultRowHeight="13.5"/>
  <cols>
    <col min="2" max="2" width="10.625" customWidth="1"/>
    <col min="3" max="3" width="13.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20" max="20" width="9.375"/>
    <col min="24" max="24" width="11.875" customWidth="1"/>
    <col min="28" max="28" width="9.375"/>
    <col min="32" max="32" width="9.375"/>
  </cols>
  <sheetData>
    <row r="1" spans="1:44" s="1" customFormat="1" ht="30.75" customHeight="1">
      <c r="A1" s="97" t="s">
        <v>45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44664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44664</v>
      </c>
      <c r="B6" s="20">
        <v>781.21180000000004</v>
      </c>
      <c r="C6" s="21">
        <v>6.5277000000000003</v>
      </c>
      <c r="D6" s="22">
        <f t="shared" ref="D6:D13" si="0">C6+B6</f>
        <v>787.73950000000002</v>
      </c>
      <c r="E6" s="23">
        <v>0</v>
      </c>
      <c r="F6" s="24">
        <v>0</v>
      </c>
      <c r="G6" s="25">
        <v>0</v>
      </c>
      <c r="H6" s="21">
        <v>7.2544000000000004</v>
      </c>
      <c r="I6" s="22">
        <f t="shared" ref="I6:I13" si="1">H6+B6</f>
        <v>788.46619999999996</v>
      </c>
      <c r="J6" s="23">
        <v>0</v>
      </c>
      <c r="K6" s="24">
        <v>0</v>
      </c>
      <c r="L6" s="25">
        <v>0</v>
      </c>
      <c r="M6" s="39">
        <v>6.4215</v>
      </c>
      <c r="N6" s="22">
        <f t="shared" ref="N6:N13" si="2">M6+B6</f>
        <v>787.63329999999996</v>
      </c>
      <c r="O6" s="23">
        <v>0</v>
      </c>
      <c r="P6" s="24">
        <v>0</v>
      </c>
      <c r="Q6" s="25">
        <v>0</v>
      </c>
      <c r="R6" s="46"/>
      <c r="S6" s="47">
        <f t="shared" ref="S6:S13" si="3">A6</f>
        <v>44664</v>
      </c>
      <c r="T6" s="48">
        <v>8.8687000000000005</v>
      </c>
      <c r="U6" s="49">
        <v>0</v>
      </c>
      <c r="V6" s="50">
        <v>0</v>
      </c>
      <c r="W6" s="32">
        <v>0</v>
      </c>
      <c r="X6" s="18">
        <v>11.8834</v>
      </c>
      <c r="Y6" s="49">
        <f>(X6-X6)*1000</f>
        <v>0</v>
      </c>
      <c r="Z6" s="50">
        <v>0</v>
      </c>
      <c r="AA6" s="32">
        <v>0</v>
      </c>
      <c r="AB6" s="58">
        <v>7.9598000000000004</v>
      </c>
      <c r="AC6" s="49">
        <v>0</v>
      </c>
      <c r="AD6" s="50">
        <v>0</v>
      </c>
      <c r="AE6" s="32">
        <v>0</v>
      </c>
      <c r="AF6" s="55">
        <v>82259</v>
      </c>
      <c r="AG6" s="70">
        <f>82268-AF6</f>
        <v>9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44665</v>
      </c>
      <c r="B7" s="20">
        <v>781.21180000000004</v>
      </c>
      <c r="C7" s="21">
        <v>6.5274999999999999</v>
      </c>
      <c r="D7" s="22">
        <f t="shared" si="0"/>
        <v>787.73929999999996</v>
      </c>
      <c r="E7" s="23">
        <f t="shared" ref="E7:E13" si="4">(D7-D6)*1000</f>
        <v>-0.199999999949796</v>
      </c>
      <c r="F7" s="24">
        <f t="shared" ref="F7:F13" si="5">F6+E7</f>
        <v>-0.199999999949796</v>
      </c>
      <c r="G7" s="25">
        <f t="shared" ref="G7:G13" si="6">E7/(A7-A6)</f>
        <v>-0.199999999949796</v>
      </c>
      <c r="H7" s="21">
        <v>7.2539999999999996</v>
      </c>
      <c r="I7" s="22">
        <f t="shared" si="1"/>
        <v>788.46579999999994</v>
      </c>
      <c r="J7" s="23">
        <f t="shared" ref="J7:J13" si="7">(I7-I6)*1000</f>
        <v>-0.40000000001327901</v>
      </c>
      <c r="K7" s="24">
        <f t="shared" ref="K7:K13" si="8">K6+J7</f>
        <v>-0.40000000001327901</v>
      </c>
      <c r="L7" s="25">
        <f t="shared" ref="L7:L13" si="9">J7/(A7-A6)</f>
        <v>-0.40000000001327901</v>
      </c>
      <c r="M7" s="40">
        <v>6.4211</v>
      </c>
      <c r="N7" s="22">
        <f t="shared" si="2"/>
        <v>787.63289999999995</v>
      </c>
      <c r="O7" s="23">
        <f t="shared" ref="O7:O13" si="10">(N7-N6)*1000</f>
        <v>-0.40000000001327901</v>
      </c>
      <c r="P7" s="24">
        <f t="shared" ref="P7:P13" si="11">P6+O7</f>
        <v>-0.40000000001327901</v>
      </c>
      <c r="Q7" s="25">
        <f t="shared" ref="Q7:Q13" si="12">O7/(A7-A6)</f>
        <v>-0.40000000001327901</v>
      </c>
      <c r="R7" s="51"/>
      <c r="S7" s="47">
        <f t="shared" si="3"/>
        <v>44665</v>
      </c>
      <c r="T7" s="48">
        <v>8.8682999999999996</v>
      </c>
      <c r="U7" s="49">
        <f t="shared" ref="U7:U13" si="13">(T7-T6)*1000</f>
        <v>-0.40000000000084401</v>
      </c>
      <c r="V7" s="50">
        <f t="shared" ref="V7:V13" si="14">V6+U7</f>
        <v>-0.40000000000084401</v>
      </c>
      <c r="W7" s="32">
        <f t="shared" ref="W7:W13" si="15">U7/(S7-S6)</f>
        <v>-0.40000000000084401</v>
      </c>
      <c r="X7" s="18">
        <v>11.883100000000001</v>
      </c>
      <c r="Y7" s="49">
        <f t="shared" ref="Y7:Y13" si="16">(X7-X6)*1000</f>
        <v>-0.29999999999930099</v>
      </c>
      <c r="Z7" s="50">
        <f t="shared" ref="Z7:Z13" si="17">Z6+Y7</f>
        <v>-0.29999999999930099</v>
      </c>
      <c r="AA7" s="32">
        <f t="shared" ref="AA7:AA13" si="18">Y7/(S7-S6)</f>
        <v>-0.29999999999930099</v>
      </c>
      <c r="AB7" s="58">
        <v>7.9596</v>
      </c>
      <c r="AC7" s="49">
        <f t="shared" ref="AC7:AC13" si="19">(AB7-AB6)*1000</f>
        <v>-0.20000000000042201</v>
      </c>
      <c r="AD7" s="50">
        <f t="shared" ref="AD7:AD13" si="20">AD6+AC7</f>
        <v>-0.20000000000042201</v>
      </c>
      <c r="AE7" s="32">
        <f t="shared" ref="AE7:AE13" si="21">AC7/(S7-S6)</f>
        <v>-0.20000000000042201</v>
      </c>
      <c r="AF7" s="55">
        <v>82253</v>
      </c>
      <c r="AG7" s="70">
        <f t="shared" ref="AG7:AG13" si="22">82268-AF7</f>
        <v>15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44666</v>
      </c>
      <c r="B8" s="20">
        <v>781.21180000000004</v>
      </c>
      <c r="C8" s="21">
        <v>6.5273000000000003</v>
      </c>
      <c r="D8" s="22">
        <f t="shared" si="0"/>
        <v>787.73910000000001</v>
      </c>
      <c r="E8" s="23">
        <f t="shared" si="4"/>
        <v>-0.20000000006348301</v>
      </c>
      <c r="F8" s="24">
        <f t="shared" si="5"/>
        <v>-0.40000000001327901</v>
      </c>
      <c r="G8" s="25">
        <f t="shared" si="6"/>
        <v>-0.20000000006348301</v>
      </c>
      <c r="H8" s="21">
        <v>7.2537000000000003</v>
      </c>
      <c r="I8" s="22">
        <f t="shared" si="1"/>
        <v>788.46550000000002</v>
      </c>
      <c r="J8" s="23">
        <f t="shared" si="7"/>
        <v>-0.30000000003838101</v>
      </c>
      <c r="K8" s="24">
        <f t="shared" si="8"/>
        <v>-0.70000000005165897</v>
      </c>
      <c r="L8" s="25">
        <f t="shared" si="9"/>
        <v>-0.30000000003838101</v>
      </c>
      <c r="M8" s="39">
        <v>6.4210000000000003</v>
      </c>
      <c r="N8" s="22">
        <f t="shared" si="2"/>
        <v>787.63279999999997</v>
      </c>
      <c r="O8" s="23">
        <f t="shared" si="10"/>
        <v>-9.9999999974897905E-2</v>
      </c>
      <c r="P8" s="24">
        <f t="shared" si="11"/>
        <v>-0.49999999998817701</v>
      </c>
      <c r="Q8" s="25">
        <f t="shared" si="12"/>
        <v>-9.9999999974897905E-2</v>
      </c>
      <c r="R8" s="46"/>
      <c r="S8" s="47">
        <f t="shared" si="3"/>
        <v>44666</v>
      </c>
      <c r="T8" s="48">
        <v>8.8671000000000006</v>
      </c>
      <c r="U8" s="49">
        <f t="shared" si="13"/>
        <v>-1.1999999999989801</v>
      </c>
      <c r="V8" s="50">
        <f t="shared" si="14"/>
        <v>-1.59999999999982</v>
      </c>
      <c r="W8" s="32">
        <f t="shared" si="15"/>
        <v>-1.1999999999989801</v>
      </c>
      <c r="X8" s="18">
        <v>11.8826</v>
      </c>
      <c r="Y8" s="49">
        <f t="shared" si="16"/>
        <v>-0.50000000000061096</v>
      </c>
      <c r="Z8" s="50">
        <f t="shared" si="17"/>
        <v>-0.799999999999912</v>
      </c>
      <c r="AA8" s="32">
        <f t="shared" si="18"/>
        <v>-0.50000000000061096</v>
      </c>
      <c r="AB8" s="58">
        <v>7.9598000000000004</v>
      </c>
      <c r="AC8" s="49">
        <f t="shared" si="19"/>
        <v>0.20000000000042201</v>
      </c>
      <c r="AD8" s="50">
        <f t="shared" si="20"/>
        <v>0</v>
      </c>
      <c r="AE8" s="32">
        <f t="shared" si="21"/>
        <v>0.20000000000042201</v>
      </c>
      <c r="AF8" s="55">
        <v>82247</v>
      </c>
      <c r="AG8" s="70">
        <f t="shared" si="22"/>
        <v>21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44667</v>
      </c>
      <c r="B9" s="20">
        <v>781.21180000000004</v>
      </c>
      <c r="C9" s="21">
        <v>6.5270000000000001</v>
      </c>
      <c r="D9" s="22">
        <f t="shared" si="0"/>
        <v>787.73879999999997</v>
      </c>
      <c r="E9" s="23">
        <f t="shared" si="4"/>
        <v>-0.29999999992469401</v>
      </c>
      <c r="F9" s="24">
        <f t="shared" si="5"/>
        <v>-0.69999999993797202</v>
      </c>
      <c r="G9" s="25">
        <f t="shared" si="6"/>
        <v>-0.29999999992469401</v>
      </c>
      <c r="H9" s="21">
        <v>7.2534999999999998</v>
      </c>
      <c r="I9" s="22">
        <f t="shared" si="1"/>
        <v>788.46529999999996</v>
      </c>
      <c r="J9" s="23">
        <f t="shared" si="7"/>
        <v>-0.199999999949796</v>
      </c>
      <c r="K9" s="24">
        <f t="shared" si="8"/>
        <v>-0.90000000000145497</v>
      </c>
      <c r="L9" s="25">
        <f t="shared" si="9"/>
        <v>-0.199999999949796</v>
      </c>
      <c r="M9" s="40">
        <v>6.4211999999999998</v>
      </c>
      <c r="N9" s="22">
        <f t="shared" si="2"/>
        <v>787.63300000000004</v>
      </c>
      <c r="O9" s="23">
        <f t="shared" si="10"/>
        <v>0.199999999949796</v>
      </c>
      <c r="P9" s="24">
        <f t="shared" si="11"/>
        <v>-0.30000000003838101</v>
      </c>
      <c r="Q9" s="25">
        <f t="shared" si="12"/>
        <v>0.199999999949796</v>
      </c>
      <c r="R9" s="51"/>
      <c r="S9" s="47">
        <f t="shared" si="3"/>
        <v>44667</v>
      </c>
      <c r="T9" s="48">
        <v>8.8674999999999997</v>
      </c>
      <c r="U9" s="49">
        <f t="shared" si="13"/>
        <v>0.39999999999906799</v>
      </c>
      <c r="V9" s="50">
        <f t="shared" si="14"/>
        <v>-1.20000000000076</v>
      </c>
      <c r="W9" s="32">
        <f t="shared" si="15"/>
        <v>0.39999999999906799</v>
      </c>
      <c r="X9" s="18">
        <v>11.882400000000001</v>
      </c>
      <c r="Y9" s="49">
        <f t="shared" si="16"/>
        <v>-0.19999999999953399</v>
      </c>
      <c r="Z9" s="50">
        <f t="shared" si="17"/>
        <v>-0.999999999999446</v>
      </c>
      <c r="AA9" s="32">
        <f t="shared" si="18"/>
        <v>-0.19999999999953399</v>
      </c>
      <c r="AB9" s="58">
        <v>7.9592999999999998</v>
      </c>
      <c r="AC9" s="49">
        <f t="shared" si="19"/>
        <v>-0.50000000000061096</v>
      </c>
      <c r="AD9" s="50">
        <f t="shared" si="20"/>
        <v>-0.50000000000061096</v>
      </c>
      <c r="AE9" s="32">
        <f t="shared" si="21"/>
        <v>-0.50000000000061096</v>
      </c>
      <c r="AF9" s="55">
        <v>82241</v>
      </c>
      <c r="AG9" s="70">
        <f t="shared" si="22"/>
        <v>27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44668</v>
      </c>
      <c r="B10" s="20">
        <v>781.21180000000004</v>
      </c>
      <c r="C10" s="21">
        <v>6.5265000000000004</v>
      </c>
      <c r="D10" s="22">
        <f t="shared" si="0"/>
        <v>787.73829999999998</v>
      </c>
      <c r="E10" s="23">
        <f t="shared" si="4"/>
        <v>-0.49999999998817701</v>
      </c>
      <c r="F10" s="24">
        <f t="shared" si="5"/>
        <v>-1.1999999999261499</v>
      </c>
      <c r="G10" s="25">
        <f t="shared" si="6"/>
        <v>-0.49999999998817701</v>
      </c>
      <c r="H10" s="21">
        <v>7.2530999999999999</v>
      </c>
      <c r="I10" s="22">
        <f t="shared" si="1"/>
        <v>788.46489999999994</v>
      </c>
      <c r="J10" s="23">
        <f t="shared" si="7"/>
        <v>-0.40000000001327901</v>
      </c>
      <c r="K10" s="24">
        <f t="shared" si="8"/>
        <v>-1.30000000001473</v>
      </c>
      <c r="L10" s="25">
        <f t="shared" si="9"/>
        <v>-0.40000000001327901</v>
      </c>
      <c r="M10" s="39">
        <v>6.4207000000000001</v>
      </c>
      <c r="N10" s="22">
        <f t="shared" si="2"/>
        <v>787.63250000000005</v>
      </c>
      <c r="O10" s="23">
        <f t="shared" si="10"/>
        <v>-0.49999999998817701</v>
      </c>
      <c r="P10" s="24">
        <f t="shared" si="11"/>
        <v>-0.80000000002655702</v>
      </c>
      <c r="Q10" s="25">
        <f t="shared" si="12"/>
        <v>-0.49999999998817701</v>
      </c>
      <c r="R10" s="46"/>
      <c r="S10" s="47">
        <f t="shared" si="3"/>
        <v>44668</v>
      </c>
      <c r="T10" s="48">
        <v>8.8670000000000009</v>
      </c>
      <c r="U10" s="49">
        <f t="shared" si="13"/>
        <v>-0.49999999999883499</v>
      </c>
      <c r="V10" s="50">
        <f t="shared" si="14"/>
        <v>-1.6999999999995901</v>
      </c>
      <c r="W10" s="32">
        <f t="shared" si="15"/>
        <v>-0.49999999999883499</v>
      </c>
      <c r="X10" s="18">
        <v>11.882099999999999</v>
      </c>
      <c r="Y10" s="49">
        <f t="shared" si="16"/>
        <v>-0.30000000000107702</v>
      </c>
      <c r="Z10" s="50">
        <f t="shared" si="17"/>
        <v>-1.3000000000005201</v>
      </c>
      <c r="AA10" s="32">
        <f t="shared" si="18"/>
        <v>-0.30000000000107702</v>
      </c>
      <c r="AB10" s="58">
        <v>7.9580000000000002</v>
      </c>
      <c r="AC10" s="49">
        <f t="shared" si="19"/>
        <v>-1.2999999999996299</v>
      </c>
      <c r="AD10" s="50">
        <f t="shared" si="20"/>
        <v>-1.8000000000002501</v>
      </c>
      <c r="AE10" s="32">
        <f t="shared" si="21"/>
        <v>-1.2999999999996299</v>
      </c>
      <c r="AF10" s="55">
        <v>82235</v>
      </c>
      <c r="AG10" s="70">
        <f t="shared" si="22"/>
        <v>33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44669</v>
      </c>
      <c r="B11" s="20">
        <v>781.21180000000004</v>
      </c>
      <c r="C11" s="21">
        <v>6.5263</v>
      </c>
      <c r="D11" s="22">
        <f t="shared" si="0"/>
        <v>787.73810000000003</v>
      </c>
      <c r="E11" s="23">
        <f t="shared" si="4"/>
        <v>-0.20000000006348301</v>
      </c>
      <c r="F11" s="24">
        <f t="shared" si="5"/>
        <v>-1.39999999998963</v>
      </c>
      <c r="G11" s="25">
        <f t="shared" si="6"/>
        <v>-0.20000000006348301</v>
      </c>
      <c r="H11" s="21">
        <v>7.2531999999999996</v>
      </c>
      <c r="I11" s="22">
        <f t="shared" si="1"/>
        <v>788.46500000000003</v>
      </c>
      <c r="J11" s="23">
        <f t="shared" si="7"/>
        <v>9.9999999974897905E-2</v>
      </c>
      <c r="K11" s="24">
        <f t="shared" si="8"/>
        <v>-1.2000000000398401</v>
      </c>
      <c r="L11" s="25">
        <f t="shared" si="9"/>
        <v>9.9999999974897905E-2</v>
      </c>
      <c r="M11" s="40">
        <v>6.4203000000000001</v>
      </c>
      <c r="N11" s="22">
        <f t="shared" si="2"/>
        <v>787.63210000000004</v>
      </c>
      <c r="O11" s="23">
        <f t="shared" si="10"/>
        <v>-0.40000000001327901</v>
      </c>
      <c r="P11" s="24">
        <f t="shared" si="11"/>
        <v>-1.2000000000398401</v>
      </c>
      <c r="Q11" s="25">
        <f t="shared" si="12"/>
        <v>-0.40000000001327901</v>
      </c>
      <c r="R11" s="51"/>
      <c r="S11" s="47">
        <f t="shared" si="3"/>
        <v>44669</v>
      </c>
      <c r="T11" s="48">
        <v>8.8673000000000002</v>
      </c>
      <c r="U11" s="49">
        <f t="shared" si="13"/>
        <v>0.29999999999930099</v>
      </c>
      <c r="V11" s="50">
        <f t="shared" si="14"/>
        <v>-1.4000000000002899</v>
      </c>
      <c r="W11" s="32">
        <f t="shared" si="15"/>
        <v>0.29999999999930099</v>
      </c>
      <c r="X11" s="18">
        <v>11.882199999999999</v>
      </c>
      <c r="Y11" s="49">
        <f t="shared" si="16"/>
        <v>9.99999999997669E-2</v>
      </c>
      <c r="Z11" s="50">
        <f t="shared" si="17"/>
        <v>-1.20000000000076</v>
      </c>
      <c r="AA11" s="32">
        <f t="shared" si="18"/>
        <v>9.99999999997669E-2</v>
      </c>
      <c r="AB11" s="58">
        <v>7.9587000000000003</v>
      </c>
      <c r="AC11" s="49">
        <f t="shared" si="19"/>
        <v>0.70000000000014495</v>
      </c>
      <c r="AD11" s="50">
        <f t="shared" si="20"/>
        <v>-1.1000000000001</v>
      </c>
      <c r="AE11" s="32">
        <f t="shared" si="21"/>
        <v>0.70000000000014495</v>
      </c>
      <c r="AF11" s="55">
        <v>82229</v>
      </c>
      <c r="AG11" s="70">
        <f t="shared" si="22"/>
        <v>39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44670</v>
      </c>
      <c r="B12" s="20">
        <v>781.21180000000004</v>
      </c>
      <c r="C12" s="21">
        <v>6.5259999999999998</v>
      </c>
      <c r="D12" s="22">
        <f t="shared" si="0"/>
        <v>787.73779999999999</v>
      </c>
      <c r="E12" s="23">
        <f t="shared" si="4"/>
        <v>-0.30000000003838101</v>
      </c>
      <c r="F12" s="24">
        <f t="shared" si="5"/>
        <v>-1.70000000002801</v>
      </c>
      <c r="G12" s="25">
        <f t="shared" si="6"/>
        <v>-0.30000000003838101</v>
      </c>
      <c r="H12" s="21">
        <v>7.2527999999999997</v>
      </c>
      <c r="I12" s="22">
        <f t="shared" si="1"/>
        <v>788.46460000000002</v>
      </c>
      <c r="J12" s="23">
        <f t="shared" si="7"/>
        <v>-0.40000000001327901</v>
      </c>
      <c r="K12" s="24">
        <f t="shared" si="8"/>
        <v>-1.60000000005311</v>
      </c>
      <c r="L12" s="25">
        <f t="shared" si="9"/>
        <v>-0.40000000001327901</v>
      </c>
      <c r="M12" s="39">
        <v>6.4207000000000001</v>
      </c>
      <c r="N12" s="22">
        <f t="shared" si="2"/>
        <v>787.63250000000005</v>
      </c>
      <c r="O12" s="23">
        <f t="shared" si="10"/>
        <v>0.40000000001327901</v>
      </c>
      <c r="P12" s="24">
        <f t="shared" si="11"/>
        <v>-0.80000000002655702</v>
      </c>
      <c r="Q12" s="25">
        <f t="shared" si="12"/>
        <v>0.40000000001327901</v>
      </c>
      <c r="R12" s="46"/>
      <c r="S12" s="47">
        <f t="shared" si="3"/>
        <v>44670</v>
      </c>
      <c r="T12" s="48">
        <v>8.8670000000000009</v>
      </c>
      <c r="U12" s="49">
        <f t="shared" si="13"/>
        <v>-0.29999999999930099</v>
      </c>
      <c r="V12" s="50">
        <f t="shared" si="14"/>
        <v>-1.6999999999995901</v>
      </c>
      <c r="W12" s="32">
        <f t="shared" si="15"/>
        <v>-0.29999999999930099</v>
      </c>
      <c r="X12" s="18">
        <v>11.882300000000001</v>
      </c>
      <c r="Y12" s="49">
        <f t="shared" si="16"/>
        <v>0.10000000000154299</v>
      </c>
      <c r="Z12" s="50">
        <f t="shared" si="17"/>
        <v>-1.0999999999992101</v>
      </c>
      <c r="AA12" s="32">
        <f t="shared" si="18"/>
        <v>0.10000000000154299</v>
      </c>
      <c r="AB12" s="58">
        <v>7.9584999999999999</v>
      </c>
      <c r="AC12" s="49">
        <f t="shared" si="19"/>
        <v>-0.20000000000042201</v>
      </c>
      <c r="AD12" s="50">
        <f t="shared" si="20"/>
        <v>-1.3000000000005201</v>
      </c>
      <c r="AE12" s="32">
        <f t="shared" si="21"/>
        <v>-0.20000000000042201</v>
      </c>
      <c r="AF12" s="55">
        <v>82223</v>
      </c>
      <c r="AG12" s="70">
        <f t="shared" si="22"/>
        <v>45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44671</v>
      </c>
      <c r="B13" s="20">
        <v>781.21180000000004</v>
      </c>
      <c r="C13" s="21">
        <v>6.5260999999999996</v>
      </c>
      <c r="D13" s="22">
        <f t="shared" si="0"/>
        <v>787.73789999999997</v>
      </c>
      <c r="E13" s="23">
        <f t="shared" si="4"/>
        <v>0.10000000008858501</v>
      </c>
      <c r="F13" s="24">
        <f t="shared" si="5"/>
        <v>-1.5999999999394301</v>
      </c>
      <c r="G13" s="25">
        <f t="shared" si="6"/>
        <v>0.10000000008858501</v>
      </c>
      <c r="H13" s="21">
        <v>7.2529000000000003</v>
      </c>
      <c r="I13" s="22">
        <f t="shared" si="1"/>
        <v>788.46469999999999</v>
      </c>
      <c r="J13" s="23">
        <f t="shared" si="7"/>
        <v>9.9999999974897905E-2</v>
      </c>
      <c r="K13" s="24">
        <f t="shared" si="8"/>
        <v>-1.5000000000782201</v>
      </c>
      <c r="L13" s="25">
        <f t="shared" si="9"/>
        <v>9.9999999974897905E-2</v>
      </c>
      <c r="M13" s="40">
        <v>6.4204999999999997</v>
      </c>
      <c r="N13" s="22">
        <f t="shared" si="2"/>
        <v>787.63229999999999</v>
      </c>
      <c r="O13" s="23">
        <f t="shared" si="10"/>
        <v>-0.20000000006348301</v>
      </c>
      <c r="P13" s="24">
        <f t="shared" si="11"/>
        <v>-1.00000000009004</v>
      </c>
      <c r="Q13" s="25">
        <f t="shared" si="12"/>
        <v>-0.20000000006348301</v>
      </c>
      <c r="R13" s="51"/>
      <c r="S13" s="47">
        <f t="shared" si="3"/>
        <v>44671</v>
      </c>
      <c r="T13" s="48">
        <v>8.8667999999999996</v>
      </c>
      <c r="U13" s="49">
        <f t="shared" si="13"/>
        <v>-0.20000000000130999</v>
      </c>
      <c r="V13" s="50">
        <f t="shared" si="14"/>
        <v>-1.9000000000009001</v>
      </c>
      <c r="W13" s="32">
        <f t="shared" si="15"/>
        <v>-0.20000000000130999</v>
      </c>
      <c r="X13" s="18">
        <v>11.882</v>
      </c>
      <c r="Y13" s="49">
        <f t="shared" si="16"/>
        <v>-0.30000000000107702</v>
      </c>
      <c r="Z13" s="50">
        <f t="shared" si="17"/>
        <v>-1.4000000000002899</v>
      </c>
      <c r="AA13" s="32">
        <f t="shared" si="18"/>
        <v>-0.30000000000107702</v>
      </c>
      <c r="AB13" s="58">
        <v>7.9581999999999997</v>
      </c>
      <c r="AC13" s="49">
        <f t="shared" si="19"/>
        <v>-0.300000000000189</v>
      </c>
      <c r="AD13" s="50">
        <f t="shared" si="20"/>
        <v>-1.60000000000071</v>
      </c>
      <c r="AE13" s="32">
        <f t="shared" si="21"/>
        <v>-0.300000000000189</v>
      </c>
      <c r="AF13" s="55">
        <v>82217</v>
      </c>
      <c r="AG13" s="70">
        <f t="shared" si="22"/>
        <v>51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44672</v>
      </c>
      <c r="B14" s="20">
        <v>781.21180000000004</v>
      </c>
      <c r="C14" s="21">
        <v>6.5258000000000003</v>
      </c>
      <c r="D14" s="22">
        <f t="shared" ref="D14:D23" si="23">C14+B14</f>
        <v>787.73760000000004</v>
      </c>
      <c r="E14" s="23">
        <f t="shared" ref="E14:E23" si="24">(D14-D13)*1000</f>
        <v>-0.30000000003838101</v>
      </c>
      <c r="F14" s="24">
        <f t="shared" ref="F14:F23" si="25">F13+E14</f>
        <v>-1.8999999999778101</v>
      </c>
      <c r="G14" s="25">
        <f t="shared" ref="G14:G23" si="26">E14/(A14-A13)</f>
        <v>-0.30000000003838101</v>
      </c>
      <c r="H14" s="21">
        <v>7.2530000000000001</v>
      </c>
      <c r="I14" s="22">
        <f t="shared" ref="I14:I23" si="27">H14+B14</f>
        <v>788.46479999999997</v>
      </c>
      <c r="J14" s="23">
        <f t="shared" ref="J14:J23" si="28">(I14-I13)*1000</f>
        <v>0.10000000008858501</v>
      </c>
      <c r="K14" s="24">
        <f t="shared" ref="K14:K23" si="29">K13+J14</f>
        <v>-1.39999999998963</v>
      </c>
      <c r="L14" s="25">
        <f t="shared" ref="L14:L23" si="30">J14/(A14-A13)</f>
        <v>0.10000000008858501</v>
      </c>
      <c r="M14" s="39">
        <v>6.4202000000000004</v>
      </c>
      <c r="N14" s="22">
        <f t="shared" ref="N14:N23" si="31">M14+B14</f>
        <v>787.63199999999995</v>
      </c>
      <c r="O14" s="23">
        <f t="shared" ref="O14:O23" si="32">(N14-N13)*1000</f>
        <v>-0.29999999992469401</v>
      </c>
      <c r="P14" s="24">
        <f t="shared" ref="P14:P23" si="33">P13+O14</f>
        <v>-1.30000000001473</v>
      </c>
      <c r="Q14" s="25">
        <f t="shared" ref="Q14:Q23" si="34">O14/(A14-A13)</f>
        <v>-0.29999999992469401</v>
      </c>
      <c r="R14" s="46"/>
      <c r="S14" s="47">
        <f t="shared" ref="S14:S23" si="35">A14</f>
        <v>44672</v>
      </c>
      <c r="T14" s="48">
        <v>8.8666</v>
      </c>
      <c r="U14" s="49">
        <f t="shared" ref="U14:U23" si="36">(T14-T13)*1000</f>
        <v>-0.19999999999953399</v>
      </c>
      <c r="V14" s="50">
        <f t="shared" ref="V14:V23" si="37">V13+U14</f>
        <v>-2.10000000000043</v>
      </c>
      <c r="W14" s="32">
        <f t="shared" ref="W14:W23" si="38">U14/(S14-S13)</f>
        <v>-0.19999999999953399</v>
      </c>
      <c r="X14" s="18">
        <v>11.882099999999999</v>
      </c>
      <c r="Y14" s="49">
        <f t="shared" ref="Y14:Y23" si="39">(X14-X13)*1000</f>
        <v>9.99999999997669E-2</v>
      </c>
      <c r="Z14" s="50">
        <f t="shared" ref="Z14:Z23" si="40">Z13+Y14</f>
        <v>-1.3000000000005201</v>
      </c>
      <c r="AA14" s="32">
        <f t="shared" ref="AA14:AA23" si="41">Y14/(S14-S13)</f>
        <v>9.99999999997669E-2</v>
      </c>
      <c r="AB14" s="58">
        <v>7.9580000000000002</v>
      </c>
      <c r="AC14" s="49">
        <f t="shared" ref="AC14:AC23" si="42">(AB14-AB13)*1000</f>
        <v>-0.19999999999953399</v>
      </c>
      <c r="AD14" s="50">
        <f t="shared" ref="AD14:AD23" si="43">AD13+AC14</f>
        <v>-1.8000000000002501</v>
      </c>
      <c r="AE14" s="32">
        <f t="shared" ref="AE14:AE23" si="44">AC14/(S14-S13)</f>
        <v>-0.19999999999953399</v>
      </c>
      <c r="AF14" s="55">
        <v>82211</v>
      </c>
      <c r="AG14" s="70">
        <f t="shared" ref="AG14:AG23" si="45">82268-AF14</f>
        <v>57</v>
      </c>
      <c r="AH14" s="72"/>
    </row>
    <row r="15" spans="1:44" s="1" customFormat="1" ht="14.85" customHeight="1">
      <c r="A15" s="19">
        <v>44673</v>
      </c>
      <c r="B15" s="20">
        <v>781.21180000000004</v>
      </c>
      <c r="C15" s="21">
        <v>6.5255999999999998</v>
      </c>
      <c r="D15" s="22">
        <f t="shared" si="23"/>
        <v>787.73739999999998</v>
      </c>
      <c r="E15" s="23">
        <f t="shared" si="24"/>
        <v>-0.199999999949796</v>
      </c>
      <c r="F15" s="24">
        <f t="shared" si="25"/>
        <v>-2.0999999999275998</v>
      </c>
      <c r="G15" s="25">
        <f t="shared" si="26"/>
        <v>-0.199999999949796</v>
      </c>
      <c r="H15" s="21">
        <v>7.2530999999999999</v>
      </c>
      <c r="I15" s="22">
        <f t="shared" si="27"/>
        <v>788.46489999999994</v>
      </c>
      <c r="J15" s="23">
        <f t="shared" si="28"/>
        <v>9.9999999974897905E-2</v>
      </c>
      <c r="K15" s="24">
        <f t="shared" si="29"/>
        <v>-1.30000000001473</v>
      </c>
      <c r="L15" s="25">
        <f t="shared" si="30"/>
        <v>9.9999999974897905E-2</v>
      </c>
      <c r="M15" s="40">
        <v>6.4200999999999997</v>
      </c>
      <c r="N15" s="22">
        <f t="shared" si="31"/>
        <v>787.63189999999997</v>
      </c>
      <c r="O15" s="23">
        <f t="shared" si="32"/>
        <v>-9.9999999974897905E-2</v>
      </c>
      <c r="P15" s="24">
        <f t="shared" si="33"/>
        <v>-1.39999999998963</v>
      </c>
      <c r="Q15" s="25">
        <f t="shared" si="34"/>
        <v>-9.9999999974897905E-2</v>
      </c>
      <c r="R15" s="51"/>
      <c r="S15" s="47">
        <f t="shared" si="35"/>
        <v>44673</v>
      </c>
      <c r="T15" s="48">
        <v>8.8663000000000007</v>
      </c>
      <c r="U15" s="49">
        <f t="shared" si="36"/>
        <v>-0.29999999999930099</v>
      </c>
      <c r="V15" s="50">
        <f t="shared" si="37"/>
        <v>-2.3999999999997401</v>
      </c>
      <c r="W15" s="32">
        <f t="shared" si="38"/>
        <v>-0.29999999999930099</v>
      </c>
      <c r="X15" s="18">
        <v>11.881399999999999</v>
      </c>
      <c r="Y15" s="49">
        <f t="shared" si="39"/>
        <v>-0.70000000000014495</v>
      </c>
      <c r="Z15" s="50">
        <f t="shared" si="40"/>
        <v>-2.0000000000006701</v>
      </c>
      <c r="AA15" s="32">
        <f t="shared" si="41"/>
        <v>-0.70000000000014495</v>
      </c>
      <c r="AB15" s="58">
        <v>7.9577999999999998</v>
      </c>
      <c r="AC15" s="49">
        <f t="shared" si="42"/>
        <v>-0.20000000000042201</v>
      </c>
      <c r="AD15" s="50">
        <f t="shared" si="43"/>
        <v>-2.0000000000006701</v>
      </c>
      <c r="AE15" s="32">
        <f t="shared" si="44"/>
        <v>-0.20000000000042201</v>
      </c>
      <c r="AF15" s="55">
        <v>82205</v>
      </c>
      <c r="AG15" s="70">
        <f t="shared" si="45"/>
        <v>63</v>
      </c>
      <c r="AH15" s="71"/>
    </row>
    <row r="16" spans="1:44" s="1" customFormat="1" ht="14.85" customHeight="1">
      <c r="A16" s="19">
        <v>44674</v>
      </c>
      <c r="B16" s="20">
        <v>781.21180000000004</v>
      </c>
      <c r="C16" s="21">
        <v>6.5254000000000003</v>
      </c>
      <c r="D16" s="22">
        <f t="shared" si="23"/>
        <v>787.73720000000003</v>
      </c>
      <c r="E16" s="23">
        <f t="shared" si="24"/>
        <v>-0.20000000006348301</v>
      </c>
      <c r="F16" s="24">
        <f t="shared" si="25"/>
        <v>-2.2999999999910901</v>
      </c>
      <c r="G16" s="25">
        <f t="shared" si="26"/>
        <v>-0.20000000006348301</v>
      </c>
      <c r="H16" s="21">
        <v>7.2526000000000002</v>
      </c>
      <c r="I16" s="22">
        <f t="shared" si="27"/>
        <v>788.46439999999996</v>
      </c>
      <c r="J16" s="23">
        <f t="shared" si="28"/>
        <v>-0.49999999998817701</v>
      </c>
      <c r="K16" s="24">
        <f t="shared" si="29"/>
        <v>-1.8000000000029099</v>
      </c>
      <c r="L16" s="25">
        <f t="shared" si="30"/>
        <v>-0.49999999998817701</v>
      </c>
      <c r="M16" s="39">
        <v>6.4199000000000002</v>
      </c>
      <c r="N16" s="22">
        <f t="shared" si="31"/>
        <v>787.63170000000002</v>
      </c>
      <c r="O16" s="23">
        <f t="shared" si="32"/>
        <v>-0.20000000006348301</v>
      </c>
      <c r="P16" s="24">
        <f t="shared" si="33"/>
        <v>-1.60000000005311</v>
      </c>
      <c r="Q16" s="25">
        <f t="shared" si="34"/>
        <v>-0.20000000006348301</v>
      </c>
      <c r="R16" s="46"/>
      <c r="S16" s="47">
        <f t="shared" si="35"/>
        <v>44674</v>
      </c>
      <c r="T16" s="48">
        <v>8.8661999999999992</v>
      </c>
      <c r="U16" s="49">
        <f t="shared" si="36"/>
        <v>-0.10000000000154299</v>
      </c>
      <c r="V16" s="50">
        <f t="shared" si="37"/>
        <v>-2.5000000000012799</v>
      </c>
      <c r="W16" s="32">
        <f t="shared" si="38"/>
        <v>-0.10000000000154299</v>
      </c>
      <c r="X16" s="18">
        <v>11.8811</v>
      </c>
      <c r="Y16" s="49">
        <f t="shared" si="39"/>
        <v>-0.29999999999930099</v>
      </c>
      <c r="Z16" s="50">
        <f t="shared" si="40"/>
        <v>-2.2999999999999701</v>
      </c>
      <c r="AA16" s="32">
        <f t="shared" si="41"/>
        <v>-0.29999999999930099</v>
      </c>
      <c r="AB16" s="58">
        <v>7.9574999999999996</v>
      </c>
      <c r="AC16" s="49">
        <f t="shared" si="42"/>
        <v>-0.300000000000189</v>
      </c>
      <c r="AD16" s="50">
        <f t="shared" si="43"/>
        <v>-2.30000000000086</v>
      </c>
      <c r="AE16" s="32">
        <f t="shared" si="44"/>
        <v>-0.300000000000189</v>
      </c>
      <c r="AF16" s="55">
        <v>82199</v>
      </c>
      <c r="AG16" s="70">
        <f t="shared" si="45"/>
        <v>69</v>
      </c>
      <c r="AH16" s="72"/>
    </row>
    <row r="17" spans="1:43" s="1" customFormat="1" ht="14.85" customHeight="1">
      <c r="A17" s="19">
        <v>44675</v>
      </c>
      <c r="B17" s="20">
        <v>781.21180000000004</v>
      </c>
      <c r="C17" s="21">
        <v>6.5252999999999997</v>
      </c>
      <c r="D17" s="22">
        <f t="shared" si="23"/>
        <v>787.73710000000005</v>
      </c>
      <c r="E17" s="23">
        <f t="shared" si="24"/>
        <v>-9.9999999974897905E-2</v>
      </c>
      <c r="F17" s="24">
        <f t="shared" si="25"/>
        <v>-2.39999999996598</v>
      </c>
      <c r="G17" s="25">
        <f t="shared" si="26"/>
        <v>-9.9999999974897905E-2</v>
      </c>
      <c r="H17" s="21">
        <v>7.2523999999999997</v>
      </c>
      <c r="I17" s="22">
        <f t="shared" si="27"/>
        <v>788.46420000000001</v>
      </c>
      <c r="J17" s="23">
        <f t="shared" si="28"/>
        <v>-0.20000000006348301</v>
      </c>
      <c r="K17" s="24">
        <f t="shared" si="29"/>
        <v>-2.00000000006639</v>
      </c>
      <c r="L17" s="25">
        <f t="shared" si="30"/>
        <v>-0.20000000006348301</v>
      </c>
      <c r="M17" s="40">
        <v>6.4196999999999997</v>
      </c>
      <c r="N17" s="22">
        <f t="shared" si="31"/>
        <v>787.63149999999996</v>
      </c>
      <c r="O17" s="23">
        <f t="shared" si="32"/>
        <v>-0.199999999949796</v>
      </c>
      <c r="P17" s="24">
        <f t="shared" si="33"/>
        <v>-1.8000000000029099</v>
      </c>
      <c r="Q17" s="25">
        <f t="shared" si="34"/>
        <v>-0.199999999949796</v>
      </c>
      <c r="R17" s="51"/>
      <c r="S17" s="47">
        <f t="shared" si="35"/>
        <v>44675</v>
      </c>
      <c r="T17" s="48">
        <v>8.8659999999999908</v>
      </c>
      <c r="U17" s="49">
        <f t="shared" si="36"/>
        <v>-0.200000000008416</v>
      </c>
      <c r="V17" s="50">
        <f t="shared" si="37"/>
        <v>-2.7000000000096902</v>
      </c>
      <c r="W17" s="32">
        <f t="shared" si="38"/>
        <v>-0.200000000008416</v>
      </c>
      <c r="X17" s="18">
        <v>11.8813</v>
      </c>
      <c r="Y17" s="49">
        <f t="shared" si="39"/>
        <v>0.19999999999953399</v>
      </c>
      <c r="Z17" s="50">
        <f t="shared" si="40"/>
        <v>-2.10000000000043</v>
      </c>
      <c r="AA17" s="32">
        <f t="shared" si="41"/>
        <v>0.19999999999953399</v>
      </c>
      <c r="AB17" s="58">
        <v>7.9573999999999998</v>
      </c>
      <c r="AC17" s="49">
        <f t="shared" si="42"/>
        <v>-9.99999999997669E-2</v>
      </c>
      <c r="AD17" s="50">
        <f t="shared" si="43"/>
        <v>-2.4000000000006199</v>
      </c>
      <c r="AE17" s="32">
        <f t="shared" si="44"/>
        <v>-9.99999999997669E-2</v>
      </c>
      <c r="AF17" s="55">
        <v>82193</v>
      </c>
      <c r="AG17" s="70">
        <f t="shared" si="45"/>
        <v>75</v>
      </c>
      <c r="AH17" s="71"/>
    </row>
    <row r="18" spans="1:43" s="1" customFormat="1" ht="14.85" customHeight="1">
      <c r="A18" s="19">
        <v>44676</v>
      </c>
      <c r="B18" s="20">
        <v>781.21180000000004</v>
      </c>
      <c r="C18" s="21">
        <v>6.5250000000000004</v>
      </c>
      <c r="D18" s="22">
        <f t="shared" si="23"/>
        <v>787.73680000000002</v>
      </c>
      <c r="E18" s="23">
        <f t="shared" si="24"/>
        <v>-0.30000000003838101</v>
      </c>
      <c r="F18" s="24">
        <f t="shared" si="25"/>
        <v>-2.70000000000437</v>
      </c>
      <c r="G18" s="25">
        <f t="shared" si="26"/>
        <v>-0.30000000003838101</v>
      </c>
      <c r="H18" s="21">
        <v>7.2522000000000002</v>
      </c>
      <c r="I18" s="22">
        <f t="shared" si="27"/>
        <v>788.46400000000006</v>
      </c>
      <c r="J18" s="23">
        <f t="shared" si="28"/>
        <v>-0.199999999949796</v>
      </c>
      <c r="K18" s="24">
        <f t="shared" si="29"/>
        <v>-2.2000000000161899</v>
      </c>
      <c r="L18" s="25">
        <f t="shared" si="30"/>
        <v>-0.199999999949796</v>
      </c>
      <c r="M18" s="39">
        <v>6.4199000000000002</v>
      </c>
      <c r="N18" s="22">
        <f t="shared" si="31"/>
        <v>787.63170000000002</v>
      </c>
      <c r="O18" s="23">
        <f t="shared" si="32"/>
        <v>0.199999999949796</v>
      </c>
      <c r="P18" s="24">
        <f t="shared" si="33"/>
        <v>-1.60000000005311</v>
      </c>
      <c r="Q18" s="25">
        <f t="shared" si="34"/>
        <v>0.199999999949796</v>
      </c>
      <c r="R18" s="46"/>
      <c r="S18" s="47">
        <f t="shared" si="35"/>
        <v>44676</v>
      </c>
      <c r="T18" s="48">
        <v>8.8660999999999994</v>
      </c>
      <c r="U18" s="49">
        <f t="shared" si="36"/>
        <v>0.100000000008649</v>
      </c>
      <c r="V18" s="50">
        <f t="shared" si="37"/>
        <v>-2.6000000000010499</v>
      </c>
      <c r="W18" s="32">
        <f t="shared" si="38"/>
        <v>0.100000000008649</v>
      </c>
      <c r="X18" s="18">
        <v>11.8805</v>
      </c>
      <c r="Y18" s="49">
        <f t="shared" si="39"/>
        <v>-0.799999999999912</v>
      </c>
      <c r="Z18" s="50">
        <f t="shared" si="40"/>
        <v>-2.9000000000003499</v>
      </c>
      <c r="AA18" s="32">
        <f t="shared" si="41"/>
        <v>-0.799999999999912</v>
      </c>
      <c r="AB18" s="58">
        <v>7.9572000000000003</v>
      </c>
      <c r="AC18" s="49">
        <f t="shared" si="42"/>
        <v>-0.19999999999953399</v>
      </c>
      <c r="AD18" s="50">
        <f t="shared" si="43"/>
        <v>-2.60000000000016</v>
      </c>
      <c r="AE18" s="32">
        <f t="shared" si="44"/>
        <v>-0.19999999999953399</v>
      </c>
      <c r="AF18" s="55">
        <v>82187</v>
      </c>
      <c r="AG18" s="70">
        <f t="shared" si="45"/>
        <v>81</v>
      </c>
      <c r="AH18" s="72"/>
    </row>
    <row r="19" spans="1:43" s="1" customFormat="1" ht="14.85" customHeight="1">
      <c r="A19" s="19">
        <v>44677</v>
      </c>
      <c r="B19" s="20">
        <v>781.21180000000004</v>
      </c>
      <c r="C19" s="21">
        <v>6.5247999999999999</v>
      </c>
      <c r="D19" s="22">
        <f t="shared" si="23"/>
        <v>787.73659999999995</v>
      </c>
      <c r="E19" s="23">
        <f t="shared" si="24"/>
        <v>-0.199999999949796</v>
      </c>
      <c r="F19" s="24">
        <f t="shared" si="25"/>
        <v>-2.8999999999541601</v>
      </c>
      <c r="G19" s="25">
        <f t="shared" si="26"/>
        <v>-0.199999999949796</v>
      </c>
      <c r="H19" s="21">
        <v>7.2521000000000004</v>
      </c>
      <c r="I19" s="22">
        <f t="shared" si="27"/>
        <v>788.46389999999997</v>
      </c>
      <c r="J19" s="23">
        <f t="shared" si="28"/>
        <v>-9.9999999974897905E-2</v>
      </c>
      <c r="K19" s="24">
        <f t="shared" si="29"/>
        <v>-2.2999999999910901</v>
      </c>
      <c r="L19" s="25">
        <f t="shared" si="30"/>
        <v>-9.9999999974897905E-2</v>
      </c>
      <c r="M19" s="40">
        <v>6.4192999999999998</v>
      </c>
      <c r="N19" s="22">
        <f t="shared" si="31"/>
        <v>787.63109999999995</v>
      </c>
      <c r="O19" s="23">
        <f t="shared" si="32"/>
        <v>-0.59999999996307496</v>
      </c>
      <c r="P19" s="24">
        <f t="shared" si="33"/>
        <v>-2.2000000000161899</v>
      </c>
      <c r="Q19" s="25">
        <f t="shared" si="34"/>
        <v>-0.59999999996307496</v>
      </c>
      <c r="R19" s="51"/>
      <c r="S19" s="47">
        <f t="shared" si="35"/>
        <v>44677</v>
      </c>
      <c r="T19" s="48">
        <v>8.8655999999999899</v>
      </c>
      <c r="U19" s="49">
        <f t="shared" si="36"/>
        <v>-0.50000000000949296</v>
      </c>
      <c r="V19" s="50">
        <f t="shared" si="37"/>
        <v>-3.1000000000105401</v>
      </c>
      <c r="W19" s="32">
        <f t="shared" si="38"/>
        <v>-0.50000000000949296</v>
      </c>
      <c r="X19" s="18">
        <v>11.8802</v>
      </c>
      <c r="Y19" s="49">
        <f t="shared" si="39"/>
        <v>-0.29999999999930099</v>
      </c>
      <c r="Z19" s="50">
        <f t="shared" si="40"/>
        <v>-3.1999999999996498</v>
      </c>
      <c r="AA19" s="32">
        <f t="shared" si="41"/>
        <v>-0.29999999999930099</v>
      </c>
      <c r="AB19" s="58">
        <v>7.9573</v>
      </c>
      <c r="AC19" s="49">
        <f t="shared" si="42"/>
        <v>9.99999999997669E-2</v>
      </c>
      <c r="AD19" s="50">
        <f t="shared" si="43"/>
        <v>-2.5000000000003899</v>
      </c>
      <c r="AE19" s="32">
        <f t="shared" si="44"/>
        <v>9.99999999997669E-2</v>
      </c>
      <c r="AF19" s="55">
        <v>82181</v>
      </c>
      <c r="AG19" s="70">
        <f t="shared" si="45"/>
        <v>87</v>
      </c>
      <c r="AH19" s="71"/>
    </row>
    <row r="20" spans="1:43" s="1" customFormat="1" ht="14.85" customHeight="1">
      <c r="A20" s="19">
        <v>44678</v>
      </c>
      <c r="B20" s="20">
        <v>781.21180000000004</v>
      </c>
      <c r="C20" s="21">
        <v>6.5250000000000004</v>
      </c>
      <c r="D20" s="22">
        <f t="shared" si="23"/>
        <v>787.73680000000002</v>
      </c>
      <c r="E20" s="23">
        <f t="shared" si="24"/>
        <v>0.199999999949796</v>
      </c>
      <c r="F20" s="24">
        <f t="shared" si="25"/>
        <v>-2.70000000000437</v>
      </c>
      <c r="G20" s="25">
        <f t="shared" si="26"/>
        <v>0.199999999949796</v>
      </c>
      <c r="H20" s="21">
        <v>7.2517999999999896</v>
      </c>
      <c r="I20" s="22">
        <f t="shared" si="27"/>
        <v>788.46360000000004</v>
      </c>
      <c r="J20" s="23">
        <f t="shared" si="28"/>
        <v>-0.30000000003838101</v>
      </c>
      <c r="K20" s="24">
        <f t="shared" si="29"/>
        <v>-2.6000000000294698</v>
      </c>
      <c r="L20" s="25">
        <f t="shared" si="30"/>
        <v>-0.30000000003838101</v>
      </c>
      <c r="M20" s="39">
        <v>6.4191000000000003</v>
      </c>
      <c r="N20" s="22">
        <f t="shared" si="31"/>
        <v>787.6309</v>
      </c>
      <c r="O20" s="23">
        <f t="shared" si="32"/>
        <v>-0.20000000006348301</v>
      </c>
      <c r="P20" s="24">
        <f t="shared" si="33"/>
        <v>-2.40000000007967</v>
      </c>
      <c r="Q20" s="25">
        <f t="shared" si="34"/>
        <v>-0.20000000006348301</v>
      </c>
      <c r="R20" s="46"/>
      <c r="S20" s="47">
        <f t="shared" si="35"/>
        <v>44678</v>
      </c>
      <c r="T20" s="48">
        <v>8.8653999999999904</v>
      </c>
      <c r="U20" s="49">
        <f t="shared" si="36"/>
        <v>-0.19999999999953399</v>
      </c>
      <c r="V20" s="50">
        <f t="shared" si="37"/>
        <v>-3.30000000001007</v>
      </c>
      <c r="W20" s="32">
        <f t="shared" si="38"/>
        <v>-0.19999999999953399</v>
      </c>
      <c r="X20" s="18">
        <v>11.8805</v>
      </c>
      <c r="Y20" s="49">
        <f t="shared" si="39"/>
        <v>0.29999999999930099</v>
      </c>
      <c r="Z20" s="50">
        <f t="shared" si="40"/>
        <v>-2.9000000000003499</v>
      </c>
      <c r="AA20" s="32">
        <f t="shared" si="41"/>
        <v>0.29999999999930099</v>
      </c>
      <c r="AB20" s="58">
        <v>7.9572000000000003</v>
      </c>
      <c r="AC20" s="49">
        <f t="shared" si="42"/>
        <v>-9.99999999997669E-2</v>
      </c>
      <c r="AD20" s="50">
        <f t="shared" si="43"/>
        <v>-2.60000000000016</v>
      </c>
      <c r="AE20" s="32">
        <f t="shared" si="44"/>
        <v>-9.99999999997669E-2</v>
      </c>
      <c r="AF20" s="55">
        <v>82175</v>
      </c>
      <c r="AG20" s="70">
        <f t="shared" si="45"/>
        <v>93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44680</v>
      </c>
      <c r="B21" s="20">
        <v>781.21180000000004</v>
      </c>
      <c r="C21" s="21">
        <v>6.5244</v>
      </c>
      <c r="D21" s="22">
        <f t="shared" si="23"/>
        <v>787.73620000000005</v>
      </c>
      <c r="E21" s="23">
        <f t="shared" si="24"/>
        <v>-0.59999999996307496</v>
      </c>
      <c r="F21" s="24">
        <f t="shared" si="25"/>
        <v>-3.2999999999674401</v>
      </c>
      <c r="G21" s="25">
        <f t="shared" si="26"/>
        <v>-0.29999999998153698</v>
      </c>
      <c r="H21" s="21">
        <v>7.2515999999999901</v>
      </c>
      <c r="I21" s="22">
        <f t="shared" si="27"/>
        <v>788.46339999999998</v>
      </c>
      <c r="J21" s="23">
        <f t="shared" si="28"/>
        <v>-0.20000000006348301</v>
      </c>
      <c r="K21" s="24">
        <f t="shared" si="29"/>
        <v>-2.8000000000929499</v>
      </c>
      <c r="L21" s="25">
        <f t="shared" si="30"/>
        <v>-0.100000000031741</v>
      </c>
      <c r="M21" s="40">
        <v>6.4189999999999996</v>
      </c>
      <c r="N21" s="22">
        <f t="shared" si="31"/>
        <v>787.63080000000002</v>
      </c>
      <c r="O21" s="23">
        <f t="shared" si="32"/>
        <v>-9.9999999974897905E-2</v>
      </c>
      <c r="P21" s="24">
        <f t="shared" si="33"/>
        <v>-2.5000000000545701</v>
      </c>
      <c r="Q21" s="25">
        <f t="shared" si="34"/>
        <v>-4.9999999987449001E-2</v>
      </c>
      <c r="R21" s="51"/>
      <c r="S21" s="47">
        <f t="shared" si="35"/>
        <v>44680</v>
      </c>
      <c r="T21" s="48">
        <v>8.8655000000000008</v>
      </c>
      <c r="U21" s="49">
        <f t="shared" si="36"/>
        <v>0.100000000010425</v>
      </c>
      <c r="V21" s="50">
        <f t="shared" si="37"/>
        <v>-3.1999999999996498</v>
      </c>
      <c r="W21" s="32">
        <f t="shared" si="38"/>
        <v>5.00000000052125E-2</v>
      </c>
      <c r="X21" s="18">
        <v>11.8803</v>
      </c>
      <c r="Y21" s="49">
        <f t="shared" si="39"/>
        <v>-0.19999999999953399</v>
      </c>
      <c r="Z21" s="50">
        <f t="shared" si="40"/>
        <v>-3.0999999999998802</v>
      </c>
      <c r="AA21" s="32">
        <f t="shared" si="41"/>
        <v>-9.99999999997669E-2</v>
      </c>
      <c r="AB21" s="58">
        <v>7.9570999999999996</v>
      </c>
      <c r="AC21" s="49">
        <f t="shared" si="42"/>
        <v>-0.100000000000655</v>
      </c>
      <c r="AD21" s="50">
        <f t="shared" si="43"/>
        <v>-2.7000000000008102</v>
      </c>
      <c r="AE21" s="32">
        <f t="shared" si="44"/>
        <v>-5.0000000000327602E-2</v>
      </c>
      <c r="AF21" s="55">
        <v>82169</v>
      </c>
      <c r="AG21" s="70">
        <f t="shared" si="45"/>
        <v>99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44682</v>
      </c>
      <c r="B22" s="20">
        <v>781.21180000000004</v>
      </c>
      <c r="C22" s="21">
        <v>6.5242000000000004</v>
      </c>
      <c r="D22" s="22">
        <f t="shared" si="23"/>
        <v>787.73599999999999</v>
      </c>
      <c r="E22" s="23">
        <f t="shared" si="24"/>
        <v>-0.20000000006348301</v>
      </c>
      <c r="F22" s="24">
        <f t="shared" si="25"/>
        <v>-3.5000000000309202</v>
      </c>
      <c r="G22" s="25">
        <f t="shared" si="26"/>
        <v>-0.100000000031741</v>
      </c>
      <c r="H22" s="21">
        <v>7.2518000000000002</v>
      </c>
      <c r="I22" s="22">
        <f t="shared" si="27"/>
        <v>788.46360000000004</v>
      </c>
      <c r="J22" s="23">
        <f t="shared" si="28"/>
        <v>0.20000000006348301</v>
      </c>
      <c r="K22" s="24">
        <f t="shared" si="29"/>
        <v>-2.6000000000294698</v>
      </c>
      <c r="L22" s="25">
        <f t="shared" si="30"/>
        <v>0.100000000031741</v>
      </c>
      <c r="M22" s="39">
        <v>6.4187000000000003</v>
      </c>
      <c r="N22" s="22">
        <f t="shared" si="31"/>
        <v>787.63049999999998</v>
      </c>
      <c r="O22" s="23">
        <f t="shared" si="32"/>
        <v>-0.30000000003838101</v>
      </c>
      <c r="P22" s="24">
        <f t="shared" si="33"/>
        <v>-2.8000000000929499</v>
      </c>
      <c r="Q22" s="25">
        <f t="shared" si="34"/>
        <v>-0.15000000001919001</v>
      </c>
      <c r="R22" s="51"/>
      <c r="S22" s="47">
        <f t="shared" si="35"/>
        <v>44682</v>
      </c>
      <c r="T22" s="48">
        <v>8.8652999999999995</v>
      </c>
      <c r="U22" s="49">
        <f t="shared" si="36"/>
        <v>-0.20000000000130999</v>
      </c>
      <c r="V22" s="50">
        <f t="shared" si="37"/>
        <v>-3.40000000000096</v>
      </c>
      <c r="W22" s="32">
        <f t="shared" si="38"/>
        <v>-0.100000000000655</v>
      </c>
      <c r="X22" s="18">
        <v>11.8805</v>
      </c>
      <c r="Y22" s="49">
        <f t="shared" si="39"/>
        <v>0.19999999999953399</v>
      </c>
      <c r="Z22" s="50">
        <f t="shared" si="40"/>
        <v>-2.9000000000003499</v>
      </c>
      <c r="AA22" s="32">
        <f t="shared" si="41"/>
        <v>9.99999999997669E-2</v>
      </c>
      <c r="AB22" s="58">
        <v>7.9569999999999999</v>
      </c>
      <c r="AC22" s="49">
        <f t="shared" si="42"/>
        <v>-9.99999999997669E-2</v>
      </c>
      <c r="AD22" s="50">
        <f t="shared" si="43"/>
        <v>-2.8000000000005798</v>
      </c>
      <c r="AE22" s="32">
        <f t="shared" si="44"/>
        <v>-4.9999999999883499E-2</v>
      </c>
      <c r="AF22" s="55">
        <v>82163</v>
      </c>
      <c r="AG22" s="70">
        <f t="shared" si="45"/>
        <v>105</v>
      </c>
      <c r="AH22" s="72"/>
    </row>
    <row r="23" spans="1:43" s="1" customFormat="1" ht="14.85" customHeight="1">
      <c r="A23" s="19">
        <v>44684</v>
      </c>
      <c r="B23" s="20">
        <v>781.21180000000004</v>
      </c>
      <c r="C23" s="21">
        <v>6.5244999999999997</v>
      </c>
      <c r="D23" s="22">
        <f t="shared" si="23"/>
        <v>787.73630000000003</v>
      </c>
      <c r="E23" s="23">
        <f t="shared" si="24"/>
        <v>0.30000000003838101</v>
      </c>
      <c r="F23" s="24">
        <f t="shared" si="25"/>
        <v>-3.1999999999925399</v>
      </c>
      <c r="G23" s="25">
        <f t="shared" si="26"/>
        <v>0.15000000001919001</v>
      </c>
      <c r="H23" s="21">
        <v>7.2521000000000004</v>
      </c>
      <c r="I23" s="22">
        <f t="shared" si="27"/>
        <v>788.46389999999997</v>
      </c>
      <c r="J23" s="23">
        <f t="shared" si="28"/>
        <v>0.30000000003838101</v>
      </c>
      <c r="K23" s="24">
        <f t="shared" si="29"/>
        <v>-2.2999999999910901</v>
      </c>
      <c r="L23" s="25">
        <f t="shared" si="30"/>
        <v>0.15000000001919001</v>
      </c>
      <c r="M23" s="40">
        <v>6.4191000000000003</v>
      </c>
      <c r="N23" s="22">
        <f t="shared" si="31"/>
        <v>787.6309</v>
      </c>
      <c r="O23" s="23">
        <f t="shared" si="32"/>
        <v>0.40000000001327901</v>
      </c>
      <c r="P23" s="24">
        <f t="shared" si="33"/>
        <v>-2.40000000007967</v>
      </c>
      <c r="Q23" s="25">
        <f t="shared" si="34"/>
        <v>0.20000000000663901</v>
      </c>
      <c r="R23" s="51"/>
      <c r="S23" s="47">
        <f t="shared" si="35"/>
        <v>44684</v>
      </c>
      <c r="T23" s="48">
        <v>8.86479999999999</v>
      </c>
      <c r="U23" s="49">
        <f t="shared" si="36"/>
        <v>-0.50000000000949296</v>
      </c>
      <c r="V23" s="50">
        <f t="shared" si="37"/>
        <v>-3.9000000000104502</v>
      </c>
      <c r="W23" s="32">
        <f t="shared" si="38"/>
        <v>-0.25000000000474598</v>
      </c>
      <c r="X23" s="18">
        <v>11.880599999999999</v>
      </c>
      <c r="Y23" s="49">
        <f t="shared" si="39"/>
        <v>9.99999999997669E-2</v>
      </c>
      <c r="Z23" s="50">
        <f t="shared" si="40"/>
        <v>-2.8000000000005798</v>
      </c>
      <c r="AA23" s="32">
        <f t="shared" si="41"/>
        <v>4.9999999999883499E-2</v>
      </c>
      <c r="AB23" s="58">
        <v>7.9573</v>
      </c>
      <c r="AC23" s="49">
        <f t="shared" si="42"/>
        <v>0.300000000000189</v>
      </c>
      <c r="AD23" s="50">
        <f t="shared" si="43"/>
        <v>-2.5000000000003899</v>
      </c>
      <c r="AE23" s="32">
        <f t="shared" si="44"/>
        <v>0.150000000000095</v>
      </c>
      <c r="AF23" s="55">
        <v>82157</v>
      </c>
      <c r="AG23" s="70">
        <f t="shared" si="45"/>
        <v>111</v>
      </c>
      <c r="AH23" s="71"/>
    </row>
    <row r="24" spans="1:43" s="1" customFormat="1" ht="14.25">
      <c r="A24" s="19"/>
      <c r="B24" s="20"/>
      <c r="C24" s="21"/>
      <c r="D24" s="22"/>
      <c r="E24" s="23"/>
      <c r="F24" s="24"/>
      <c r="G24" s="25"/>
      <c r="H24" s="21"/>
      <c r="I24" s="22"/>
      <c r="J24" s="23"/>
      <c r="K24" s="24"/>
      <c r="L24" s="25"/>
      <c r="M24" s="39"/>
      <c r="N24" s="22"/>
      <c r="O24" s="23"/>
      <c r="P24" s="24"/>
      <c r="Q24" s="25"/>
      <c r="R24" s="51"/>
      <c r="S24" s="47"/>
      <c r="T24" s="48"/>
      <c r="U24" s="49"/>
      <c r="V24" s="50"/>
      <c r="W24" s="32"/>
      <c r="X24" s="18"/>
      <c r="Y24" s="49"/>
      <c r="Z24" s="50"/>
      <c r="AA24" s="32"/>
      <c r="AB24" s="58"/>
      <c r="AC24" s="49"/>
      <c r="AD24" s="50"/>
      <c r="AE24" s="32"/>
      <c r="AF24" s="55"/>
      <c r="AG24" s="70"/>
      <c r="AH24" s="72"/>
    </row>
    <row r="25" spans="1:43" s="1" customFormat="1" ht="14.25">
      <c r="A25" s="19"/>
      <c r="B25" s="20"/>
      <c r="C25" s="21"/>
      <c r="D25" s="22"/>
      <c r="E25" s="24">
        <f>F23-F13</f>
        <v>-1.60000000005311</v>
      </c>
      <c r="F25" s="24">
        <f>K23-K13</f>
        <v>-0.79999999991286996</v>
      </c>
      <c r="G25" s="24">
        <f>P23-P13</f>
        <v>-1.39999999998963</v>
      </c>
      <c r="H25" s="84">
        <f>F23</f>
        <v>-3.1999999999925399</v>
      </c>
      <c r="I25" s="84">
        <f>K23</f>
        <v>-2.2999999999910901</v>
      </c>
      <c r="J25" s="84">
        <f>P23</f>
        <v>-2.40000000007967</v>
      </c>
      <c r="K25" s="24">
        <f>(E25)/14</f>
        <v>-0.114285714289508</v>
      </c>
      <c r="L25" s="25"/>
      <c r="M25" s="40"/>
      <c r="N25" s="22"/>
      <c r="O25" s="23"/>
      <c r="P25" s="24"/>
      <c r="Q25" s="25"/>
      <c r="R25" s="51"/>
      <c r="S25" s="47"/>
      <c r="T25" s="48"/>
      <c r="U25" s="49">
        <f>V23-V13</f>
        <v>-2.0000000000095501</v>
      </c>
      <c r="V25" s="49">
        <f>Z23-Z13</f>
        <v>-1.4000000000002899</v>
      </c>
      <c r="W25" s="49">
        <f>AD23-AD13</f>
        <v>-0.89999999999967895</v>
      </c>
      <c r="X25" s="49">
        <f>V23</f>
        <v>-3.9000000000104502</v>
      </c>
      <c r="Y25" s="49">
        <f>Z23</f>
        <v>-2.8000000000005798</v>
      </c>
      <c r="Z25" s="50">
        <f>AD23</f>
        <v>-2.5000000000003899</v>
      </c>
      <c r="AA25" s="32">
        <f>U25/14</f>
        <v>-0.142857142857825</v>
      </c>
      <c r="AB25" s="58"/>
      <c r="AC25" s="49"/>
      <c r="AD25" s="50"/>
      <c r="AE25" s="32"/>
      <c r="AF25" s="55"/>
      <c r="AG25" s="70"/>
      <c r="AH25" s="71"/>
    </row>
    <row r="26" spans="1:43" s="1" customFormat="1" ht="14.25">
      <c r="A26" s="19"/>
      <c r="B26" s="20"/>
      <c r="C26" s="21"/>
      <c r="D26" s="22"/>
      <c r="E26" s="23"/>
      <c r="F26" s="24"/>
      <c r="G26" s="25"/>
      <c r="H26" s="21"/>
      <c r="I26" s="22"/>
      <c r="J26" s="23"/>
      <c r="K26" s="24"/>
      <c r="L26" s="25"/>
      <c r="M26" s="39"/>
      <c r="N26" s="22"/>
      <c r="O26" s="23"/>
      <c r="P26" s="24"/>
      <c r="Q26" s="25"/>
      <c r="R26" s="51"/>
      <c r="S26" s="47"/>
      <c r="T26" s="48"/>
      <c r="U26" s="49"/>
      <c r="V26" s="50"/>
      <c r="W26" s="32"/>
      <c r="X26" s="18"/>
      <c r="Y26" s="49"/>
      <c r="Z26" s="50"/>
      <c r="AA26" s="32"/>
      <c r="AB26" s="58"/>
      <c r="AC26" s="49"/>
      <c r="AD26" s="50"/>
      <c r="AE26" s="32"/>
      <c r="AF26" s="55"/>
      <c r="AG26" s="70"/>
      <c r="AH26" s="72"/>
    </row>
    <row r="27" spans="1:43" s="1" customFormat="1" ht="14.25">
      <c r="A27" s="34"/>
      <c r="B27" s="20"/>
      <c r="C27" s="21"/>
      <c r="D27" s="22"/>
      <c r="E27" s="23"/>
      <c r="F27" s="24"/>
      <c r="G27" s="25"/>
      <c r="H27" s="21"/>
      <c r="I27" s="22"/>
      <c r="J27" s="23"/>
      <c r="K27" s="24"/>
      <c r="L27" s="25"/>
      <c r="M27" s="40"/>
      <c r="N27" s="22"/>
      <c r="O27" s="23"/>
      <c r="P27" s="24"/>
      <c r="Q27" s="25"/>
      <c r="R27" s="52"/>
      <c r="S27" s="34"/>
      <c r="T27" s="48"/>
      <c r="U27" s="49"/>
      <c r="V27" s="50"/>
      <c r="W27" s="32"/>
      <c r="X27" s="18"/>
      <c r="Y27" s="49"/>
      <c r="Z27" s="50"/>
      <c r="AA27" s="32"/>
      <c r="AB27" s="58"/>
      <c r="AC27" s="49"/>
      <c r="AD27" s="50"/>
      <c r="AE27" s="32"/>
      <c r="AF27" s="55"/>
      <c r="AG27" s="70"/>
      <c r="AH27" s="71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8" workbookViewId="0">
      <selection activeCell="E24" sqref="E24:AB24"/>
    </sheetView>
  </sheetViews>
  <sheetFormatPr defaultColWidth="9" defaultRowHeight="13.5"/>
  <cols>
    <col min="2" max="2" width="10.625" customWidth="1"/>
    <col min="3" max="3" width="13.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20" max="20" width="9.375"/>
    <col min="24" max="24" width="11.875" customWidth="1"/>
    <col min="28" max="28" width="9.375"/>
    <col min="32" max="32" width="9.375"/>
  </cols>
  <sheetData>
    <row r="1" spans="1:44" s="1" customFormat="1" ht="30.75" customHeight="1">
      <c r="A1" s="97" t="s">
        <v>46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44669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44669</v>
      </c>
      <c r="B6" s="20">
        <v>781.21180000000004</v>
      </c>
      <c r="C6" s="21">
        <v>6.1302000000000003</v>
      </c>
      <c r="D6" s="22">
        <f>C6+B6</f>
        <v>787.34199999999998</v>
      </c>
      <c r="E6" s="23">
        <v>0</v>
      </c>
      <c r="F6" s="24">
        <v>0</v>
      </c>
      <c r="G6" s="25">
        <v>0</v>
      </c>
      <c r="H6" s="21">
        <v>7.3346999999999998</v>
      </c>
      <c r="I6" s="22">
        <f>H6+B6</f>
        <v>788.54650000000004</v>
      </c>
      <c r="J6" s="23">
        <v>0</v>
      </c>
      <c r="K6" s="24">
        <v>0</v>
      </c>
      <c r="L6" s="25">
        <v>0</v>
      </c>
      <c r="M6" s="39">
        <v>6.1482999999999999</v>
      </c>
      <c r="N6" s="22">
        <f>M6+B6</f>
        <v>787.36009999999999</v>
      </c>
      <c r="O6" s="23">
        <v>0</v>
      </c>
      <c r="P6" s="24">
        <v>0</v>
      </c>
      <c r="Q6" s="25">
        <v>0</v>
      </c>
      <c r="R6" s="46"/>
      <c r="S6" s="47">
        <f>A6</f>
        <v>44669</v>
      </c>
      <c r="T6" s="48">
        <v>8.3214000000000006</v>
      </c>
      <c r="U6" s="49">
        <v>0</v>
      </c>
      <c r="V6" s="50">
        <v>0</v>
      </c>
      <c r="W6" s="32">
        <v>0</v>
      </c>
      <c r="X6" s="18">
        <v>11.884499999999999</v>
      </c>
      <c r="Y6" s="49">
        <f>(X6-X6)*1000</f>
        <v>0</v>
      </c>
      <c r="Z6" s="50">
        <v>0</v>
      </c>
      <c r="AA6" s="32">
        <v>0</v>
      </c>
      <c r="AB6" s="58">
        <v>9.0135000000000005</v>
      </c>
      <c r="AC6" s="49">
        <v>0</v>
      </c>
      <c r="AD6" s="50">
        <v>0</v>
      </c>
      <c r="AE6" s="32">
        <v>0</v>
      </c>
      <c r="AF6" s="55">
        <v>82228</v>
      </c>
      <c r="AG6" s="70">
        <f>82237-AF6</f>
        <v>9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44670</v>
      </c>
      <c r="B7" s="20">
        <v>781.21180000000004</v>
      </c>
      <c r="C7" s="21">
        <v>6.1295000000000002</v>
      </c>
      <c r="D7" s="22">
        <f>C7+B7</f>
        <v>787.34130000000005</v>
      </c>
      <c r="E7" s="23">
        <f>(D7-D6)*1000</f>
        <v>-0.69999999993797202</v>
      </c>
      <c r="F7" s="24">
        <f>F6+E7</f>
        <v>-0.69999999993797202</v>
      </c>
      <c r="G7" s="25">
        <f>E7/(A7-A6)</f>
        <v>-0.69999999993797202</v>
      </c>
      <c r="H7" s="21">
        <v>7.3345000000000002</v>
      </c>
      <c r="I7" s="22">
        <f>H7+B7</f>
        <v>788.54629999999997</v>
      </c>
      <c r="J7" s="23">
        <f>(I7-I6)*1000</f>
        <v>-0.199999999949796</v>
      </c>
      <c r="K7" s="24">
        <f>K6+J7</f>
        <v>-0.199999999949796</v>
      </c>
      <c r="L7" s="25">
        <f>J7/(A7-A6)</f>
        <v>-0.199999999949796</v>
      </c>
      <c r="M7" s="40">
        <v>6.1485000000000003</v>
      </c>
      <c r="N7" s="22">
        <f>M7+B7</f>
        <v>787.36030000000005</v>
      </c>
      <c r="O7" s="23">
        <f>(N7-N6)*1000</f>
        <v>0.20000000006348301</v>
      </c>
      <c r="P7" s="24">
        <f>P6+O7</f>
        <v>0.20000000006348301</v>
      </c>
      <c r="Q7" s="25">
        <f>O7/(A7-A6)</f>
        <v>0.20000000006348301</v>
      </c>
      <c r="R7" s="51"/>
      <c r="S7" s="47">
        <f>A7</f>
        <v>44670</v>
      </c>
      <c r="T7" s="48">
        <v>8.3207000000000004</v>
      </c>
      <c r="U7" s="49">
        <f>(T7-T6)*1000</f>
        <v>-0.70000000000014495</v>
      </c>
      <c r="V7" s="50">
        <f>V6+U7</f>
        <v>-0.70000000000014495</v>
      </c>
      <c r="W7" s="32">
        <f>U7/(S7-S6)</f>
        <v>-0.70000000000014495</v>
      </c>
      <c r="X7" s="18">
        <v>11.884399999999999</v>
      </c>
      <c r="Y7" s="49">
        <f>(X7-X6)*1000</f>
        <v>-9.99999999997669E-2</v>
      </c>
      <c r="Z7" s="50">
        <f>Z6+Y7</f>
        <v>-9.99999999997669E-2</v>
      </c>
      <c r="AA7" s="32">
        <f>Y7/(S7-S6)</f>
        <v>-9.99999999997669E-2</v>
      </c>
      <c r="AB7" s="58">
        <v>9.0134000000000007</v>
      </c>
      <c r="AC7" s="49">
        <f>(AB7-AB6)*1000</f>
        <v>-9.99999999997669E-2</v>
      </c>
      <c r="AD7" s="50">
        <f>AD6+AC7</f>
        <v>-9.99999999997669E-2</v>
      </c>
      <c r="AE7" s="32">
        <f>AC7/(S7-S6)</f>
        <v>-9.99999999997669E-2</v>
      </c>
      <c r="AF7" s="55">
        <v>82222</v>
      </c>
      <c r="AG7" s="70">
        <f t="shared" ref="AG7:AG22" si="0">82237-AF7</f>
        <v>15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44671</v>
      </c>
      <c r="B8" s="20">
        <v>781.21180000000004</v>
      </c>
      <c r="C8" s="21">
        <v>6.1298000000000004</v>
      </c>
      <c r="D8" s="22">
        <f>C8+B8</f>
        <v>787.34159999999997</v>
      </c>
      <c r="E8" s="23">
        <f>(D8-D7)*1000</f>
        <v>0.30000000003838101</v>
      </c>
      <c r="F8" s="24">
        <f>F7+E8</f>
        <v>-0.39999999989959201</v>
      </c>
      <c r="G8" s="25">
        <f>E8/(A8-A7)</f>
        <v>0.30000000003838101</v>
      </c>
      <c r="H8" s="21">
        <v>7.3348000000000004</v>
      </c>
      <c r="I8" s="22">
        <f>H8+B8</f>
        <v>788.54660000000001</v>
      </c>
      <c r="J8" s="23">
        <f>(I8-I7)*1000</f>
        <v>0.29999999992469401</v>
      </c>
      <c r="K8" s="24">
        <f>K7+J8</f>
        <v>9.9999999974897905E-2</v>
      </c>
      <c r="L8" s="25">
        <f>J8/(A8-A7)</f>
        <v>0.29999999992469401</v>
      </c>
      <c r="M8" s="39">
        <v>6.1487999999999996</v>
      </c>
      <c r="N8" s="22">
        <f>M8+B8</f>
        <v>787.36059999999998</v>
      </c>
      <c r="O8" s="23">
        <f>(N8-N7)*1000</f>
        <v>0.30000000003838101</v>
      </c>
      <c r="P8" s="24">
        <f>P7+O8</f>
        <v>0.50000000010186296</v>
      </c>
      <c r="Q8" s="25">
        <f>O8/(A8-A7)</f>
        <v>0.30000000003838101</v>
      </c>
      <c r="R8" s="46"/>
      <c r="S8" s="47">
        <f>A8</f>
        <v>44671</v>
      </c>
      <c r="T8" s="48">
        <v>8.3204999999999991</v>
      </c>
      <c r="U8" s="49">
        <f>(T8-T7)*1000</f>
        <v>-0.20000000000130999</v>
      </c>
      <c r="V8" s="50">
        <f>V7+U8</f>
        <v>-0.90000000000145497</v>
      </c>
      <c r="W8" s="32">
        <f>U8/(S8-S7)</f>
        <v>-0.20000000000130999</v>
      </c>
      <c r="X8" s="18">
        <v>11.884</v>
      </c>
      <c r="Y8" s="49">
        <f>(X8-X7)*1000</f>
        <v>-0.39999999999906799</v>
      </c>
      <c r="Z8" s="50">
        <f>Z7+Y8</f>
        <v>-0.49999999999883499</v>
      </c>
      <c r="AA8" s="32">
        <f>Y8/(S8-S7)</f>
        <v>-0.39999999999906799</v>
      </c>
      <c r="AB8" s="58">
        <v>9.0129999999999999</v>
      </c>
      <c r="AC8" s="49">
        <f>(AB8-AB7)*1000</f>
        <v>-0.40000000000084401</v>
      </c>
      <c r="AD8" s="50">
        <f>AD7+AC8</f>
        <v>-0.50000000000061096</v>
      </c>
      <c r="AE8" s="32">
        <f>AC8/(S8-S7)</f>
        <v>-0.40000000000084401</v>
      </c>
      <c r="AF8" s="55">
        <v>82216</v>
      </c>
      <c r="AG8" s="70">
        <f t="shared" si="0"/>
        <v>21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44672</v>
      </c>
      <c r="B9" s="20">
        <v>781.21180000000004</v>
      </c>
      <c r="C9" s="21">
        <v>6.1295000000000002</v>
      </c>
      <c r="D9" s="22">
        <f t="shared" ref="D9:D22" si="1">C9+B9</f>
        <v>787.34130000000005</v>
      </c>
      <c r="E9" s="23">
        <f t="shared" ref="E9:E22" si="2">(D9-D8)*1000</f>
        <v>-0.30000000003838101</v>
      </c>
      <c r="F9" s="24">
        <f t="shared" ref="F9:F22" si="3">F8+E9</f>
        <v>-0.69999999993797202</v>
      </c>
      <c r="G9" s="25">
        <f t="shared" ref="G9:G22" si="4">E9/(A9-A8)</f>
        <v>-0.30000000003838101</v>
      </c>
      <c r="H9" s="21">
        <v>7.3346</v>
      </c>
      <c r="I9" s="22">
        <f t="shared" ref="I9:I22" si="5">H9+B9</f>
        <v>788.54639999999995</v>
      </c>
      <c r="J9" s="23">
        <f t="shared" ref="J9:J22" si="6">(I9-I8)*1000</f>
        <v>-0.199999999949796</v>
      </c>
      <c r="K9" s="24">
        <f t="shared" ref="K9:K22" si="7">K8+J9</f>
        <v>-9.9999999974897905E-2</v>
      </c>
      <c r="L9" s="25">
        <f t="shared" ref="L9:L22" si="8">J9/(A9-A8)</f>
        <v>-0.199999999949796</v>
      </c>
      <c r="M9" s="40">
        <v>6.1486000000000001</v>
      </c>
      <c r="N9" s="22">
        <f t="shared" ref="N9:N22" si="9">M9+B9</f>
        <v>787.36040000000003</v>
      </c>
      <c r="O9" s="23">
        <f t="shared" ref="O9:O22" si="10">(N9-N8)*1000</f>
        <v>-0.20000000006348301</v>
      </c>
      <c r="P9" s="24">
        <f t="shared" ref="P9:P22" si="11">P8+O9</f>
        <v>0.30000000003838101</v>
      </c>
      <c r="Q9" s="25">
        <f t="shared" ref="Q9:Q22" si="12">O9/(A9-A8)</f>
        <v>-0.20000000006348301</v>
      </c>
      <c r="R9" s="51"/>
      <c r="S9" s="47">
        <f t="shared" ref="S9:S22" si="13">A9</f>
        <v>44672</v>
      </c>
      <c r="T9" s="48">
        <v>8.3202999999999996</v>
      </c>
      <c r="U9" s="49">
        <f t="shared" ref="U9:U22" si="14">(T9-T8)*1000</f>
        <v>-0.19999999999953399</v>
      </c>
      <c r="V9" s="50">
        <f t="shared" ref="V9:V22" si="15">V8+U9</f>
        <v>-1.10000000000099</v>
      </c>
      <c r="W9" s="32">
        <f t="shared" ref="W9:W22" si="16">U9/(S9-S8)</f>
        <v>-0.19999999999953399</v>
      </c>
      <c r="X9" s="18">
        <v>11.884499999999999</v>
      </c>
      <c r="Y9" s="49">
        <f t="shared" ref="Y9:Y22" si="17">(X9-X8)*1000</f>
        <v>0.49999999999883499</v>
      </c>
      <c r="Z9" s="50">
        <f t="shared" ref="Z9:Z22" si="18">Z8+Y9</f>
        <v>0</v>
      </c>
      <c r="AA9" s="32">
        <f t="shared" ref="AA9:AA22" si="19">Y9/(S9-S8)</f>
        <v>0.49999999999883499</v>
      </c>
      <c r="AB9" s="58">
        <v>9.0128000000000004</v>
      </c>
      <c r="AC9" s="49">
        <f t="shared" ref="AC9:AC22" si="20">(AB9-AB8)*1000</f>
        <v>-0.19999999999953399</v>
      </c>
      <c r="AD9" s="50">
        <f t="shared" ref="AD9:AD22" si="21">AD8+AC9</f>
        <v>-0.70000000000014495</v>
      </c>
      <c r="AE9" s="32">
        <f t="shared" ref="AE9:AE22" si="22">AC9/(S9-S8)</f>
        <v>-0.19999999999953399</v>
      </c>
      <c r="AF9" s="55">
        <v>82210</v>
      </c>
      <c r="AG9" s="70">
        <f t="shared" si="0"/>
        <v>27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44673</v>
      </c>
      <c r="B10" s="20">
        <v>781.21180000000004</v>
      </c>
      <c r="C10" s="21">
        <v>6.1292999999999997</v>
      </c>
      <c r="D10" s="22">
        <f t="shared" si="1"/>
        <v>787.34109999999998</v>
      </c>
      <c r="E10" s="23">
        <f t="shared" si="2"/>
        <v>-0.20000000006348301</v>
      </c>
      <c r="F10" s="24">
        <f t="shared" si="3"/>
        <v>-0.90000000000145497</v>
      </c>
      <c r="G10" s="25">
        <f t="shared" si="4"/>
        <v>-0.20000000006348301</v>
      </c>
      <c r="H10" s="21">
        <v>7.3343999999999996</v>
      </c>
      <c r="I10" s="22">
        <f t="shared" si="5"/>
        <v>788.5462</v>
      </c>
      <c r="J10" s="23">
        <f t="shared" si="6"/>
        <v>-0.20000000006348301</v>
      </c>
      <c r="K10" s="24">
        <f t="shared" si="7"/>
        <v>-0.30000000003838101</v>
      </c>
      <c r="L10" s="25">
        <f t="shared" si="8"/>
        <v>-0.20000000006348301</v>
      </c>
      <c r="M10" s="39">
        <v>6.1483999999999996</v>
      </c>
      <c r="N10" s="22">
        <f t="shared" si="9"/>
        <v>787.36019999999996</v>
      </c>
      <c r="O10" s="23">
        <f t="shared" si="10"/>
        <v>-0.199999999949796</v>
      </c>
      <c r="P10" s="24">
        <f t="shared" si="11"/>
        <v>0.10000000008858501</v>
      </c>
      <c r="Q10" s="25">
        <f t="shared" si="12"/>
        <v>-0.199999999949796</v>
      </c>
      <c r="R10" s="46"/>
      <c r="S10" s="47">
        <f t="shared" si="13"/>
        <v>44673</v>
      </c>
      <c r="T10" s="48">
        <v>8.3201999999999998</v>
      </c>
      <c r="U10" s="49">
        <f t="shared" si="14"/>
        <v>-9.99999999997669E-2</v>
      </c>
      <c r="V10" s="50">
        <f t="shared" si="15"/>
        <v>-1.20000000000076</v>
      </c>
      <c r="W10" s="32">
        <f t="shared" si="16"/>
        <v>-9.99999999997669E-2</v>
      </c>
      <c r="X10" s="18">
        <v>11.8843</v>
      </c>
      <c r="Y10" s="49">
        <f t="shared" si="17"/>
        <v>-0.19999999999953399</v>
      </c>
      <c r="Z10" s="50">
        <f t="shared" si="18"/>
        <v>-0.19999999999953399</v>
      </c>
      <c r="AA10" s="32">
        <f t="shared" si="19"/>
        <v>-0.19999999999953399</v>
      </c>
      <c r="AB10" s="58">
        <v>9.0126000000000008</v>
      </c>
      <c r="AC10" s="49">
        <f t="shared" si="20"/>
        <v>-0.19999999999953399</v>
      </c>
      <c r="AD10" s="50">
        <f t="shared" si="21"/>
        <v>-0.89999999999967895</v>
      </c>
      <c r="AE10" s="32">
        <f t="shared" si="22"/>
        <v>-0.19999999999953399</v>
      </c>
      <c r="AF10" s="55">
        <v>82204</v>
      </c>
      <c r="AG10" s="70">
        <f t="shared" si="0"/>
        <v>33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44674</v>
      </c>
      <c r="B11" s="20">
        <v>781.21180000000004</v>
      </c>
      <c r="C11" s="21">
        <v>6.1288999999999998</v>
      </c>
      <c r="D11" s="22">
        <f t="shared" si="1"/>
        <v>787.34069999999997</v>
      </c>
      <c r="E11" s="23">
        <f t="shared" si="2"/>
        <v>-0.39999999989959201</v>
      </c>
      <c r="F11" s="24">
        <f t="shared" si="3"/>
        <v>-1.2999999999010501</v>
      </c>
      <c r="G11" s="25">
        <f t="shared" si="4"/>
        <v>-0.39999999989959201</v>
      </c>
      <c r="H11" s="21">
        <v>7.3341000000000003</v>
      </c>
      <c r="I11" s="22">
        <f t="shared" si="5"/>
        <v>788.54589999999996</v>
      </c>
      <c r="J11" s="23">
        <f t="shared" si="6"/>
        <v>-0.29999999992469401</v>
      </c>
      <c r="K11" s="24">
        <f t="shared" si="7"/>
        <v>-0.59999999996307496</v>
      </c>
      <c r="L11" s="25">
        <f t="shared" si="8"/>
        <v>-0.29999999992469401</v>
      </c>
      <c r="M11" s="40">
        <v>6.1482999999999999</v>
      </c>
      <c r="N11" s="22">
        <f t="shared" si="9"/>
        <v>787.36009999999999</v>
      </c>
      <c r="O11" s="23">
        <f t="shared" si="10"/>
        <v>-0.10000000008858501</v>
      </c>
      <c r="P11" s="24">
        <f t="shared" si="11"/>
        <v>0</v>
      </c>
      <c r="Q11" s="25">
        <f t="shared" si="12"/>
        <v>-0.10000000008858501</v>
      </c>
      <c r="R11" s="51"/>
      <c r="S11" s="47">
        <f t="shared" si="13"/>
        <v>44674</v>
      </c>
      <c r="T11" s="48">
        <v>8.3199000000000005</v>
      </c>
      <c r="U11" s="49">
        <f t="shared" si="14"/>
        <v>-0.29999999999930099</v>
      </c>
      <c r="V11" s="50">
        <f t="shared" si="15"/>
        <v>-1.50000000000006</v>
      </c>
      <c r="W11" s="32">
        <f t="shared" si="16"/>
        <v>-0.29999999999930099</v>
      </c>
      <c r="X11" s="18">
        <v>11.884</v>
      </c>
      <c r="Y11" s="49">
        <f t="shared" si="17"/>
        <v>-0.29999999999930099</v>
      </c>
      <c r="Z11" s="50">
        <f t="shared" si="18"/>
        <v>-0.49999999999883499</v>
      </c>
      <c r="AA11" s="32">
        <f t="shared" si="19"/>
        <v>-0.29999999999930099</v>
      </c>
      <c r="AB11" s="58">
        <v>9.0124999999999993</v>
      </c>
      <c r="AC11" s="49">
        <f t="shared" si="20"/>
        <v>-0.10000000000154299</v>
      </c>
      <c r="AD11" s="50">
        <f t="shared" si="21"/>
        <v>-1.0000000000012199</v>
      </c>
      <c r="AE11" s="32">
        <f t="shared" si="22"/>
        <v>-0.10000000000154299</v>
      </c>
      <c r="AF11" s="55">
        <v>82198</v>
      </c>
      <c r="AG11" s="70">
        <f t="shared" si="0"/>
        <v>39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44675</v>
      </c>
      <c r="B12" s="20">
        <v>781.21180000000004</v>
      </c>
      <c r="C12" s="21">
        <v>6.1285999999999996</v>
      </c>
      <c r="D12" s="22">
        <f t="shared" si="1"/>
        <v>787.34040000000005</v>
      </c>
      <c r="E12" s="23">
        <f t="shared" si="2"/>
        <v>-0.30000000003838101</v>
      </c>
      <c r="F12" s="24">
        <f t="shared" si="3"/>
        <v>-1.5999999999394301</v>
      </c>
      <c r="G12" s="25">
        <f t="shared" si="4"/>
        <v>-0.30000000003838101</v>
      </c>
      <c r="H12" s="21">
        <v>7.3339999999999996</v>
      </c>
      <c r="I12" s="22">
        <f t="shared" si="5"/>
        <v>788.54579999999999</v>
      </c>
      <c r="J12" s="23">
        <f t="shared" si="6"/>
        <v>-0.10000000008858501</v>
      </c>
      <c r="K12" s="24">
        <f t="shared" si="7"/>
        <v>-0.70000000005165897</v>
      </c>
      <c r="L12" s="25">
        <f t="shared" si="8"/>
        <v>-0.10000000008858501</v>
      </c>
      <c r="M12" s="39">
        <v>6.1479999999999997</v>
      </c>
      <c r="N12" s="22">
        <f t="shared" si="9"/>
        <v>787.35979999999995</v>
      </c>
      <c r="O12" s="23">
        <f t="shared" si="10"/>
        <v>-0.29999999992469401</v>
      </c>
      <c r="P12" s="24">
        <f t="shared" si="11"/>
        <v>-0.29999999992469401</v>
      </c>
      <c r="Q12" s="25">
        <f t="shared" si="12"/>
        <v>-0.29999999992469401</v>
      </c>
      <c r="R12" s="46"/>
      <c r="S12" s="47">
        <f t="shared" si="13"/>
        <v>44675</v>
      </c>
      <c r="T12" s="48">
        <v>8.3196999999999903</v>
      </c>
      <c r="U12" s="49">
        <f t="shared" si="14"/>
        <v>-0.200000000010192</v>
      </c>
      <c r="V12" s="50">
        <f t="shared" si="15"/>
        <v>-1.70000000001025</v>
      </c>
      <c r="W12" s="32">
        <f t="shared" si="16"/>
        <v>-0.200000000010192</v>
      </c>
      <c r="X12" s="18">
        <v>11.883900000000001</v>
      </c>
      <c r="Y12" s="49">
        <f t="shared" si="17"/>
        <v>-9.99999999997669E-2</v>
      </c>
      <c r="Z12" s="50">
        <f t="shared" si="18"/>
        <v>-0.59999999999860198</v>
      </c>
      <c r="AA12" s="32">
        <f t="shared" si="19"/>
        <v>-9.99999999997669E-2</v>
      </c>
      <c r="AB12" s="58">
        <v>9.0122</v>
      </c>
      <c r="AC12" s="49">
        <f t="shared" si="20"/>
        <v>-0.29999999999930099</v>
      </c>
      <c r="AD12" s="50">
        <f t="shared" si="21"/>
        <v>-1.3000000000005201</v>
      </c>
      <c r="AE12" s="32">
        <f t="shared" si="22"/>
        <v>-0.29999999999930099</v>
      </c>
      <c r="AF12" s="55">
        <v>82192</v>
      </c>
      <c r="AG12" s="70">
        <f t="shared" si="0"/>
        <v>45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44676</v>
      </c>
      <c r="B13" s="20">
        <v>781.21180000000004</v>
      </c>
      <c r="C13" s="21">
        <v>6.1284999999999998</v>
      </c>
      <c r="D13" s="22">
        <f t="shared" si="1"/>
        <v>787.34029999999996</v>
      </c>
      <c r="E13" s="23">
        <f t="shared" si="2"/>
        <v>-9.9999999974897905E-2</v>
      </c>
      <c r="F13" s="24">
        <f t="shared" si="3"/>
        <v>-1.69999999991433</v>
      </c>
      <c r="G13" s="25">
        <f t="shared" si="4"/>
        <v>-9.9999999974897905E-2</v>
      </c>
      <c r="H13" s="21">
        <v>7.3338000000000001</v>
      </c>
      <c r="I13" s="22">
        <f t="shared" si="5"/>
        <v>788.54560000000004</v>
      </c>
      <c r="J13" s="23">
        <f t="shared" si="6"/>
        <v>-0.199999999949796</v>
      </c>
      <c r="K13" s="24">
        <f t="shared" si="7"/>
        <v>-0.90000000000145497</v>
      </c>
      <c r="L13" s="25">
        <f t="shared" si="8"/>
        <v>-0.199999999949796</v>
      </c>
      <c r="M13" s="40">
        <v>6.1478000000000002</v>
      </c>
      <c r="N13" s="22">
        <f t="shared" si="9"/>
        <v>787.3596</v>
      </c>
      <c r="O13" s="23">
        <f t="shared" si="10"/>
        <v>-0.20000000006348301</v>
      </c>
      <c r="P13" s="24">
        <f t="shared" si="11"/>
        <v>-0.49999999998817701</v>
      </c>
      <c r="Q13" s="25">
        <f t="shared" si="12"/>
        <v>-0.20000000006348301</v>
      </c>
      <c r="R13" s="51"/>
      <c r="S13" s="47">
        <f t="shared" si="13"/>
        <v>44676</v>
      </c>
      <c r="T13" s="48">
        <v>8.3195999999999994</v>
      </c>
      <c r="U13" s="49">
        <f t="shared" si="14"/>
        <v>-9.9999999990885199E-2</v>
      </c>
      <c r="V13" s="50">
        <f t="shared" si="15"/>
        <v>-1.80000000000113</v>
      </c>
      <c r="W13" s="32">
        <f t="shared" si="16"/>
        <v>-9.9999999990885199E-2</v>
      </c>
      <c r="X13" s="18">
        <v>11.883800000000001</v>
      </c>
      <c r="Y13" s="49">
        <f t="shared" si="17"/>
        <v>-9.99999999997669E-2</v>
      </c>
      <c r="Z13" s="50">
        <f t="shared" si="18"/>
        <v>-0.69999999999836904</v>
      </c>
      <c r="AA13" s="32">
        <f t="shared" si="19"/>
        <v>-9.99999999997669E-2</v>
      </c>
      <c r="AB13" s="58">
        <v>9.0120000000000005</v>
      </c>
      <c r="AC13" s="49">
        <f t="shared" si="20"/>
        <v>-0.19999999999953399</v>
      </c>
      <c r="AD13" s="50">
        <f t="shared" si="21"/>
        <v>-1.50000000000006</v>
      </c>
      <c r="AE13" s="32">
        <f t="shared" si="22"/>
        <v>-0.19999999999953399</v>
      </c>
      <c r="AF13" s="55">
        <v>82186</v>
      </c>
      <c r="AG13" s="70">
        <f t="shared" si="0"/>
        <v>51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44677</v>
      </c>
      <c r="B14" s="20">
        <v>781.21180000000004</v>
      </c>
      <c r="C14" s="21">
        <v>6.1280000000000001</v>
      </c>
      <c r="D14" s="22">
        <f t="shared" si="1"/>
        <v>787.33979999999997</v>
      </c>
      <c r="E14" s="23">
        <f t="shared" si="2"/>
        <v>-0.49999999998817701</v>
      </c>
      <c r="F14" s="24">
        <f t="shared" si="3"/>
        <v>-2.1999999999024999</v>
      </c>
      <c r="G14" s="25">
        <f t="shared" si="4"/>
        <v>-0.49999999998817701</v>
      </c>
      <c r="H14" s="21">
        <v>7.3338000000000001</v>
      </c>
      <c r="I14" s="22">
        <f t="shared" si="5"/>
        <v>788.54560000000004</v>
      </c>
      <c r="J14" s="23">
        <f t="shared" si="6"/>
        <v>0</v>
      </c>
      <c r="K14" s="24">
        <f t="shared" si="7"/>
        <v>-0.90000000000145497</v>
      </c>
      <c r="L14" s="25">
        <f t="shared" si="8"/>
        <v>0</v>
      </c>
      <c r="M14" s="39">
        <v>6.1478000000000002</v>
      </c>
      <c r="N14" s="22">
        <f t="shared" si="9"/>
        <v>787.3596</v>
      </c>
      <c r="O14" s="23">
        <f t="shared" si="10"/>
        <v>0</v>
      </c>
      <c r="P14" s="24">
        <f t="shared" si="11"/>
        <v>-0.49999999998817701</v>
      </c>
      <c r="Q14" s="25">
        <f t="shared" si="12"/>
        <v>0</v>
      </c>
      <c r="R14" s="46"/>
      <c r="S14" s="47">
        <f t="shared" si="13"/>
        <v>44677</v>
      </c>
      <c r="T14" s="48">
        <v>8.3192999999999895</v>
      </c>
      <c r="U14" s="49">
        <f t="shared" si="14"/>
        <v>-0.30000000000995902</v>
      </c>
      <c r="V14" s="50">
        <f t="shared" si="15"/>
        <v>-2.1000000000110899</v>
      </c>
      <c r="W14" s="32">
        <f t="shared" si="16"/>
        <v>-0.30000000000995902</v>
      </c>
      <c r="X14" s="18">
        <v>11.8835</v>
      </c>
      <c r="Y14" s="49">
        <f t="shared" si="17"/>
        <v>-0.30000000000107702</v>
      </c>
      <c r="Z14" s="50">
        <f t="shared" si="18"/>
        <v>-0.999999999999446</v>
      </c>
      <c r="AA14" s="32">
        <f t="shared" si="19"/>
        <v>-0.30000000000107702</v>
      </c>
      <c r="AB14" s="58">
        <v>9.0121000000000002</v>
      </c>
      <c r="AC14" s="49">
        <f t="shared" si="20"/>
        <v>9.99999999997669E-2</v>
      </c>
      <c r="AD14" s="50">
        <f t="shared" si="21"/>
        <v>-1.4000000000002899</v>
      </c>
      <c r="AE14" s="32">
        <f t="shared" si="22"/>
        <v>9.99999999997669E-2</v>
      </c>
      <c r="AF14" s="55">
        <v>82180</v>
      </c>
      <c r="AG14" s="70">
        <f t="shared" si="0"/>
        <v>57</v>
      </c>
      <c r="AH14" s="72"/>
    </row>
    <row r="15" spans="1:44" s="1" customFormat="1" ht="14.85" customHeight="1">
      <c r="A15" s="19">
        <v>44678</v>
      </c>
      <c r="B15" s="20">
        <v>781.21180000000004</v>
      </c>
      <c r="C15" s="21">
        <v>6.1276999999999999</v>
      </c>
      <c r="D15" s="22">
        <f t="shared" si="1"/>
        <v>787.33950000000004</v>
      </c>
      <c r="E15" s="23">
        <f t="shared" si="2"/>
        <v>-0.30000000003838101</v>
      </c>
      <c r="F15" s="24">
        <f t="shared" si="3"/>
        <v>-2.4999999999408802</v>
      </c>
      <c r="G15" s="25">
        <f t="shared" si="4"/>
        <v>-0.30000000003838101</v>
      </c>
      <c r="H15" s="21">
        <v>7.3334000000000001</v>
      </c>
      <c r="I15" s="22">
        <f t="shared" si="5"/>
        <v>788.54520000000002</v>
      </c>
      <c r="J15" s="23">
        <f t="shared" si="6"/>
        <v>-0.40000000001327901</v>
      </c>
      <c r="K15" s="24">
        <f t="shared" si="7"/>
        <v>-1.30000000001473</v>
      </c>
      <c r="L15" s="25">
        <f t="shared" si="8"/>
        <v>-0.40000000001327901</v>
      </c>
      <c r="M15" s="40">
        <v>6.1474000000000002</v>
      </c>
      <c r="N15" s="22">
        <f t="shared" si="9"/>
        <v>787.35919999999999</v>
      </c>
      <c r="O15" s="23">
        <f t="shared" si="10"/>
        <v>-0.40000000001327901</v>
      </c>
      <c r="P15" s="24">
        <f t="shared" si="11"/>
        <v>-0.90000000000145497</v>
      </c>
      <c r="Q15" s="25">
        <f t="shared" si="12"/>
        <v>-0.40000000001327901</v>
      </c>
      <c r="R15" s="51"/>
      <c r="S15" s="47">
        <f t="shared" si="13"/>
        <v>44678</v>
      </c>
      <c r="T15" s="48">
        <v>8.3190999999999899</v>
      </c>
      <c r="U15" s="49">
        <f t="shared" si="14"/>
        <v>-0.19999999999953399</v>
      </c>
      <c r="V15" s="50">
        <f t="shared" si="15"/>
        <v>-2.30000000001063</v>
      </c>
      <c r="W15" s="32">
        <f t="shared" si="16"/>
        <v>-0.19999999999953399</v>
      </c>
      <c r="X15" s="18">
        <v>11.8833</v>
      </c>
      <c r="Y15" s="49">
        <f t="shared" si="17"/>
        <v>-0.19999999999953399</v>
      </c>
      <c r="Z15" s="50">
        <f t="shared" si="18"/>
        <v>-1.1999999999989801</v>
      </c>
      <c r="AA15" s="32">
        <f t="shared" si="19"/>
        <v>-0.19999999999953399</v>
      </c>
      <c r="AB15" s="58">
        <v>9.0115999999999996</v>
      </c>
      <c r="AC15" s="49">
        <f t="shared" si="20"/>
        <v>-0.50000000000061096</v>
      </c>
      <c r="AD15" s="50">
        <f t="shared" si="21"/>
        <v>-1.9000000000009001</v>
      </c>
      <c r="AE15" s="32">
        <f t="shared" si="22"/>
        <v>-0.50000000000061096</v>
      </c>
      <c r="AF15" s="55">
        <v>82174</v>
      </c>
      <c r="AG15" s="70">
        <f t="shared" si="0"/>
        <v>63</v>
      </c>
      <c r="AH15" s="71"/>
    </row>
    <row r="16" spans="1:44" s="1" customFormat="1" ht="14.85" customHeight="1">
      <c r="A16" s="19">
        <v>44679</v>
      </c>
      <c r="B16" s="20">
        <v>781.21180000000004</v>
      </c>
      <c r="C16" s="21">
        <v>6.1273</v>
      </c>
      <c r="D16" s="22">
        <f t="shared" si="1"/>
        <v>787.33910000000003</v>
      </c>
      <c r="E16" s="23">
        <f t="shared" si="2"/>
        <v>-0.40000000001327901</v>
      </c>
      <c r="F16" s="24">
        <f t="shared" si="3"/>
        <v>-2.8999999999541601</v>
      </c>
      <c r="G16" s="25">
        <f t="shared" si="4"/>
        <v>-0.40000000001327901</v>
      </c>
      <c r="H16" s="21">
        <v>7.3331999999999997</v>
      </c>
      <c r="I16" s="22">
        <f t="shared" si="5"/>
        <v>788.54499999999996</v>
      </c>
      <c r="J16" s="23">
        <f t="shared" si="6"/>
        <v>-0.199999999949796</v>
      </c>
      <c r="K16" s="24">
        <f t="shared" si="7"/>
        <v>-1.4999999999645299</v>
      </c>
      <c r="L16" s="25">
        <f t="shared" si="8"/>
        <v>-0.199999999949796</v>
      </c>
      <c r="M16" s="39">
        <v>6.1471999999999998</v>
      </c>
      <c r="N16" s="22">
        <f t="shared" si="9"/>
        <v>787.35900000000004</v>
      </c>
      <c r="O16" s="23">
        <f t="shared" si="10"/>
        <v>-0.199999999949796</v>
      </c>
      <c r="P16" s="24">
        <f t="shared" si="11"/>
        <v>-1.09999999995125</v>
      </c>
      <c r="Q16" s="25">
        <f t="shared" si="12"/>
        <v>-0.199999999949796</v>
      </c>
      <c r="R16" s="46"/>
      <c r="S16" s="47">
        <f t="shared" si="13"/>
        <v>44679</v>
      </c>
      <c r="T16" s="48">
        <v>8.3193000000000001</v>
      </c>
      <c r="U16" s="49">
        <f t="shared" si="14"/>
        <v>0.200000000010192</v>
      </c>
      <c r="V16" s="50">
        <f t="shared" si="15"/>
        <v>-2.10000000000043</v>
      </c>
      <c r="W16" s="32">
        <f t="shared" si="16"/>
        <v>0.200000000010192</v>
      </c>
      <c r="X16" s="18">
        <v>11.883100000000001</v>
      </c>
      <c r="Y16" s="49">
        <f t="shared" si="17"/>
        <v>-0.19999999999953399</v>
      </c>
      <c r="Z16" s="50">
        <f t="shared" si="18"/>
        <v>-1.39999999999851</v>
      </c>
      <c r="AA16" s="32">
        <f t="shared" si="19"/>
        <v>-0.19999999999953399</v>
      </c>
      <c r="AB16" s="58">
        <v>9.0111000000000008</v>
      </c>
      <c r="AC16" s="49">
        <f t="shared" si="20"/>
        <v>-0.49999999999883499</v>
      </c>
      <c r="AD16" s="50">
        <f t="shared" si="21"/>
        <v>-2.3999999999997401</v>
      </c>
      <c r="AE16" s="32">
        <f t="shared" si="22"/>
        <v>-0.49999999999883499</v>
      </c>
      <c r="AF16" s="55">
        <v>82168</v>
      </c>
      <c r="AG16" s="70">
        <f t="shared" si="0"/>
        <v>69</v>
      </c>
      <c r="AH16" s="72"/>
    </row>
    <row r="17" spans="1:43" s="1" customFormat="1" ht="14.85" customHeight="1">
      <c r="A17" s="19">
        <v>44680</v>
      </c>
      <c r="B17" s="20">
        <v>781.21180000000004</v>
      </c>
      <c r="C17" s="21">
        <v>6.1271000000000004</v>
      </c>
      <c r="D17" s="22">
        <f t="shared" si="1"/>
        <v>787.33889999999997</v>
      </c>
      <c r="E17" s="23">
        <f t="shared" si="2"/>
        <v>-0.199999999949796</v>
      </c>
      <c r="F17" s="24">
        <f t="shared" si="3"/>
        <v>-3.09999999990396</v>
      </c>
      <c r="G17" s="25">
        <f t="shared" si="4"/>
        <v>-0.199999999949796</v>
      </c>
      <c r="H17" s="21">
        <v>7.3331</v>
      </c>
      <c r="I17" s="22">
        <f t="shared" si="5"/>
        <v>788.54489999999998</v>
      </c>
      <c r="J17" s="23">
        <f t="shared" si="6"/>
        <v>-0.10000000008858501</v>
      </c>
      <c r="K17" s="24">
        <f t="shared" si="7"/>
        <v>-1.60000000005311</v>
      </c>
      <c r="L17" s="25">
        <f t="shared" si="8"/>
        <v>-0.10000000008858501</v>
      </c>
      <c r="M17" s="40">
        <v>6.1473000000000004</v>
      </c>
      <c r="N17" s="22">
        <f t="shared" si="9"/>
        <v>787.35910000000001</v>
      </c>
      <c r="O17" s="23">
        <f t="shared" si="10"/>
        <v>9.9999999974897905E-2</v>
      </c>
      <c r="P17" s="24">
        <f t="shared" si="11"/>
        <v>-0.99999999997635303</v>
      </c>
      <c r="Q17" s="25">
        <f t="shared" si="12"/>
        <v>9.9999999974897905E-2</v>
      </c>
      <c r="R17" s="51"/>
      <c r="S17" s="47">
        <f t="shared" si="13"/>
        <v>44680</v>
      </c>
      <c r="T17" s="48">
        <v>8.3186999999999909</v>
      </c>
      <c r="U17" s="49">
        <f t="shared" si="14"/>
        <v>-0.60000000000926001</v>
      </c>
      <c r="V17" s="50">
        <f t="shared" si="15"/>
        <v>-2.7000000000096902</v>
      </c>
      <c r="W17" s="32">
        <f t="shared" si="16"/>
        <v>-0.60000000000926001</v>
      </c>
      <c r="X17" s="18">
        <v>11.8828</v>
      </c>
      <c r="Y17" s="49">
        <f t="shared" si="17"/>
        <v>-0.30000000000107702</v>
      </c>
      <c r="Z17" s="50">
        <f t="shared" si="18"/>
        <v>-1.6999999999995901</v>
      </c>
      <c r="AA17" s="32">
        <f t="shared" si="19"/>
        <v>-0.30000000000107702</v>
      </c>
      <c r="AB17" s="58">
        <v>9.0112000000000005</v>
      </c>
      <c r="AC17" s="49">
        <f t="shared" si="20"/>
        <v>9.99999999997669E-2</v>
      </c>
      <c r="AD17" s="50">
        <f t="shared" si="21"/>
        <v>-2.2999999999999701</v>
      </c>
      <c r="AE17" s="32">
        <f t="shared" si="22"/>
        <v>9.99999999997669E-2</v>
      </c>
      <c r="AF17" s="55">
        <v>82162</v>
      </c>
      <c r="AG17" s="70">
        <f t="shared" si="0"/>
        <v>75</v>
      </c>
      <c r="AH17" s="71"/>
    </row>
    <row r="18" spans="1:43" s="1" customFormat="1" ht="14.85" customHeight="1">
      <c r="A18" s="19">
        <v>44681</v>
      </c>
      <c r="B18" s="20">
        <v>781.21180000000004</v>
      </c>
      <c r="C18" s="21">
        <v>6.1275000000000004</v>
      </c>
      <c r="D18" s="22">
        <f t="shared" si="1"/>
        <v>787.33929999999998</v>
      </c>
      <c r="E18" s="23">
        <f t="shared" si="2"/>
        <v>0.40000000001327901</v>
      </c>
      <c r="F18" s="24">
        <f t="shared" si="3"/>
        <v>-2.6999999998906801</v>
      </c>
      <c r="G18" s="25">
        <f t="shared" si="4"/>
        <v>0.40000000001327901</v>
      </c>
      <c r="H18" s="21">
        <v>7.3327999999999998</v>
      </c>
      <c r="I18" s="22">
        <f t="shared" si="5"/>
        <v>788.54459999999995</v>
      </c>
      <c r="J18" s="23">
        <f t="shared" si="6"/>
        <v>-0.29999999992469401</v>
      </c>
      <c r="K18" s="24">
        <f t="shared" si="7"/>
        <v>-1.8999999999778101</v>
      </c>
      <c r="L18" s="25">
        <f t="shared" si="8"/>
        <v>-0.29999999992469401</v>
      </c>
      <c r="M18" s="39">
        <v>6.1467999999999998</v>
      </c>
      <c r="N18" s="22">
        <f t="shared" si="9"/>
        <v>787.35860000000002</v>
      </c>
      <c r="O18" s="23">
        <f t="shared" si="10"/>
        <v>-0.49999999998817701</v>
      </c>
      <c r="P18" s="24">
        <f t="shared" si="11"/>
        <v>-1.4999999999645299</v>
      </c>
      <c r="Q18" s="25">
        <f t="shared" si="12"/>
        <v>-0.49999999998817701</v>
      </c>
      <c r="R18" s="46"/>
      <c r="S18" s="47">
        <f t="shared" si="13"/>
        <v>44681</v>
      </c>
      <c r="T18" s="48">
        <v>8.3184999999999896</v>
      </c>
      <c r="U18" s="49">
        <f t="shared" si="14"/>
        <v>-0.20000000000130999</v>
      </c>
      <c r="V18" s="50">
        <f t="shared" si="15"/>
        <v>-2.900000000011</v>
      </c>
      <c r="W18" s="32">
        <f t="shared" si="16"/>
        <v>-0.20000000000130999</v>
      </c>
      <c r="X18" s="18">
        <v>11.8827</v>
      </c>
      <c r="Y18" s="49">
        <f t="shared" si="17"/>
        <v>-9.99999999997669E-2</v>
      </c>
      <c r="Z18" s="50">
        <f t="shared" si="18"/>
        <v>-1.7999999999993599</v>
      </c>
      <c r="AA18" s="32">
        <f t="shared" si="19"/>
        <v>-9.99999999997669E-2</v>
      </c>
      <c r="AB18" s="58">
        <v>9.0109999999999992</v>
      </c>
      <c r="AC18" s="49">
        <f t="shared" si="20"/>
        <v>-0.20000000000130999</v>
      </c>
      <c r="AD18" s="50">
        <f t="shared" si="21"/>
        <v>-2.5000000000012799</v>
      </c>
      <c r="AE18" s="32">
        <f t="shared" si="22"/>
        <v>-0.20000000000130999</v>
      </c>
      <c r="AF18" s="55">
        <v>82156</v>
      </c>
      <c r="AG18" s="70">
        <f t="shared" si="0"/>
        <v>81</v>
      </c>
      <c r="AH18" s="72"/>
    </row>
    <row r="19" spans="1:43" s="1" customFormat="1" ht="14.85" customHeight="1">
      <c r="A19" s="19">
        <v>44682</v>
      </c>
      <c r="B19" s="20">
        <v>781.21180000000004</v>
      </c>
      <c r="C19" s="21">
        <v>6.1272000000000002</v>
      </c>
      <c r="D19" s="22">
        <f t="shared" si="1"/>
        <v>787.33900000000006</v>
      </c>
      <c r="E19" s="23">
        <f t="shared" si="2"/>
        <v>-0.30000000003838101</v>
      </c>
      <c r="F19" s="24">
        <f t="shared" si="3"/>
        <v>-2.9999999999290599</v>
      </c>
      <c r="G19" s="25">
        <f t="shared" si="4"/>
        <v>-0.30000000003838101</v>
      </c>
      <c r="H19" s="21">
        <v>7.3326000000000002</v>
      </c>
      <c r="I19" s="22">
        <f t="shared" si="5"/>
        <v>788.5444</v>
      </c>
      <c r="J19" s="23">
        <f t="shared" si="6"/>
        <v>-0.20000000006348301</v>
      </c>
      <c r="K19" s="24">
        <f t="shared" si="7"/>
        <v>-2.1000000000412902</v>
      </c>
      <c r="L19" s="25">
        <f t="shared" si="8"/>
        <v>-0.20000000006348301</v>
      </c>
      <c r="M19" s="40">
        <v>6.1466000000000003</v>
      </c>
      <c r="N19" s="22">
        <f t="shared" si="9"/>
        <v>787.35839999999996</v>
      </c>
      <c r="O19" s="23">
        <f t="shared" si="10"/>
        <v>-0.199999999949796</v>
      </c>
      <c r="P19" s="24">
        <f t="shared" si="11"/>
        <v>-1.69999999991433</v>
      </c>
      <c r="Q19" s="25">
        <f t="shared" si="12"/>
        <v>-0.199999999949796</v>
      </c>
      <c r="R19" s="51"/>
      <c r="S19" s="47">
        <f t="shared" si="13"/>
        <v>44682</v>
      </c>
      <c r="T19" s="48">
        <v>8.3182999999999794</v>
      </c>
      <c r="U19" s="49">
        <f t="shared" si="14"/>
        <v>-0.200000000010192</v>
      </c>
      <c r="V19" s="50">
        <f t="shared" si="15"/>
        <v>-3.1000000000212</v>
      </c>
      <c r="W19" s="32">
        <f t="shared" si="16"/>
        <v>-0.200000000010192</v>
      </c>
      <c r="X19" s="18">
        <v>11.8825</v>
      </c>
      <c r="Y19" s="49">
        <f t="shared" si="17"/>
        <v>-0.19999999999953399</v>
      </c>
      <c r="Z19" s="50">
        <f t="shared" si="18"/>
        <v>-1.99999999999889</v>
      </c>
      <c r="AA19" s="32">
        <f t="shared" si="19"/>
        <v>-0.19999999999953399</v>
      </c>
      <c r="AB19" s="58">
        <v>9.0106999999999999</v>
      </c>
      <c r="AC19" s="49">
        <f t="shared" si="20"/>
        <v>-0.29999999999930099</v>
      </c>
      <c r="AD19" s="50">
        <f t="shared" si="21"/>
        <v>-2.8000000000005798</v>
      </c>
      <c r="AE19" s="32">
        <f t="shared" si="22"/>
        <v>-0.29999999999930099</v>
      </c>
      <c r="AF19" s="55">
        <v>82150</v>
      </c>
      <c r="AG19" s="70">
        <f t="shared" si="0"/>
        <v>87</v>
      </c>
      <c r="AH19" s="71"/>
    </row>
    <row r="20" spans="1:43" s="1" customFormat="1" ht="14.85" customHeight="1">
      <c r="A20" s="19">
        <v>44683</v>
      </c>
      <c r="B20" s="20">
        <v>781.21180000000004</v>
      </c>
      <c r="C20" s="21">
        <v>6.1273</v>
      </c>
      <c r="D20" s="22">
        <f t="shared" si="1"/>
        <v>787.33910000000003</v>
      </c>
      <c r="E20" s="23">
        <f t="shared" si="2"/>
        <v>9.9999999974897905E-2</v>
      </c>
      <c r="F20" s="24">
        <f t="shared" si="3"/>
        <v>-2.8999999999541601</v>
      </c>
      <c r="G20" s="25">
        <f t="shared" si="4"/>
        <v>9.9999999974897905E-2</v>
      </c>
      <c r="H20" s="21">
        <v>7.3330000000000002</v>
      </c>
      <c r="I20" s="22">
        <f t="shared" si="5"/>
        <v>788.54480000000001</v>
      </c>
      <c r="J20" s="23">
        <f t="shared" si="6"/>
        <v>0.40000000001327901</v>
      </c>
      <c r="K20" s="24">
        <f t="shared" si="7"/>
        <v>-1.70000000002801</v>
      </c>
      <c r="L20" s="25">
        <f t="shared" si="8"/>
        <v>0.40000000001327901</v>
      </c>
      <c r="M20" s="39">
        <v>6.1464999999999996</v>
      </c>
      <c r="N20" s="22">
        <f t="shared" si="9"/>
        <v>787.35829999999999</v>
      </c>
      <c r="O20" s="23">
        <f t="shared" si="10"/>
        <v>-0.10000000008858501</v>
      </c>
      <c r="P20" s="24">
        <f t="shared" si="11"/>
        <v>-1.8000000000029099</v>
      </c>
      <c r="Q20" s="25">
        <f t="shared" si="12"/>
        <v>-0.10000000008858501</v>
      </c>
      <c r="R20" s="46"/>
      <c r="S20" s="47">
        <f t="shared" si="13"/>
        <v>44683</v>
      </c>
      <c r="T20" s="48">
        <v>8.3181999999999992</v>
      </c>
      <c r="U20" s="49">
        <f t="shared" si="14"/>
        <v>-9.9999999980227003E-2</v>
      </c>
      <c r="V20" s="50">
        <f t="shared" si="15"/>
        <v>-3.2000000000014199</v>
      </c>
      <c r="W20" s="32">
        <f t="shared" si="16"/>
        <v>-9.9999999980227003E-2</v>
      </c>
      <c r="X20" s="18">
        <v>11.8825</v>
      </c>
      <c r="Y20" s="49">
        <f t="shared" si="17"/>
        <v>0</v>
      </c>
      <c r="Z20" s="50">
        <f t="shared" si="18"/>
        <v>-1.99999999999889</v>
      </c>
      <c r="AA20" s="32">
        <f t="shared" si="19"/>
        <v>0</v>
      </c>
      <c r="AB20" s="58">
        <v>9.0106000000000108</v>
      </c>
      <c r="AC20" s="49">
        <f t="shared" si="20"/>
        <v>-9.9999999989108801E-2</v>
      </c>
      <c r="AD20" s="50">
        <f t="shared" si="21"/>
        <v>-2.8999999999896899</v>
      </c>
      <c r="AE20" s="32">
        <f t="shared" si="22"/>
        <v>-9.9999999989108801E-2</v>
      </c>
      <c r="AF20" s="55">
        <v>82144</v>
      </c>
      <c r="AG20" s="70">
        <f t="shared" si="0"/>
        <v>93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44685</v>
      </c>
      <c r="B21" s="20">
        <v>781.21180000000004</v>
      </c>
      <c r="C21" s="21">
        <v>6.1273999999999997</v>
      </c>
      <c r="D21" s="22">
        <f t="shared" si="1"/>
        <v>787.33920000000001</v>
      </c>
      <c r="E21" s="23">
        <f t="shared" si="2"/>
        <v>9.9999999974897905E-2</v>
      </c>
      <c r="F21" s="24">
        <f t="shared" si="3"/>
        <v>-2.79999999997926</v>
      </c>
      <c r="G21" s="25">
        <f t="shared" si="4"/>
        <v>4.9999999987449001E-2</v>
      </c>
      <c r="H21" s="21">
        <v>7.3321999999999896</v>
      </c>
      <c r="I21" s="22">
        <f t="shared" si="5"/>
        <v>788.54399999999998</v>
      </c>
      <c r="J21" s="23">
        <f t="shared" si="6"/>
        <v>-0.80000000002655702</v>
      </c>
      <c r="K21" s="24">
        <f t="shared" si="7"/>
        <v>-2.5000000000545701</v>
      </c>
      <c r="L21" s="25">
        <f t="shared" si="8"/>
        <v>-0.40000000001327901</v>
      </c>
      <c r="M21" s="40">
        <v>6.1462000000000101</v>
      </c>
      <c r="N21" s="22">
        <f t="shared" si="9"/>
        <v>787.35799999999995</v>
      </c>
      <c r="O21" s="23">
        <f t="shared" si="10"/>
        <v>-0.29999999992469401</v>
      </c>
      <c r="P21" s="24">
        <f t="shared" si="11"/>
        <v>-2.0999999999275998</v>
      </c>
      <c r="Q21" s="25">
        <f t="shared" si="12"/>
        <v>-0.149999999962347</v>
      </c>
      <c r="R21" s="51"/>
      <c r="S21" s="47">
        <f t="shared" si="13"/>
        <v>44685</v>
      </c>
      <c r="T21" s="48">
        <v>8.3183000000000007</v>
      </c>
      <c r="U21" s="49">
        <f t="shared" si="14"/>
        <v>0.10000000000154299</v>
      </c>
      <c r="V21" s="50">
        <f t="shared" si="15"/>
        <v>-3.0999999999998802</v>
      </c>
      <c r="W21" s="32">
        <f t="shared" si="16"/>
        <v>5.0000000000771601E-2</v>
      </c>
      <c r="X21" s="18">
        <v>11.882999999999999</v>
      </c>
      <c r="Y21" s="49">
        <f t="shared" si="17"/>
        <v>0.49999999999883499</v>
      </c>
      <c r="Z21" s="50">
        <f t="shared" si="18"/>
        <v>-1.50000000000006</v>
      </c>
      <c r="AA21" s="32">
        <f t="shared" si="19"/>
        <v>0.24999999999941699</v>
      </c>
      <c r="AB21" s="58">
        <v>9.0104000000000095</v>
      </c>
      <c r="AC21" s="49">
        <f t="shared" si="20"/>
        <v>-0.20000000000130999</v>
      </c>
      <c r="AD21" s="50">
        <f t="shared" si="21"/>
        <v>-3.0999999999910002</v>
      </c>
      <c r="AE21" s="32">
        <f t="shared" si="22"/>
        <v>-0.100000000000655</v>
      </c>
      <c r="AF21" s="55">
        <v>82138</v>
      </c>
      <c r="AG21" s="70">
        <f t="shared" si="0"/>
        <v>99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44687</v>
      </c>
      <c r="B22" s="20">
        <v>781.21180000000004</v>
      </c>
      <c r="C22" s="21">
        <v>6.1276000000000002</v>
      </c>
      <c r="D22" s="22">
        <f t="shared" si="1"/>
        <v>787.33939999999996</v>
      </c>
      <c r="E22" s="23">
        <f t="shared" si="2"/>
        <v>0.20000000006348301</v>
      </c>
      <c r="F22" s="24">
        <f t="shared" si="3"/>
        <v>-2.5999999999157799</v>
      </c>
      <c r="G22" s="25">
        <f t="shared" si="4"/>
        <v>0.100000000031741</v>
      </c>
      <c r="H22" s="21">
        <v>7.3323999999999998</v>
      </c>
      <c r="I22" s="22">
        <f t="shared" si="5"/>
        <v>788.54420000000005</v>
      </c>
      <c r="J22" s="23">
        <f t="shared" si="6"/>
        <v>0.20000000006348301</v>
      </c>
      <c r="K22" s="24">
        <f t="shared" si="7"/>
        <v>-2.2999999999910901</v>
      </c>
      <c r="L22" s="25">
        <f t="shared" si="8"/>
        <v>0.100000000031741</v>
      </c>
      <c r="M22" s="39">
        <v>6.1456999999999997</v>
      </c>
      <c r="N22" s="22">
        <f t="shared" si="9"/>
        <v>787.35749999999996</v>
      </c>
      <c r="O22" s="23">
        <f t="shared" si="10"/>
        <v>-0.49999999998817701</v>
      </c>
      <c r="P22" s="24">
        <f t="shared" si="11"/>
        <v>-2.5999999999157799</v>
      </c>
      <c r="Q22" s="25">
        <f t="shared" si="12"/>
        <v>-0.24999999999408801</v>
      </c>
      <c r="R22" s="51"/>
      <c r="S22" s="47">
        <f t="shared" si="13"/>
        <v>44687</v>
      </c>
      <c r="T22" s="48">
        <v>8.3186</v>
      </c>
      <c r="U22" s="49">
        <f t="shared" si="14"/>
        <v>0.29999999999930099</v>
      </c>
      <c r="V22" s="50">
        <f t="shared" si="15"/>
        <v>-2.8000000000005798</v>
      </c>
      <c r="W22" s="32">
        <f t="shared" si="16"/>
        <v>0.14999999999965</v>
      </c>
      <c r="X22" s="18">
        <v>11.882899999999999</v>
      </c>
      <c r="Y22" s="49">
        <f t="shared" si="17"/>
        <v>-9.99999999997669E-2</v>
      </c>
      <c r="Z22" s="50">
        <f t="shared" si="18"/>
        <v>-1.59999999999982</v>
      </c>
      <c r="AA22" s="32">
        <f t="shared" si="19"/>
        <v>-4.9999999999883499E-2</v>
      </c>
      <c r="AB22" s="58">
        <v>9.0107999999999997</v>
      </c>
      <c r="AC22" s="49">
        <f t="shared" si="20"/>
        <v>0.39999999999018598</v>
      </c>
      <c r="AD22" s="50">
        <f t="shared" si="21"/>
        <v>-2.7000000000008102</v>
      </c>
      <c r="AE22" s="32">
        <f t="shared" si="22"/>
        <v>0.19999999999509299</v>
      </c>
      <c r="AF22" s="55">
        <v>82132</v>
      </c>
      <c r="AG22" s="70">
        <f t="shared" si="0"/>
        <v>105</v>
      </c>
      <c r="AH22" s="72"/>
    </row>
    <row r="23" spans="1:43" s="1" customFormat="1" ht="14.85" customHeight="1">
      <c r="A23" s="19"/>
      <c r="B23" s="20"/>
      <c r="C23" s="21"/>
      <c r="D23" s="22"/>
      <c r="E23" s="23"/>
      <c r="F23" s="24"/>
      <c r="G23" s="25"/>
      <c r="H23" s="21"/>
      <c r="I23" s="22"/>
      <c r="J23" s="23"/>
      <c r="K23" s="24"/>
      <c r="L23" s="25"/>
      <c r="M23" s="40"/>
      <c r="N23" s="22"/>
      <c r="O23" s="23"/>
      <c r="P23" s="24"/>
      <c r="Q23" s="25"/>
      <c r="R23" s="51"/>
      <c r="S23" s="47"/>
      <c r="T23" s="48"/>
      <c r="U23" s="49"/>
      <c r="V23" s="50"/>
      <c r="W23" s="32"/>
      <c r="X23" s="18"/>
      <c r="Y23" s="49"/>
      <c r="Z23" s="50"/>
      <c r="AA23" s="32"/>
      <c r="AB23" s="58"/>
      <c r="AC23" s="49"/>
      <c r="AD23" s="50"/>
      <c r="AE23" s="32"/>
      <c r="AF23" s="55"/>
      <c r="AG23" s="70"/>
      <c r="AH23" s="71"/>
    </row>
    <row r="24" spans="1:43" s="1" customFormat="1" ht="14.25">
      <c r="A24" s="19"/>
      <c r="B24" s="20"/>
      <c r="C24" s="21"/>
      <c r="D24" s="22"/>
      <c r="E24" s="24">
        <f>F22-F8</f>
        <v>-2.2000000000161899</v>
      </c>
      <c r="F24" s="24">
        <f>K22-K8</f>
        <v>-2.39999999996598</v>
      </c>
      <c r="G24" s="24">
        <f>P22-P8</f>
        <v>-3.1000000000176402</v>
      </c>
      <c r="H24" s="84">
        <f>F22</f>
        <v>-2.5999999999157799</v>
      </c>
      <c r="I24" s="84">
        <f>K22</f>
        <v>-2.2999999999910901</v>
      </c>
      <c r="J24" s="84">
        <f>P22</f>
        <v>-2.5999999999157799</v>
      </c>
      <c r="K24" s="24">
        <f>G24/17</f>
        <v>-0.182352941177508</v>
      </c>
      <c r="L24" s="25"/>
      <c r="M24" s="39"/>
      <c r="N24" s="22"/>
      <c r="O24" s="23"/>
      <c r="P24" s="24"/>
      <c r="Q24" s="25"/>
      <c r="R24" s="51"/>
      <c r="S24" s="47"/>
      <c r="T24" s="48"/>
      <c r="U24" s="49">
        <f>V22-V8</f>
        <v>-1.8999999999991199</v>
      </c>
      <c r="V24" s="49">
        <f>Z22-Z8</f>
        <v>-1.10000000000099</v>
      </c>
      <c r="W24" s="49">
        <f>AD22-AD8</f>
        <v>-2.2000000000002</v>
      </c>
      <c r="X24" s="49">
        <f>V22</f>
        <v>-2.8000000000005798</v>
      </c>
      <c r="Y24" s="49">
        <f>Z22</f>
        <v>-1.59999999999982</v>
      </c>
      <c r="Z24" s="50">
        <f>AD22</f>
        <v>-2.7000000000008102</v>
      </c>
      <c r="AA24" s="32">
        <f>W24/17</f>
        <v>-0.12941176470589399</v>
      </c>
      <c r="AB24" s="58"/>
      <c r="AC24" s="49"/>
      <c r="AD24" s="50"/>
      <c r="AE24" s="32"/>
      <c r="AF24" s="55"/>
      <c r="AG24" s="70"/>
      <c r="AH24" s="72"/>
    </row>
    <row r="25" spans="1:43" s="1" customFormat="1" ht="14.25">
      <c r="A25" s="19"/>
      <c r="B25" s="20"/>
      <c r="C25" s="21"/>
      <c r="D25" s="22"/>
      <c r="E25" s="23"/>
      <c r="F25" s="24"/>
      <c r="G25" s="25"/>
      <c r="H25" s="21"/>
      <c r="I25" s="22"/>
      <c r="J25" s="23"/>
      <c r="K25" s="24"/>
      <c r="L25" s="25"/>
      <c r="M25" s="40"/>
      <c r="N25" s="22"/>
      <c r="O25" s="23"/>
      <c r="P25" s="24"/>
      <c r="Q25" s="25"/>
      <c r="R25" s="51"/>
      <c r="S25" s="47"/>
      <c r="T25" s="48"/>
      <c r="U25" s="49"/>
      <c r="V25" s="50"/>
      <c r="W25" s="32"/>
      <c r="X25" s="18"/>
      <c r="Y25" s="49"/>
      <c r="Z25" s="50"/>
      <c r="AA25" s="32"/>
      <c r="AB25" s="58"/>
      <c r="AC25" s="49"/>
      <c r="AD25" s="50"/>
      <c r="AE25" s="32"/>
      <c r="AF25" s="55"/>
      <c r="AG25" s="70"/>
      <c r="AH25" s="71"/>
    </row>
    <row r="26" spans="1:43" s="1" customFormat="1" ht="14.25">
      <c r="A26" s="19"/>
      <c r="B26" s="20"/>
      <c r="C26" s="21"/>
      <c r="D26" s="22"/>
      <c r="E26" s="23"/>
      <c r="F26" s="24"/>
      <c r="G26" s="25"/>
      <c r="H26" s="21"/>
      <c r="I26" s="22"/>
      <c r="J26" s="23"/>
      <c r="K26" s="24"/>
      <c r="L26" s="25"/>
      <c r="M26" s="39"/>
      <c r="N26" s="22"/>
      <c r="O26" s="23"/>
      <c r="P26" s="24"/>
      <c r="Q26" s="25"/>
      <c r="R26" s="51"/>
      <c r="S26" s="47"/>
      <c r="T26" s="48"/>
      <c r="U26" s="49"/>
      <c r="V26" s="50"/>
      <c r="W26" s="32"/>
      <c r="X26" s="18"/>
      <c r="Y26" s="49"/>
      <c r="Z26" s="50"/>
      <c r="AA26" s="32"/>
      <c r="AB26" s="58"/>
      <c r="AC26" s="49"/>
      <c r="AD26" s="50"/>
      <c r="AE26" s="32"/>
      <c r="AF26" s="55"/>
      <c r="AG26" s="70"/>
      <c r="AH26" s="72"/>
    </row>
    <row r="27" spans="1:43" s="1" customFormat="1" ht="14.25">
      <c r="A27" s="34"/>
      <c r="B27" s="20"/>
      <c r="C27" s="21"/>
      <c r="D27" s="22"/>
      <c r="E27" s="23"/>
      <c r="F27" s="24"/>
      <c r="G27" s="25"/>
      <c r="H27" s="21"/>
      <c r="I27" s="22"/>
      <c r="J27" s="23"/>
      <c r="K27" s="24"/>
      <c r="L27" s="25"/>
      <c r="M27" s="40"/>
      <c r="N27" s="22"/>
      <c r="O27" s="23"/>
      <c r="P27" s="24"/>
      <c r="Q27" s="25"/>
      <c r="R27" s="52"/>
      <c r="S27" s="34"/>
      <c r="T27" s="48"/>
      <c r="U27" s="49"/>
      <c r="V27" s="50"/>
      <c r="W27" s="32"/>
      <c r="X27" s="18"/>
      <c r="Y27" s="49"/>
      <c r="Z27" s="50"/>
      <c r="AA27" s="32"/>
      <c r="AB27" s="58"/>
      <c r="AC27" s="49"/>
      <c r="AD27" s="50"/>
      <c r="AE27" s="32"/>
      <c r="AF27" s="55"/>
      <c r="AG27" s="70"/>
      <c r="AH27" s="71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5" workbookViewId="0">
      <selection activeCell="AB25" sqref="AB25"/>
    </sheetView>
  </sheetViews>
  <sheetFormatPr defaultColWidth="9" defaultRowHeight="13.5"/>
  <cols>
    <col min="2" max="2" width="10.625" customWidth="1"/>
    <col min="3" max="3" width="13.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20" max="20" width="9.375"/>
    <col min="24" max="24" width="11.875" customWidth="1"/>
    <col min="28" max="28" width="9.375"/>
    <col min="32" max="32" width="9.375"/>
  </cols>
  <sheetData>
    <row r="1" spans="1:44" s="1" customFormat="1" ht="30.75" customHeight="1">
      <c r="A1" s="97" t="s">
        <v>47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44674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44674</v>
      </c>
      <c r="B6" s="20">
        <v>781.21180000000004</v>
      </c>
      <c r="C6" s="21">
        <v>5.8634000000000004</v>
      </c>
      <c r="D6" s="22">
        <f t="shared" ref="D6:D24" si="0">C6+B6</f>
        <v>787.0752</v>
      </c>
      <c r="E6" s="23">
        <v>0</v>
      </c>
      <c r="F6" s="24">
        <v>0</v>
      </c>
      <c r="G6" s="25">
        <v>0</v>
      </c>
      <c r="H6" s="21">
        <v>6.9149000000000003</v>
      </c>
      <c r="I6" s="22">
        <f t="shared" ref="I6:I24" si="1">H6+B6</f>
        <v>788.12670000000003</v>
      </c>
      <c r="J6" s="23">
        <v>0</v>
      </c>
      <c r="K6" s="24">
        <v>0</v>
      </c>
      <c r="L6" s="25">
        <v>0</v>
      </c>
      <c r="M6" s="39">
        <v>5.9912999999999998</v>
      </c>
      <c r="N6" s="22">
        <f t="shared" ref="N6:N24" si="2">M6+B6</f>
        <v>787.20309999999995</v>
      </c>
      <c r="O6" s="23">
        <v>0</v>
      </c>
      <c r="P6" s="24">
        <v>0</v>
      </c>
      <c r="Q6" s="25">
        <v>0</v>
      </c>
      <c r="R6" s="46"/>
      <c r="S6" s="47">
        <f t="shared" ref="S6:S24" si="3">A6</f>
        <v>44674</v>
      </c>
      <c r="T6" s="48">
        <v>9.0061999999999998</v>
      </c>
      <c r="U6" s="49">
        <v>0</v>
      </c>
      <c r="V6" s="50">
        <v>0</v>
      </c>
      <c r="W6" s="32">
        <v>0</v>
      </c>
      <c r="X6" s="18">
        <v>12.073399999999999</v>
      </c>
      <c r="Y6" s="49">
        <f>(X6-X6)*1000</f>
        <v>0</v>
      </c>
      <c r="Z6" s="50">
        <v>0</v>
      </c>
      <c r="AA6" s="32">
        <v>0</v>
      </c>
      <c r="AB6" s="58">
        <v>9.1401000000000003</v>
      </c>
      <c r="AC6" s="49">
        <v>0</v>
      </c>
      <c r="AD6" s="50">
        <v>0</v>
      </c>
      <c r="AE6" s="32">
        <v>0</v>
      </c>
      <c r="AF6" s="55">
        <v>82196</v>
      </c>
      <c r="AG6" s="70">
        <f>82204-AF6</f>
        <v>8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44675</v>
      </c>
      <c r="B7" s="20">
        <v>781.21180000000004</v>
      </c>
      <c r="C7" s="21">
        <v>5.8632</v>
      </c>
      <c r="D7" s="22">
        <f t="shared" si="0"/>
        <v>787.07500000000005</v>
      </c>
      <c r="E7" s="23">
        <f t="shared" ref="E7:E24" si="4">(D7-D6)*1000</f>
        <v>-0.199999999949796</v>
      </c>
      <c r="F7" s="24">
        <f t="shared" ref="F7:F24" si="5">F6+E7</f>
        <v>-0.199999999949796</v>
      </c>
      <c r="G7" s="25">
        <f t="shared" ref="G7:G24" si="6">E7/(A7-A6)</f>
        <v>-0.199999999949796</v>
      </c>
      <c r="H7" s="21">
        <v>6.9146999999999998</v>
      </c>
      <c r="I7" s="22">
        <f t="shared" si="1"/>
        <v>788.12649999999996</v>
      </c>
      <c r="J7" s="23">
        <f t="shared" ref="J7:J24" si="7">(I7-I6)*1000</f>
        <v>-0.199999999949796</v>
      </c>
      <c r="K7" s="24">
        <f t="shared" ref="K7:K24" si="8">K6+J7</f>
        <v>-0.199999999949796</v>
      </c>
      <c r="L7" s="25">
        <f t="shared" ref="L7:L24" si="9">J7/(A7-A6)</f>
        <v>-0.199999999949796</v>
      </c>
      <c r="M7" s="40">
        <v>5.9909999999999997</v>
      </c>
      <c r="N7" s="22">
        <f t="shared" si="2"/>
        <v>787.20280000000002</v>
      </c>
      <c r="O7" s="23">
        <f t="shared" ref="O7:O24" si="10">(N7-N6)*1000</f>
        <v>-0.30000000003838101</v>
      </c>
      <c r="P7" s="24">
        <f t="shared" ref="P7:P24" si="11">P6+O7</f>
        <v>-0.30000000003838101</v>
      </c>
      <c r="Q7" s="25">
        <f t="shared" ref="Q7:Q24" si="12">O7/(A7-A6)</f>
        <v>-0.30000000003838101</v>
      </c>
      <c r="R7" s="51"/>
      <c r="S7" s="47">
        <f t="shared" si="3"/>
        <v>44675</v>
      </c>
      <c r="T7" s="48">
        <v>9.0060000000000002</v>
      </c>
      <c r="U7" s="49">
        <f t="shared" ref="U7:U24" si="13">(T7-T6)*1000</f>
        <v>-0.19999999999953399</v>
      </c>
      <c r="V7" s="50">
        <f t="shared" ref="V7:V24" si="14">V6+U7</f>
        <v>-0.19999999999953399</v>
      </c>
      <c r="W7" s="32">
        <f t="shared" ref="W7:W24" si="15">U7/(S7-S6)</f>
        <v>-0.19999999999953399</v>
      </c>
      <c r="X7" s="18">
        <v>12.0732</v>
      </c>
      <c r="Y7" s="49">
        <f t="shared" ref="Y7:Y24" si="16">(X7-X6)*1000</f>
        <v>-0.19999999999953399</v>
      </c>
      <c r="Z7" s="50">
        <f t="shared" ref="Z7:Z24" si="17">Z6+Y7</f>
        <v>-0.19999999999953399</v>
      </c>
      <c r="AA7" s="32">
        <f t="shared" ref="AA7:AA24" si="18">Y7/(S7-S6)</f>
        <v>-0.19999999999953399</v>
      </c>
      <c r="AB7" s="58">
        <v>9.14</v>
      </c>
      <c r="AC7" s="49">
        <f t="shared" ref="AC7:AC24" si="19">(AB7-AB6)*1000</f>
        <v>-9.99999999997669E-2</v>
      </c>
      <c r="AD7" s="50">
        <f t="shared" ref="AD7:AD24" si="20">AD6+AC7</f>
        <v>-9.99999999997669E-2</v>
      </c>
      <c r="AE7" s="32">
        <f t="shared" ref="AE7:AE24" si="21">AC7/(S7-S6)</f>
        <v>-9.99999999997669E-2</v>
      </c>
      <c r="AF7" s="55">
        <v>82190</v>
      </c>
      <c r="AG7" s="70">
        <f t="shared" ref="AG7:AG24" si="22">82204-AF7</f>
        <v>14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44676</v>
      </c>
      <c r="B8" s="20">
        <v>781.21180000000004</v>
      </c>
      <c r="C8" s="21">
        <v>5.8631000000000002</v>
      </c>
      <c r="D8" s="22">
        <f t="shared" si="0"/>
        <v>787.07489999999996</v>
      </c>
      <c r="E8" s="23">
        <f t="shared" si="4"/>
        <v>-9.9999999974897905E-2</v>
      </c>
      <c r="F8" s="24">
        <f t="shared" si="5"/>
        <v>-0.29999999992469401</v>
      </c>
      <c r="G8" s="25">
        <f t="shared" si="6"/>
        <v>-9.9999999974897905E-2</v>
      </c>
      <c r="H8" s="21">
        <v>6.9145000000000003</v>
      </c>
      <c r="I8" s="22">
        <f t="shared" si="1"/>
        <v>788.12630000000001</v>
      </c>
      <c r="J8" s="23">
        <f t="shared" si="7"/>
        <v>-0.20000000006348301</v>
      </c>
      <c r="K8" s="24">
        <f t="shared" si="8"/>
        <v>-0.40000000001327901</v>
      </c>
      <c r="L8" s="25">
        <f t="shared" si="9"/>
        <v>-0.20000000006348301</v>
      </c>
      <c r="M8" s="39">
        <v>5.9908000000000001</v>
      </c>
      <c r="N8" s="22">
        <f t="shared" si="2"/>
        <v>787.20259999999996</v>
      </c>
      <c r="O8" s="23">
        <f t="shared" si="10"/>
        <v>-0.199999999949796</v>
      </c>
      <c r="P8" s="24">
        <f t="shared" si="11"/>
        <v>-0.49999999998817701</v>
      </c>
      <c r="Q8" s="25">
        <f t="shared" si="12"/>
        <v>-0.199999999949796</v>
      </c>
      <c r="R8" s="46"/>
      <c r="S8" s="47">
        <f t="shared" si="3"/>
        <v>44676</v>
      </c>
      <c r="T8" s="48">
        <v>9.0061</v>
      </c>
      <c r="U8" s="49">
        <f t="shared" si="13"/>
        <v>9.99999999997669E-2</v>
      </c>
      <c r="V8" s="50">
        <f t="shared" si="14"/>
        <v>-9.99999999997669E-2</v>
      </c>
      <c r="W8" s="32">
        <f t="shared" si="15"/>
        <v>9.99999999997669E-2</v>
      </c>
      <c r="X8" s="18">
        <v>12.073499999999999</v>
      </c>
      <c r="Y8" s="49">
        <f t="shared" si="16"/>
        <v>0.29999999999930099</v>
      </c>
      <c r="Z8" s="50">
        <f t="shared" si="17"/>
        <v>9.99999999997669E-2</v>
      </c>
      <c r="AA8" s="32">
        <f t="shared" si="18"/>
        <v>0.29999999999930099</v>
      </c>
      <c r="AB8" s="58">
        <v>9.1395</v>
      </c>
      <c r="AC8" s="49">
        <f t="shared" si="19"/>
        <v>-0.50000000000061096</v>
      </c>
      <c r="AD8" s="50">
        <f t="shared" si="20"/>
        <v>-0.60000000000037801</v>
      </c>
      <c r="AE8" s="32">
        <f t="shared" si="21"/>
        <v>-0.50000000000061096</v>
      </c>
      <c r="AF8" s="55">
        <v>82184</v>
      </c>
      <c r="AG8" s="70">
        <f t="shared" si="22"/>
        <v>20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44677</v>
      </c>
      <c r="B9" s="20">
        <v>781.21180000000004</v>
      </c>
      <c r="C9" s="21">
        <v>5.8628</v>
      </c>
      <c r="D9" s="22">
        <f t="shared" si="0"/>
        <v>787.07460000000003</v>
      </c>
      <c r="E9" s="23">
        <f t="shared" si="4"/>
        <v>-0.30000000003838101</v>
      </c>
      <c r="F9" s="24">
        <f t="shared" si="5"/>
        <v>-0.59999999996307496</v>
      </c>
      <c r="G9" s="25">
        <f t="shared" si="6"/>
        <v>-0.30000000003838101</v>
      </c>
      <c r="H9" s="21">
        <v>6.9146999999999998</v>
      </c>
      <c r="I9" s="22">
        <f t="shared" si="1"/>
        <v>788.12649999999996</v>
      </c>
      <c r="J9" s="23">
        <f t="shared" si="7"/>
        <v>0.20000000006348301</v>
      </c>
      <c r="K9" s="24">
        <f t="shared" si="8"/>
        <v>-0.199999999949796</v>
      </c>
      <c r="L9" s="25">
        <f t="shared" si="9"/>
        <v>0.20000000006348301</v>
      </c>
      <c r="M9" s="40">
        <v>5.9905999999999997</v>
      </c>
      <c r="N9" s="22">
        <f t="shared" si="2"/>
        <v>787.20240000000001</v>
      </c>
      <c r="O9" s="23">
        <f t="shared" si="10"/>
        <v>-0.20000000006348301</v>
      </c>
      <c r="P9" s="24">
        <f t="shared" si="11"/>
        <v>-0.70000000005165897</v>
      </c>
      <c r="Q9" s="25">
        <f t="shared" si="12"/>
        <v>-0.20000000006348301</v>
      </c>
      <c r="R9" s="51"/>
      <c r="S9" s="47">
        <f t="shared" si="3"/>
        <v>44677</v>
      </c>
      <c r="T9" s="48">
        <v>9.0055999999999994</v>
      </c>
      <c r="U9" s="49">
        <f t="shared" si="13"/>
        <v>-0.50000000000061096</v>
      </c>
      <c r="V9" s="50">
        <f t="shared" si="14"/>
        <v>-0.60000000000037801</v>
      </c>
      <c r="W9" s="32">
        <f t="shared" si="15"/>
        <v>-0.50000000000061096</v>
      </c>
      <c r="X9" s="18">
        <v>12.072800000000001</v>
      </c>
      <c r="Y9" s="49">
        <f t="shared" si="16"/>
        <v>-0.69999999999836904</v>
      </c>
      <c r="Z9" s="50">
        <f t="shared" si="17"/>
        <v>-0.59999999999860198</v>
      </c>
      <c r="AA9" s="32">
        <f t="shared" si="18"/>
        <v>-0.69999999999836904</v>
      </c>
      <c r="AB9" s="58">
        <v>9.1397999999999993</v>
      </c>
      <c r="AC9" s="49">
        <f t="shared" si="19"/>
        <v>0.29999999999930099</v>
      </c>
      <c r="AD9" s="50">
        <f t="shared" si="20"/>
        <v>-0.30000000000107702</v>
      </c>
      <c r="AE9" s="32">
        <f t="shared" si="21"/>
        <v>0.29999999999930099</v>
      </c>
      <c r="AF9" s="55">
        <v>82178</v>
      </c>
      <c r="AG9" s="70">
        <f t="shared" si="22"/>
        <v>26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44678</v>
      </c>
      <c r="B10" s="20">
        <v>781.21180000000004</v>
      </c>
      <c r="C10" s="21">
        <v>5.8625999999999996</v>
      </c>
      <c r="D10" s="22">
        <f t="shared" si="0"/>
        <v>787.07439999999997</v>
      </c>
      <c r="E10" s="23">
        <f t="shared" si="4"/>
        <v>-0.199999999949796</v>
      </c>
      <c r="F10" s="24">
        <f t="shared" si="5"/>
        <v>-0.79999999991286996</v>
      </c>
      <c r="G10" s="25">
        <f t="shared" si="6"/>
        <v>-0.199999999949796</v>
      </c>
      <c r="H10" s="21">
        <v>6.9141000000000004</v>
      </c>
      <c r="I10" s="22">
        <f t="shared" si="1"/>
        <v>788.1259</v>
      </c>
      <c r="J10" s="23">
        <f t="shared" si="7"/>
        <v>-0.60000000007676102</v>
      </c>
      <c r="K10" s="24">
        <f t="shared" si="8"/>
        <v>-0.80000000002655702</v>
      </c>
      <c r="L10" s="25">
        <f t="shared" si="9"/>
        <v>-0.60000000007676102</v>
      </c>
      <c r="M10" s="39">
        <v>5.9905999999999997</v>
      </c>
      <c r="N10" s="22">
        <f t="shared" si="2"/>
        <v>787.20240000000001</v>
      </c>
      <c r="O10" s="23">
        <f t="shared" si="10"/>
        <v>0</v>
      </c>
      <c r="P10" s="24">
        <f t="shared" si="11"/>
        <v>-0.70000000005165897</v>
      </c>
      <c r="Q10" s="25">
        <f t="shared" si="12"/>
        <v>0</v>
      </c>
      <c r="R10" s="46"/>
      <c r="S10" s="47">
        <f t="shared" si="3"/>
        <v>44678</v>
      </c>
      <c r="T10" s="48">
        <v>9.0053999999999998</v>
      </c>
      <c r="U10" s="49">
        <f t="shared" si="13"/>
        <v>-0.19999999999953399</v>
      </c>
      <c r="V10" s="50">
        <f t="shared" si="14"/>
        <v>-0.799999999999912</v>
      </c>
      <c r="W10" s="32">
        <f t="shared" si="15"/>
        <v>-0.19999999999953399</v>
      </c>
      <c r="X10" s="18">
        <v>12.0726</v>
      </c>
      <c r="Y10" s="49">
        <f t="shared" si="16"/>
        <v>-0.20000000000130999</v>
      </c>
      <c r="Z10" s="50">
        <f t="shared" si="17"/>
        <v>-0.799999999999912</v>
      </c>
      <c r="AA10" s="32">
        <f t="shared" si="18"/>
        <v>-0.20000000000130999</v>
      </c>
      <c r="AB10" s="58">
        <v>9.1389999999999993</v>
      </c>
      <c r="AC10" s="49">
        <f t="shared" si="19"/>
        <v>-0.799999999999912</v>
      </c>
      <c r="AD10" s="50">
        <f t="shared" si="20"/>
        <v>-1.10000000000099</v>
      </c>
      <c r="AE10" s="32">
        <f t="shared" si="21"/>
        <v>-0.799999999999912</v>
      </c>
      <c r="AF10" s="55">
        <v>82172</v>
      </c>
      <c r="AG10" s="70">
        <f t="shared" si="22"/>
        <v>32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44679</v>
      </c>
      <c r="B11" s="20">
        <v>781.21180000000004</v>
      </c>
      <c r="C11" s="21">
        <v>5.8623000000000003</v>
      </c>
      <c r="D11" s="22">
        <f t="shared" si="0"/>
        <v>787.07410000000004</v>
      </c>
      <c r="E11" s="23">
        <f t="shared" si="4"/>
        <v>-0.30000000003838101</v>
      </c>
      <c r="F11" s="24">
        <f t="shared" si="5"/>
        <v>-1.09999999995125</v>
      </c>
      <c r="G11" s="25">
        <f t="shared" si="6"/>
        <v>-0.30000000003838101</v>
      </c>
      <c r="H11" s="21">
        <v>6.9138999999999999</v>
      </c>
      <c r="I11" s="22">
        <f t="shared" si="1"/>
        <v>788.12570000000005</v>
      </c>
      <c r="J11" s="23">
        <f t="shared" si="7"/>
        <v>-0.199999999949796</v>
      </c>
      <c r="K11" s="24">
        <f t="shared" si="8"/>
        <v>-0.99999999997635303</v>
      </c>
      <c r="L11" s="25">
        <f t="shared" si="9"/>
        <v>-0.199999999949796</v>
      </c>
      <c r="M11" s="40">
        <v>5.9901999999999997</v>
      </c>
      <c r="N11" s="22">
        <f t="shared" si="2"/>
        <v>787.202</v>
      </c>
      <c r="O11" s="23">
        <f t="shared" si="10"/>
        <v>-0.40000000001327901</v>
      </c>
      <c r="P11" s="24">
        <f t="shared" si="11"/>
        <v>-1.1000000000649399</v>
      </c>
      <c r="Q11" s="25">
        <f t="shared" si="12"/>
        <v>-0.40000000001327901</v>
      </c>
      <c r="R11" s="51"/>
      <c r="S11" s="47">
        <f t="shared" si="3"/>
        <v>44679</v>
      </c>
      <c r="T11" s="48">
        <v>9.0054999999999996</v>
      </c>
      <c r="U11" s="49">
        <f t="shared" si="13"/>
        <v>9.99999999997669E-2</v>
      </c>
      <c r="V11" s="50">
        <f t="shared" si="14"/>
        <v>-0.70000000000014495</v>
      </c>
      <c r="W11" s="32">
        <f t="shared" si="15"/>
        <v>9.99999999997669E-2</v>
      </c>
      <c r="X11" s="18">
        <v>12.072800000000001</v>
      </c>
      <c r="Y11" s="49">
        <f t="shared" si="16"/>
        <v>0.20000000000130999</v>
      </c>
      <c r="Z11" s="50">
        <f t="shared" si="17"/>
        <v>-0.59999999999860198</v>
      </c>
      <c r="AA11" s="32">
        <f t="shared" si="18"/>
        <v>0.20000000000130999</v>
      </c>
      <c r="AB11" s="58">
        <v>9.1395999999999997</v>
      </c>
      <c r="AC11" s="49">
        <f t="shared" si="19"/>
        <v>0.60000000000037801</v>
      </c>
      <c r="AD11" s="50">
        <f t="shared" si="20"/>
        <v>-0.50000000000061096</v>
      </c>
      <c r="AE11" s="32">
        <f t="shared" si="21"/>
        <v>0.60000000000037801</v>
      </c>
      <c r="AF11" s="55">
        <v>82166</v>
      </c>
      <c r="AG11" s="70">
        <f t="shared" si="22"/>
        <v>38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44680</v>
      </c>
      <c r="B12" s="20">
        <v>781.21180000000004</v>
      </c>
      <c r="C12" s="21">
        <v>5.8621999999999996</v>
      </c>
      <c r="D12" s="22">
        <f t="shared" si="0"/>
        <v>787.07399999999996</v>
      </c>
      <c r="E12" s="23">
        <f t="shared" si="4"/>
        <v>-9.9999999974897905E-2</v>
      </c>
      <c r="F12" s="24">
        <f t="shared" si="5"/>
        <v>-1.1999999999261499</v>
      </c>
      <c r="G12" s="25">
        <f t="shared" si="6"/>
        <v>-9.9999999974897905E-2</v>
      </c>
      <c r="H12" s="21">
        <v>6.9138000000000002</v>
      </c>
      <c r="I12" s="22">
        <f t="shared" si="1"/>
        <v>788.12559999999996</v>
      </c>
      <c r="J12" s="23">
        <f t="shared" si="7"/>
        <v>-9.9999999974897905E-2</v>
      </c>
      <c r="K12" s="24">
        <f t="shared" si="8"/>
        <v>-1.09999999995125</v>
      </c>
      <c r="L12" s="25">
        <f t="shared" si="9"/>
        <v>-9.9999999974897905E-2</v>
      </c>
      <c r="M12" s="39">
        <v>5.99</v>
      </c>
      <c r="N12" s="22">
        <f t="shared" si="2"/>
        <v>787.20180000000005</v>
      </c>
      <c r="O12" s="23">
        <f t="shared" si="10"/>
        <v>-0.199999999949796</v>
      </c>
      <c r="P12" s="24">
        <f t="shared" si="11"/>
        <v>-1.30000000001473</v>
      </c>
      <c r="Q12" s="25">
        <f t="shared" si="12"/>
        <v>-0.199999999949796</v>
      </c>
      <c r="R12" s="46"/>
      <c r="S12" s="47">
        <f t="shared" si="3"/>
        <v>44680</v>
      </c>
      <c r="T12" s="48">
        <v>9.0050000000000008</v>
      </c>
      <c r="U12" s="49">
        <f t="shared" si="13"/>
        <v>-0.49999999999883499</v>
      </c>
      <c r="V12" s="50">
        <f t="shared" si="14"/>
        <v>-1.1999999999989801</v>
      </c>
      <c r="W12" s="32">
        <f t="shared" si="15"/>
        <v>-0.49999999999883499</v>
      </c>
      <c r="X12" s="18">
        <v>12.0722</v>
      </c>
      <c r="Y12" s="49">
        <f t="shared" si="16"/>
        <v>-0.60000000000037801</v>
      </c>
      <c r="Z12" s="50">
        <f t="shared" si="17"/>
        <v>-1.1999999999989801</v>
      </c>
      <c r="AA12" s="32">
        <f t="shared" si="18"/>
        <v>-0.60000000000037801</v>
      </c>
      <c r="AB12" s="58">
        <v>9.1395</v>
      </c>
      <c r="AC12" s="49">
        <f t="shared" si="19"/>
        <v>-9.99999999997669E-2</v>
      </c>
      <c r="AD12" s="50">
        <f t="shared" si="20"/>
        <v>-0.60000000000037801</v>
      </c>
      <c r="AE12" s="32">
        <f t="shared" si="21"/>
        <v>-9.99999999997669E-2</v>
      </c>
      <c r="AF12" s="55">
        <v>82160</v>
      </c>
      <c r="AG12" s="70">
        <f t="shared" si="22"/>
        <v>44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44681</v>
      </c>
      <c r="B13" s="20">
        <v>781.21180000000004</v>
      </c>
      <c r="C13" s="21">
        <v>5.8620000000000001</v>
      </c>
      <c r="D13" s="22">
        <f t="shared" si="0"/>
        <v>787.07380000000001</v>
      </c>
      <c r="E13" s="23">
        <f t="shared" si="4"/>
        <v>-0.20000000006348301</v>
      </c>
      <c r="F13" s="24">
        <f t="shared" si="5"/>
        <v>-1.39999999998963</v>
      </c>
      <c r="G13" s="25">
        <f t="shared" si="6"/>
        <v>-0.20000000006348301</v>
      </c>
      <c r="H13" s="21">
        <v>6.9135</v>
      </c>
      <c r="I13" s="22">
        <f t="shared" si="1"/>
        <v>788.12530000000004</v>
      </c>
      <c r="J13" s="23">
        <f t="shared" si="7"/>
        <v>-0.30000000003838101</v>
      </c>
      <c r="K13" s="24">
        <f t="shared" si="8"/>
        <v>-1.39999999998963</v>
      </c>
      <c r="L13" s="25">
        <f t="shared" si="9"/>
        <v>-0.30000000003838101</v>
      </c>
      <c r="M13" s="40">
        <v>5.9901</v>
      </c>
      <c r="N13" s="22">
        <f t="shared" si="2"/>
        <v>787.20190000000002</v>
      </c>
      <c r="O13" s="23">
        <f t="shared" si="10"/>
        <v>9.9999999974897905E-2</v>
      </c>
      <c r="P13" s="24">
        <f t="shared" si="11"/>
        <v>-1.2000000000398401</v>
      </c>
      <c r="Q13" s="25">
        <f t="shared" si="12"/>
        <v>9.9999999974897905E-2</v>
      </c>
      <c r="R13" s="51"/>
      <c r="S13" s="47">
        <f t="shared" si="3"/>
        <v>44681</v>
      </c>
      <c r="T13" s="48">
        <v>9.0047999999999995</v>
      </c>
      <c r="U13" s="49">
        <f t="shared" si="13"/>
        <v>-0.20000000000130999</v>
      </c>
      <c r="V13" s="50">
        <f t="shared" si="14"/>
        <v>-1.4000000000002899</v>
      </c>
      <c r="W13" s="32">
        <f t="shared" si="15"/>
        <v>-0.20000000000130999</v>
      </c>
      <c r="X13" s="18">
        <v>12.071999999999999</v>
      </c>
      <c r="Y13" s="49">
        <f t="shared" si="16"/>
        <v>-0.20000000000130999</v>
      </c>
      <c r="Z13" s="50">
        <f t="shared" si="17"/>
        <v>-1.4000000000002899</v>
      </c>
      <c r="AA13" s="32">
        <f t="shared" si="18"/>
        <v>-0.20000000000130999</v>
      </c>
      <c r="AB13" s="58">
        <v>9.1389999999999993</v>
      </c>
      <c r="AC13" s="49">
        <f t="shared" si="19"/>
        <v>-0.50000000000061096</v>
      </c>
      <c r="AD13" s="50">
        <f t="shared" si="20"/>
        <v>-1.10000000000099</v>
      </c>
      <c r="AE13" s="32">
        <f t="shared" si="21"/>
        <v>-0.50000000000061096</v>
      </c>
      <c r="AF13" s="55">
        <v>82154</v>
      </c>
      <c r="AG13" s="70">
        <f t="shared" si="22"/>
        <v>50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44682</v>
      </c>
      <c r="B14" s="20">
        <v>781.21180000000004</v>
      </c>
      <c r="C14" s="21">
        <v>5.8620999999999999</v>
      </c>
      <c r="D14" s="22">
        <f t="shared" si="0"/>
        <v>787.07389999999998</v>
      </c>
      <c r="E14" s="23">
        <f t="shared" si="4"/>
        <v>0.10000000008858501</v>
      </c>
      <c r="F14" s="24">
        <f t="shared" si="5"/>
        <v>-1.2999999999010501</v>
      </c>
      <c r="G14" s="25">
        <f t="shared" si="6"/>
        <v>0.10000000008858501</v>
      </c>
      <c r="H14" s="21">
        <v>6.9132999999999996</v>
      </c>
      <c r="I14" s="22">
        <f t="shared" si="1"/>
        <v>788.12509999999997</v>
      </c>
      <c r="J14" s="23">
        <f t="shared" si="7"/>
        <v>-0.199999999949796</v>
      </c>
      <c r="K14" s="24">
        <f t="shared" si="8"/>
        <v>-1.5999999999394301</v>
      </c>
      <c r="L14" s="25">
        <f t="shared" si="9"/>
        <v>-0.199999999949796</v>
      </c>
      <c r="M14" s="39">
        <v>5.9896000000000003</v>
      </c>
      <c r="N14" s="22">
        <f t="shared" si="2"/>
        <v>787.20140000000004</v>
      </c>
      <c r="O14" s="23">
        <f t="shared" si="10"/>
        <v>-0.49999999998817701</v>
      </c>
      <c r="P14" s="24">
        <f t="shared" si="11"/>
        <v>-1.70000000002801</v>
      </c>
      <c r="Q14" s="25">
        <f t="shared" si="12"/>
        <v>-0.49999999998817701</v>
      </c>
      <c r="R14" s="46"/>
      <c r="S14" s="47">
        <f t="shared" si="3"/>
        <v>44682</v>
      </c>
      <c r="T14" s="48">
        <v>9.0047999999999995</v>
      </c>
      <c r="U14" s="49">
        <f t="shared" si="13"/>
        <v>0</v>
      </c>
      <c r="V14" s="50">
        <f t="shared" si="14"/>
        <v>-1.4000000000002899</v>
      </c>
      <c r="W14" s="32">
        <f t="shared" si="15"/>
        <v>0</v>
      </c>
      <c r="X14" s="18">
        <v>12.072100000000001</v>
      </c>
      <c r="Y14" s="49">
        <f t="shared" si="16"/>
        <v>0.10000000000154299</v>
      </c>
      <c r="Z14" s="50">
        <f t="shared" si="17"/>
        <v>-1.2999999999987499</v>
      </c>
      <c r="AA14" s="32">
        <f t="shared" si="18"/>
        <v>0.10000000000154299</v>
      </c>
      <c r="AB14" s="58">
        <v>9.1393000000000004</v>
      </c>
      <c r="AC14" s="49">
        <f t="shared" si="19"/>
        <v>0.30000000000107702</v>
      </c>
      <c r="AD14" s="50">
        <f t="shared" si="20"/>
        <v>-0.799999999999912</v>
      </c>
      <c r="AE14" s="32">
        <f t="shared" si="21"/>
        <v>0.30000000000107702</v>
      </c>
      <c r="AF14" s="55">
        <v>82148</v>
      </c>
      <c r="AG14" s="70">
        <f t="shared" si="22"/>
        <v>56</v>
      </c>
      <c r="AH14" s="72"/>
    </row>
    <row r="15" spans="1:44" s="1" customFormat="1" ht="14.85" customHeight="1">
      <c r="A15" s="19">
        <v>44683</v>
      </c>
      <c r="B15" s="20">
        <v>781.21180000000004</v>
      </c>
      <c r="C15" s="21">
        <v>5.8616000000000001</v>
      </c>
      <c r="D15" s="22">
        <f t="shared" si="0"/>
        <v>787.07339999999999</v>
      </c>
      <c r="E15" s="23">
        <f t="shared" si="4"/>
        <v>-0.50000000010186296</v>
      </c>
      <c r="F15" s="24">
        <f t="shared" si="5"/>
        <v>-1.8000000000029099</v>
      </c>
      <c r="G15" s="25">
        <f t="shared" si="6"/>
        <v>-0.50000000010186296</v>
      </c>
      <c r="H15" s="21">
        <v>6.9135999999999997</v>
      </c>
      <c r="I15" s="22">
        <f t="shared" si="1"/>
        <v>788.12540000000001</v>
      </c>
      <c r="J15" s="23">
        <f t="shared" si="7"/>
        <v>0.29999999992469401</v>
      </c>
      <c r="K15" s="24">
        <f t="shared" si="8"/>
        <v>-1.30000000001473</v>
      </c>
      <c r="L15" s="25">
        <f t="shared" si="9"/>
        <v>0.29999999992469401</v>
      </c>
      <c r="M15" s="40">
        <v>5.9893999999999998</v>
      </c>
      <c r="N15" s="22">
        <f t="shared" si="2"/>
        <v>787.20119999999997</v>
      </c>
      <c r="O15" s="23">
        <f t="shared" si="10"/>
        <v>-0.199999999949796</v>
      </c>
      <c r="P15" s="24">
        <f t="shared" si="11"/>
        <v>-1.8999999999778101</v>
      </c>
      <c r="Q15" s="25">
        <f t="shared" si="12"/>
        <v>-0.199999999949796</v>
      </c>
      <c r="R15" s="51"/>
      <c r="S15" s="47">
        <f t="shared" si="3"/>
        <v>44683</v>
      </c>
      <c r="T15" s="48">
        <v>9.0044000000000004</v>
      </c>
      <c r="U15" s="49">
        <f t="shared" si="13"/>
        <v>-0.39999999999906799</v>
      </c>
      <c r="V15" s="50">
        <f t="shared" si="14"/>
        <v>-1.7999999999993599</v>
      </c>
      <c r="W15" s="32">
        <f t="shared" si="15"/>
        <v>-0.39999999999906799</v>
      </c>
      <c r="X15" s="18">
        <v>12.0716</v>
      </c>
      <c r="Y15" s="49">
        <f t="shared" si="16"/>
        <v>-0.50000000000061096</v>
      </c>
      <c r="Z15" s="50">
        <f t="shared" si="17"/>
        <v>-1.7999999999993599</v>
      </c>
      <c r="AA15" s="32">
        <f t="shared" si="18"/>
        <v>-0.50000000000061096</v>
      </c>
      <c r="AB15" s="58">
        <v>9.1392000000000007</v>
      </c>
      <c r="AC15" s="49">
        <f t="shared" si="19"/>
        <v>-9.99999999997669E-2</v>
      </c>
      <c r="AD15" s="50">
        <f t="shared" si="20"/>
        <v>-0.89999999999967895</v>
      </c>
      <c r="AE15" s="32">
        <f t="shared" si="21"/>
        <v>-9.99999999997669E-2</v>
      </c>
      <c r="AF15" s="55">
        <v>82142</v>
      </c>
      <c r="AG15" s="70">
        <f t="shared" si="22"/>
        <v>62</v>
      </c>
      <c r="AH15" s="71"/>
    </row>
    <row r="16" spans="1:44" s="1" customFormat="1" ht="14.85" customHeight="1">
      <c r="A16" s="19">
        <v>44684</v>
      </c>
      <c r="B16" s="20">
        <v>781.21180000000004</v>
      </c>
      <c r="C16" s="21">
        <v>5.8613999999999997</v>
      </c>
      <c r="D16" s="22">
        <f t="shared" si="0"/>
        <v>787.07320000000004</v>
      </c>
      <c r="E16" s="23">
        <f t="shared" si="4"/>
        <v>-0.199999999949796</v>
      </c>
      <c r="F16" s="24">
        <f t="shared" si="5"/>
        <v>-1.9999999999527101</v>
      </c>
      <c r="G16" s="25">
        <f t="shared" si="6"/>
        <v>-0.199999999949796</v>
      </c>
      <c r="H16" s="21">
        <v>6.9128999999999996</v>
      </c>
      <c r="I16" s="22">
        <f t="shared" si="1"/>
        <v>788.12469999999996</v>
      </c>
      <c r="J16" s="23">
        <f t="shared" si="7"/>
        <v>-0.69999999993797202</v>
      </c>
      <c r="K16" s="24">
        <f t="shared" si="8"/>
        <v>-1.9999999999527101</v>
      </c>
      <c r="L16" s="25">
        <f t="shared" si="9"/>
        <v>-0.69999999993797202</v>
      </c>
      <c r="M16" s="39">
        <v>5.9897999999999998</v>
      </c>
      <c r="N16" s="22">
        <f t="shared" si="2"/>
        <v>787.20159999999998</v>
      </c>
      <c r="O16" s="23">
        <f t="shared" si="10"/>
        <v>0.39999999989959201</v>
      </c>
      <c r="P16" s="24">
        <f t="shared" si="11"/>
        <v>-1.5000000000782201</v>
      </c>
      <c r="Q16" s="25">
        <f t="shared" si="12"/>
        <v>0.39999999989959201</v>
      </c>
      <c r="R16" s="46"/>
      <c r="S16" s="47">
        <f t="shared" si="3"/>
        <v>44684</v>
      </c>
      <c r="T16" s="48">
        <v>9.0042000000000009</v>
      </c>
      <c r="U16" s="49">
        <f t="shared" si="13"/>
        <v>-0.19999999999953399</v>
      </c>
      <c r="V16" s="50">
        <f t="shared" si="14"/>
        <v>-1.99999999999889</v>
      </c>
      <c r="W16" s="32">
        <f t="shared" si="15"/>
        <v>-0.19999999999953399</v>
      </c>
      <c r="X16" s="18">
        <v>12.0717</v>
      </c>
      <c r="Y16" s="49">
        <f t="shared" si="16"/>
        <v>9.99999999997669E-2</v>
      </c>
      <c r="Z16" s="50">
        <f t="shared" si="17"/>
        <v>-1.6999999999995901</v>
      </c>
      <c r="AA16" s="32">
        <f t="shared" si="18"/>
        <v>9.99999999997669E-2</v>
      </c>
      <c r="AB16" s="58">
        <v>9.1389999999999993</v>
      </c>
      <c r="AC16" s="49">
        <f t="shared" si="19"/>
        <v>-0.20000000000130999</v>
      </c>
      <c r="AD16" s="50">
        <f t="shared" si="20"/>
        <v>-1.10000000000099</v>
      </c>
      <c r="AE16" s="32">
        <f t="shared" si="21"/>
        <v>-0.20000000000130999</v>
      </c>
      <c r="AF16" s="55">
        <v>82136</v>
      </c>
      <c r="AG16" s="70">
        <f t="shared" si="22"/>
        <v>68</v>
      </c>
      <c r="AH16" s="72"/>
    </row>
    <row r="17" spans="1:43" s="1" customFormat="1" ht="14.85" customHeight="1">
      <c r="A17" s="19">
        <v>44685</v>
      </c>
      <c r="B17" s="20">
        <v>781.21180000000004</v>
      </c>
      <c r="C17" s="21">
        <v>5.8616000000000001</v>
      </c>
      <c r="D17" s="22">
        <f t="shared" si="0"/>
        <v>787.07339999999999</v>
      </c>
      <c r="E17" s="23">
        <f t="shared" si="4"/>
        <v>0.199999999949796</v>
      </c>
      <c r="F17" s="24">
        <f t="shared" si="5"/>
        <v>-1.8000000000029099</v>
      </c>
      <c r="G17" s="25">
        <f t="shared" si="6"/>
        <v>0.199999999949796</v>
      </c>
      <c r="H17" s="21">
        <v>6.9127000000000001</v>
      </c>
      <c r="I17" s="22">
        <f t="shared" si="1"/>
        <v>788.12450000000001</v>
      </c>
      <c r="J17" s="23">
        <f t="shared" si="7"/>
        <v>-0.20000000006348301</v>
      </c>
      <c r="K17" s="24">
        <f t="shared" si="8"/>
        <v>-2.2000000000161899</v>
      </c>
      <c r="L17" s="25">
        <f t="shared" si="9"/>
        <v>-0.20000000006348301</v>
      </c>
      <c r="M17" s="40">
        <v>5.9889999999999999</v>
      </c>
      <c r="N17" s="22">
        <f t="shared" si="2"/>
        <v>787.20079999999996</v>
      </c>
      <c r="O17" s="23">
        <f t="shared" si="10"/>
        <v>-0.79999999991286996</v>
      </c>
      <c r="P17" s="24">
        <f t="shared" si="11"/>
        <v>-2.2999999999910901</v>
      </c>
      <c r="Q17" s="25">
        <f t="shared" si="12"/>
        <v>-0.79999999991286996</v>
      </c>
      <c r="R17" s="51"/>
      <c r="S17" s="47">
        <f t="shared" si="3"/>
        <v>44685</v>
      </c>
      <c r="T17" s="48">
        <v>9.0040999999999993</v>
      </c>
      <c r="U17" s="49">
        <f t="shared" si="13"/>
        <v>-0.10000000000154299</v>
      </c>
      <c r="V17" s="50">
        <f t="shared" si="14"/>
        <v>-2.10000000000043</v>
      </c>
      <c r="W17" s="32">
        <f t="shared" si="15"/>
        <v>-0.10000000000154299</v>
      </c>
      <c r="X17" s="18">
        <v>12.071199999999999</v>
      </c>
      <c r="Y17" s="49">
        <f t="shared" si="16"/>
        <v>-0.50000000000061096</v>
      </c>
      <c r="Z17" s="50">
        <f t="shared" si="17"/>
        <v>-2.2000000000002</v>
      </c>
      <c r="AA17" s="32">
        <f t="shared" si="18"/>
        <v>-0.50000000000061096</v>
      </c>
      <c r="AB17" s="58">
        <v>9.1389999999999993</v>
      </c>
      <c r="AC17" s="49">
        <f t="shared" si="19"/>
        <v>0</v>
      </c>
      <c r="AD17" s="50">
        <f t="shared" si="20"/>
        <v>-1.10000000000099</v>
      </c>
      <c r="AE17" s="32">
        <f t="shared" si="21"/>
        <v>0</v>
      </c>
      <c r="AF17" s="55">
        <v>82130</v>
      </c>
      <c r="AG17" s="70">
        <f t="shared" si="22"/>
        <v>74</v>
      </c>
      <c r="AH17" s="71"/>
    </row>
    <row r="18" spans="1:43" s="1" customFormat="1" ht="14.85" customHeight="1">
      <c r="A18" s="19">
        <v>44686</v>
      </c>
      <c r="B18" s="20">
        <v>781.21180000000004</v>
      </c>
      <c r="C18" s="21">
        <v>5.8609999999999998</v>
      </c>
      <c r="D18" s="22">
        <f t="shared" si="0"/>
        <v>787.07280000000003</v>
      </c>
      <c r="E18" s="23">
        <f t="shared" si="4"/>
        <v>-0.59999999996307496</v>
      </c>
      <c r="F18" s="24">
        <f t="shared" si="5"/>
        <v>-2.39999999996598</v>
      </c>
      <c r="G18" s="25">
        <f t="shared" si="6"/>
        <v>-0.59999999996307496</v>
      </c>
      <c r="H18" s="21">
        <v>6.9124999999999996</v>
      </c>
      <c r="I18" s="22">
        <f t="shared" si="1"/>
        <v>788.12429999999995</v>
      </c>
      <c r="J18" s="23">
        <f t="shared" si="7"/>
        <v>-0.199999999949796</v>
      </c>
      <c r="K18" s="24">
        <f t="shared" si="8"/>
        <v>-2.39999999996598</v>
      </c>
      <c r="L18" s="25">
        <f t="shared" si="9"/>
        <v>-0.199999999949796</v>
      </c>
      <c r="M18" s="39">
        <v>5.9888000000000003</v>
      </c>
      <c r="N18" s="22">
        <f t="shared" si="2"/>
        <v>787.20060000000001</v>
      </c>
      <c r="O18" s="23">
        <f t="shared" si="10"/>
        <v>-0.20000000006348301</v>
      </c>
      <c r="P18" s="24">
        <f t="shared" si="11"/>
        <v>-2.5000000000545701</v>
      </c>
      <c r="Q18" s="25">
        <f t="shared" si="12"/>
        <v>-0.20000000006348301</v>
      </c>
      <c r="R18" s="46"/>
      <c r="S18" s="47">
        <f t="shared" si="3"/>
        <v>44686</v>
      </c>
      <c r="T18" s="48">
        <v>9.0038000000000107</v>
      </c>
      <c r="U18" s="49">
        <f t="shared" si="13"/>
        <v>-0.29999999998864302</v>
      </c>
      <c r="V18" s="50">
        <f t="shared" si="14"/>
        <v>-2.3999999999890802</v>
      </c>
      <c r="W18" s="32">
        <f t="shared" si="15"/>
        <v>-0.29999999998864302</v>
      </c>
      <c r="X18" s="18">
        <v>12.071300000000001</v>
      </c>
      <c r="Y18" s="49">
        <f t="shared" si="16"/>
        <v>0.10000000000154299</v>
      </c>
      <c r="Z18" s="50">
        <f t="shared" si="17"/>
        <v>-2.0999999999986598</v>
      </c>
      <c r="AA18" s="32">
        <f t="shared" si="18"/>
        <v>0.10000000000154299</v>
      </c>
      <c r="AB18" s="58">
        <v>9.1388999999999996</v>
      </c>
      <c r="AC18" s="49">
        <f t="shared" si="19"/>
        <v>-9.99999999997669E-2</v>
      </c>
      <c r="AD18" s="50">
        <f t="shared" si="20"/>
        <v>-1.20000000000076</v>
      </c>
      <c r="AE18" s="32">
        <f t="shared" si="21"/>
        <v>-9.99999999997669E-2</v>
      </c>
      <c r="AF18" s="55">
        <v>82124</v>
      </c>
      <c r="AG18" s="70">
        <f t="shared" si="22"/>
        <v>80</v>
      </c>
      <c r="AH18" s="72"/>
    </row>
    <row r="19" spans="1:43" s="1" customFormat="1" ht="14.85" customHeight="1">
      <c r="A19" s="19">
        <v>44687</v>
      </c>
      <c r="B19" s="20">
        <v>781.21180000000004</v>
      </c>
      <c r="C19" s="21">
        <v>5.8607999999999896</v>
      </c>
      <c r="D19" s="22">
        <f t="shared" si="0"/>
        <v>787.07259999999997</v>
      </c>
      <c r="E19" s="23">
        <f t="shared" si="4"/>
        <v>-0.199999999949796</v>
      </c>
      <c r="F19" s="24">
        <f t="shared" si="5"/>
        <v>-2.5999999999157799</v>
      </c>
      <c r="G19" s="25">
        <f t="shared" si="6"/>
        <v>-0.199999999949796</v>
      </c>
      <c r="H19" s="21">
        <v>6.9122999999999903</v>
      </c>
      <c r="I19" s="22">
        <f t="shared" si="1"/>
        <v>788.1241</v>
      </c>
      <c r="J19" s="23">
        <f t="shared" si="7"/>
        <v>-0.20000000006348301</v>
      </c>
      <c r="K19" s="24">
        <f t="shared" si="8"/>
        <v>-2.6000000000294698</v>
      </c>
      <c r="L19" s="25">
        <f t="shared" si="9"/>
        <v>-0.20000000006348301</v>
      </c>
      <c r="M19" s="40">
        <v>5.9892000000000003</v>
      </c>
      <c r="N19" s="22">
        <f t="shared" si="2"/>
        <v>787.20100000000002</v>
      </c>
      <c r="O19" s="23">
        <f t="shared" si="10"/>
        <v>0.40000000001327901</v>
      </c>
      <c r="P19" s="24">
        <f t="shared" si="11"/>
        <v>-2.1000000000412902</v>
      </c>
      <c r="Q19" s="25">
        <f t="shared" si="12"/>
        <v>0.40000000001327901</v>
      </c>
      <c r="R19" s="51"/>
      <c r="S19" s="47">
        <f t="shared" si="3"/>
        <v>44687</v>
      </c>
      <c r="T19" s="48">
        <v>9.0036000000000094</v>
      </c>
      <c r="U19" s="49">
        <f t="shared" si="13"/>
        <v>-0.20000000000130999</v>
      </c>
      <c r="V19" s="50">
        <f t="shared" si="14"/>
        <v>-2.59999999999039</v>
      </c>
      <c r="W19" s="32">
        <f t="shared" si="15"/>
        <v>-0.20000000000130999</v>
      </c>
      <c r="X19" s="18">
        <v>12.0708</v>
      </c>
      <c r="Y19" s="49">
        <f t="shared" si="16"/>
        <v>-0.50000000000061096</v>
      </c>
      <c r="Z19" s="50">
        <f t="shared" si="17"/>
        <v>-2.59999999999927</v>
      </c>
      <c r="AA19" s="32">
        <f t="shared" si="18"/>
        <v>-0.50000000000061096</v>
      </c>
      <c r="AB19" s="58">
        <v>9.1385000000000005</v>
      </c>
      <c r="AC19" s="49">
        <f t="shared" si="19"/>
        <v>-0.39999999999906799</v>
      </c>
      <c r="AD19" s="50">
        <f t="shared" si="20"/>
        <v>-1.59999999999982</v>
      </c>
      <c r="AE19" s="32">
        <f t="shared" si="21"/>
        <v>-0.39999999999906799</v>
      </c>
      <c r="AF19" s="55">
        <v>82118</v>
      </c>
      <c r="AG19" s="70">
        <f t="shared" si="22"/>
        <v>86</v>
      </c>
      <c r="AH19" s="71"/>
    </row>
    <row r="20" spans="1:43" s="1" customFormat="1" ht="14.85" customHeight="1">
      <c r="A20" s="19">
        <v>44688</v>
      </c>
      <c r="B20" s="20">
        <v>781.21180000000004</v>
      </c>
      <c r="C20" s="21">
        <v>5.8606999999999996</v>
      </c>
      <c r="D20" s="22">
        <f t="shared" si="0"/>
        <v>787.07249999999999</v>
      </c>
      <c r="E20" s="23">
        <f t="shared" si="4"/>
        <v>-0.10000000008858501</v>
      </c>
      <c r="F20" s="24">
        <f t="shared" si="5"/>
        <v>-2.70000000000437</v>
      </c>
      <c r="G20" s="25">
        <f t="shared" si="6"/>
        <v>-0.10000000008858501</v>
      </c>
      <c r="H20" s="21">
        <v>6.9123999999999999</v>
      </c>
      <c r="I20" s="22">
        <f t="shared" si="1"/>
        <v>788.12419999999997</v>
      </c>
      <c r="J20" s="23">
        <f t="shared" si="7"/>
        <v>0.10000000008858501</v>
      </c>
      <c r="K20" s="24">
        <f t="shared" si="8"/>
        <v>-2.4999999999408802</v>
      </c>
      <c r="L20" s="25">
        <f t="shared" si="9"/>
        <v>0.10000000008858501</v>
      </c>
      <c r="M20" s="39">
        <v>5.9884000000000102</v>
      </c>
      <c r="N20" s="22">
        <f t="shared" si="2"/>
        <v>787.2002</v>
      </c>
      <c r="O20" s="23">
        <f t="shared" si="10"/>
        <v>-0.80000000002655702</v>
      </c>
      <c r="P20" s="24">
        <f t="shared" si="11"/>
        <v>-2.9000000000678501</v>
      </c>
      <c r="Q20" s="25">
        <f t="shared" si="12"/>
        <v>-0.80000000002655702</v>
      </c>
      <c r="R20" s="46"/>
      <c r="S20" s="47">
        <f t="shared" si="3"/>
        <v>44688</v>
      </c>
      <c r="T20" s="48">
        <v>9.0032999999999994</v>
      </c>
      <c r="U20" s="49">
        <f t="shared" si="13"/>
        <v>-0.30000000000995902</v>
      </c>
      <c r="V20" s="50">
        <f t="shared" si="14"/>
        <v>-2.9000000000003499</v>
      </c>
      <c r="W20" s="32">
        <f t="shared" si="15"/>
        <v>-0.30000000000995902</v>
      </c>
      <c r="X20" s="18">
        <v>12.070600000000001</v>
      </c>
      <c r="Y20" s="49">
        <f t="shared" si="16"/>
        <v>-0.19999999999953399</v>
      </c>
      <c r="Z20" s="50">
        <f t="shared" si="17"/>
        <v>-2.7999999999987999</v>
      </c>
      <c r="AA20" s="32">
        <f t="shared" si="18"/>
        <v>-0.19999999999953399</v>
      </c>
      <c r="AB20" s="58">
        <v>9.1387</v>
      </c>
      <c r="AC20" s="49">
        <f t="shared" si="19"/>
        <v>0.19999999999953399</v>
      </c>
      <c r="AD20" s="50">
        <f t="shared" si="20"/>
        <v>-1.4000000000002899</v>
      </c>
      <c r="AE20" s="32">
        <f t="shared" si="21"/>
        <v>0.19999999999953399</v>
      </c>
      <c r="AF20" s="55">
        <v>82112</v>
      </c>
      <c r="AG20" s="70">
        <f t="shared" si="22"/>
        <v>92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44690</v>
      </c>
      <c r="B21" s="20">
        <v>781.21180000000004</v>
      </c>
      <c r="C21" s="21">
        <v>5.8603999999999896</v>
      </c>
      <c r="D21" s="22">
        <f t="shared" si="0"/>
        <v>787.07219999999995</v>
      </c>
      <c r="E21" s="23">
        <f t="shared" si="4"/>
        <v>-0.29999999992469401</v>
      </c>
      <c r="F21" s="24">
        <f t="shared" si="5"/>
        <v>-2.9999999999290599</v>
      </c>
      <c r="G21" s="25">
        <f t="shared" si="6"/>
        <v>-0.149999999962347</v>
      </c>
      <c r="H21" s="21">
        <v>6.9119999999999999</v>
      </c>
      <c r="I21" s="22">
        <f t="shared" si="1"/>
        <v>788.12379999999996</v>
      </c>
      <c r="J21" s="23">
        <f t="shared" si="7"/>
        <v>-0.40000000001327901</v>
      </c>
      <c r="K21" s="24">
        <f t="shared" si="8"/>
        <v>-2.8999999999541601</v>
      </c>
      <c r="L21" s="25">
        <f t="shared" si="9"/>
        <v>-0.20000000000663901</v>
      </c>
      <c r="M21" s="40">
        <v>5.9882000000000097</v>
      </c>
      <c r="N21" s="22">
        <f t="shared" si="2"/>
        <v>787.2</v>
      </c>
      <c r="O21" s="23">
        <f t="shared" si="10"/>
        <v>-0.199999999949796</v>
      </c>
      <c r="P21" s="24">
        <f t="shared" si="11"/>
        <v>-3.1000000000176402</v>
      </c>
      <c r="Q21" s="25">
        <f t="shared" si="12"/>
        <v>-9.9999999974897905E-2</v>
      </c>
      <c r="R21" s="51"/>
      <c r="S21" s="47">
        <f t="shared" si="3"/>
        <v>44690</v>
      </c>
      <c r="T21" s="48">
        <v>9.0032000000000103</v>
      </c>
      <c r="U21" s="49">
        <f t="shared" si="13"/>
        <v>-9.9999999989108801E-2</v>
      </c>
      <c r="V21" s="50">
        <f t="shared" si="14"/>
        <v>-2.99999999998946</v>
      </c>
      <c r="W21" s="32">
        <f t="shared" si="15"/>
        <v>-4.99999999945544E-2</v>
      </c>
      <c r="X21" s="18">
        <v>12.071</v>
      </c>
      <c r="Y21" s="49">
        <f t="shared" si="16"/>
        <v>0.39999999999906799</v>
      </c>
      <c r="Z21" s="50">
        <f t="shared" si="17"/>
        <v>-2.3999999999997401</v>
      </c>
      <c r="AA21" s="32">
        <f t="shared" si="18"/>
        <v>0.19999999999953399</v>
      </c>
      <c r="AB21" s="58">
        <v>9.1381999999999994</v>
      </c>
      <c r="AC21" s="49">
        <f t="shared" si="19"/>
        <v>-0.50000000000061096</v>
      </c>
      <c r="AD21" s="50">
        <f t="shared" si="20"/>
        <v>-1.9000000000009001</v>
      </c>
      <c r="AE21" s="32">
        <f t="shared" si="21"/>
        <v>-0.25000000000030598</v>
      </c>
      <c r="AF21" s="55">
        <v>82106</v>
      </c>
      <c r="AG21" s="70">
        <f t="shared" si="22"/>
        <v>98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44692</v>
      </c>
      <c r="B22" s="20">
        <v>781.21180000000004</v>
      </c>
      <c r="C22" s="21">
        <v>5.8601999999999901</v>
      </c>
      <c r="D22" s="22">
        <f t="shared" si="0"/>
        <v>787.072</v>
      </c>
      <c r="E22" s="23">
        <f t="shared" si="4"/>
        <v>-0.20000000006348301</v>
      </c>
      <c r="F22" s="24">
        <f t="shared" si="5"/>
        <v>-3.1999999999925399</v>
      </c>
      <c r="G22" s="25">
        <f t="shared" si="6"/>
        <v>-0.100000000031741</v>
      </c>
      <c r="H22" s="21">
        <v>6.91169999999999</v>
      </c>
      <c r="I22" s="22">
        <f t="shared" si="1"/>
        <v>788.12350000000004</v>
      </c>
      <c r="J22" s="23">
        <f t="shared" si="7"/>
        <v>-0.30000000003838101</v>
      </c>
      <c r="K22" s="24">
        <f t="shared" si="8"/>
        <v>-3.1999999999925399</v>
      </c>
      <c r="L22" s="25">
        <f t="shared" si="9"/>
        <v>-0.15000000001919001</v>
      </c>
      <c r="M22" s="39">
        <v>5.9882999999999997</v>
      </c>
      <c r="N22" s="22">
        <f t="shared" si="2"/>
        <v>787.20010000000002</v>
      </c>
      <c r="O22" s="23">
        <f t="shared" si="10"/>
        <v>9.9999999974897905E-2</v>
      </c>
      <c r="P22" s="24">
        <f t="shared" si="11"/>
        <v>-3.0000000000427498</v>
      </c>
      <c r="Q22" s="25">
        <f t="shared" si="12"/>
        <v>4.9999999987449001E-2</v>
      </c>
      <c r="R22" s="51"/>
      <c r="S22" s="47">
        <f t="shared" si="3"/>
        <v>44692</v>
      </c>
      <c r="T22" s="48">
        <v>9.0031999999999996</v>
      </c>
      <c r="U22" s="49">
        <f t="shared" si="13"/>
        <v>-1.06581410364015E-11</v>
      </c>
      <c r="V22" s="50">
        <f t="shared" si="14"/>
        <v>-3.0000000000001101</v>
      </c>
      <c r="W22" s="32">
        <f t="shared" si="15"/>
        <v>-5.3290705182007498E-12</v>
      </c>
      <c r="X22" s="18">
        <v>12.071099999999999</v>
      </c>
      <c r="Y22" s="49">
        <f t="shared" si="16"/>
        <v>9.99999999997669E-2</v>
      </c>
      <c r="Z22" s="50">
        <f t="shared" si="17"/>
        <v>-2.2999999999999701</v>
      </c>
      <c r="AA22" s="32">
        <f t="shared" si="18"/>
        <v>4.9999999999883499E-2</v>
      </c>
      <c r="AB22" s="58">
        <v>9.1373999999999995</v>
      </c>
      <c r="AC22" s="49">
        <f t="shared" si="19"/>
        <v>-0.799999999999912</v>
      </c>
      <c r="AD22" s="50">
        <f t="shared" si="20"/>
        <v>-2.7000000000008102</v>
      </c>
      <c r="AE22" s="32">
        <f t="shared" si="21"/>
        <v>-0.399999999999956</v>
      </c>
      <c r="AF22" s="55">
        <v>82100</v>
      </c>
      <c r="AG22" s="70">
        <f t="shared" si="22"/>
        <v>104</v>
      </c>
      <c r="AH22" s="72"/>
    </row>
    <row r="23" spans="1:43" s="1" customFormat="1" ht="14.85" customHeight="1">
      <c r="A23" s="19">
        <v>44694</v>
      </c>
      <c r="B23" s="20">
        <v>781.21180000000004</v>
      </c>
      <c r="C23" s="21">
        <v>5.8601000000000001</v>
      </c>
      <c r="D23" s="22">
        <f t="shared" si="0"/>
        <v>787.07190000000003</v>
      </c>
      <c r="E23" s="23">
        <f t="shared" si="4"/>
        <v>-9.9999999974897905E-2</v>
      </c>
      <c r="F23" s="24">
        <f t="shared" si="5"/>
        <v>-3.2999999999674401</v>
      </c>
      <c r="G23" s="25">
        <f t="shared" si="6"/>
        <v>-4.9999999987449001E-2</v>
      </c>
      <c r="H23" s="21">
        <v>6.9116</v>
      </c>
      <c r="I23" s="22">
        <f t="shared" si="1"/>
        <v>788.12339999999995</v>
      </c>
      <c r="J23" s="23">
        <f t="shared" si="7"/>
        <v>-9.9999999974897905E-2</v>
      </c>
      <c r="K23" s="24">
        <f t="shared" si="8"/>
        <v>-3.2999999999674401</v>
      </c>
      <c r="L23" s="25">
        <f t="shared" si="9"/>
        <v>-4.9999999987449001E-2</v>
      </c>
      <c r="M23" s="40">
        <v>5.9881000000000002</v>
      </c>
      <c r="N23" s="22">
        <f t="shared" si="2"/>
        <v>787.19989999999996</v>
      </c>
      <c r="O23" s="23">
        <f t="shared" si="10"/>
        <v>-0.199999999949796</v>
      </c>
      <c r="P23" s="24">
        <f t="shared" si="11"/>
        <v>-3.1999999999925399</v>
      </c>
      <c r="Q23" s="25">
        <f t="shared" si="12"/>
        <v>-9.9999999974897905E-2</v>
      </c>
      <c r="R23" s="51"/>
      <c r="S23" s="47">
        <f t="shared" si="3"/>
        <v>44694</v>
      </c>
      <c r="T23" s="48">
        <v>9.0030000000000001</v>
      </c>
      <c r="U23" s="49">
        <f t="shared" si="13"/>
        <v>-0.19999999999953399</v>
      </c>
      <c r="V23" s="50">
        <f t="shared" si="14"/>
        <v>-3.1999999999996498</v>
      </c>
      <c r="W23" s="32">
        <f t="shared" si="15"/>
        <v>-9.99999999997669E-2</v>
      </c>
      <c r="X23" s="18">
        <v>12.071199999999999</v>
      </c>
      <c r="Y23" s="49">
        <f t="shared" si="16"/>
        <v>9.99999999997669E-2</v>
      </c>
      <c r="Z23" s="50">
        <f t="shared" si="17"/>
        <v>-2.2000000000002</v>
      </c>
      <c r="AA23" s="32">
        <f t="shared" si="18"/>
        <v>4.9999999999883499E-2</v>
      </c>
      <c r="AB23" s="58">
        <v>9.1374999999999993</v>
      </c>
      <c r="AC23" s="49">
        <f t="shared" si="19"/>
        <v>9.99999999997669E-2</v>
      </c>
      <c r="AD23" s="50">
        <f t="shared" si="20"/>
        <v>-2.6000000000010499</v>
      </c>
      <c r="AE23" s="32">
        <f t="shared" si="21"/>
        <v>4.9999999999883499E-2</v>
      </c>
      <c r="AF23" s="55">
        <v>82094</v>
      </c>
      <c r="AG23" s="70">
        <f t="shared" si="22"/>
        <v>110</v>
      </c>
      <c r="AH23" s="71"/>
    </row>
    <row r="24" spans="1:43" s="1" customFormat="1" ht="14.25">
      <c r="A24" s="19">
        <v>44696</v>
      </c>
      <c r="B24" s="20">
        <v>781.21180000000004</v>
      </c>
      <c r="C24" s="21">
        <v>5.8597999999999901</v>
      </c>
      <c r="D24" s="22">
        <f t="shared" si="0"/>
        <v>787.07159999999999</v>
      </c>
      <c r="E24" s="23">
        <f t="shared" si="4"/>
        <v>-0.30000000003838101</v>
      </c>
      <c r="F24" s="24">
        <f t="shared" si="5"/>
        <v>-3.6000000000058199</v>
      </c>
      <c r="G24" s="25">
        <f t="shared" si="6"/>
        <v>-0.15000000001919001</v>
      </c>
      <c r="H24" s="21">
        <v>6.9116999999999997</v>
      </c>
      <c r="I24" s="22">
        <f t="shared" si="1"/>
        <v>788.12350000000004</v>
      </c>
      <c r="J24" s="23">
        <f t="shared" si="7"/>
        <v>9.9999999974897905E-2</v>
      </c>
      <c r="K24" s="24">
        <f t="shared" si="8"/>
        <v>-3.1999999999925399</v>
      </c>
      <c r="L24" s="25">
        <f t="shared" si="9"/>
        <v>4.9999999987449001E-2</v>
      </c>
      <c r="M24" s="39">
        <v>5.9882</v>
      </c>
      <c r="N24" s="22">
        <f t="shared" si="2"/>
        <v>787.2</v>
      </c>
      <c r="O24" s="23">
        <f t="shared" si="10"/>
        <v>9.9999999974897905E-2</v>
      </c>
      <c r="P24" s="24">
        <f t="shared" si="11"/>
        <v>-3.1000000000176402</v>
      </c>
      <c r="Q24" s="25">
        <f t="shared" si="12"/>
        <v>4.9999999987449001E-2</v>
      </c>
      <c r="R24" s="51"/>
      <c r="S24" s="47">
        <f t="shared" si="3"/>
        <v>44696</v>
      </c>
      <c r="T24" s="48">
        <v>9.0030999999999999</v>
      </c>
      <c r="U24" s="49">
        <f t="shared" si="13"/>
        <v>9.99999999997669E-2</v>
      </c>
      <c r="V24" s="50">
        <f t="shared" si="14"/>
        <v>-3.0999999999998802</v>
      </c>
      <c r="W24" s="32">
        <f t="shared" si="15"/>
        <v>4.9999999999883499E-2</v>
      </c>
      <c r="X24" s="18">
        <v>12.071</v>
      </c>
      <c r="Y24" s="49">
        <f t="shared" si="16"/>
        <v>-0.19999999999953399</v>
      </c>
      <c r="Z24" s="50">
        <f t="shared" si="17"/>
        <v>-2.3999999999997401</v>
      </c>
      <c r="AA24" s="32">
        <f t="shared" si="18"/>
        <v>-9.99999999997669E-2</v>
      </c>
      <c r="AB24" s="58">
        <v>9.1372999999999998</v>
      </c>
      <c r="AC24" s="49">
        <f t="shared" si="19"/>
        <v>-0.19999999999953399</v>
      </c>
      <c r="AD24" s="50">
        <f t="shared" si="20"/>
        <v>-2.8000000000005798</v>
      </c>
      <c r="AE24" s="32">
        <f t="shared" si="21"/>
        <v>-9.99999999997669E-2</v>
      </c>
      <c r="AF24" s="55">
        <v>82088</v>
      </c>
      <c r="AG24" s="70">
        <f t="shared" si="22"/>
        <v>116</v>
      </c>
      <c r="AH24" s="72"/>
    </row>
    <row r="25" spans="1:43" s="1" customFormat="1" ht="14.25">
      <c r="A25" s="19"/>
      <c r="B25" s="20"/>
      <c r="C25" s="21"/>
      <c r="D25" s="22"/>
      <c r="E25" s="24">
        <f>F22-F6</f>
        <v>-3.1999999999925399</v>
      </c>
      <c r="F25" s="24">
        <f>K22-K6</f>
        <v>-3.1999999999925399</v>
      </c>
      <c r="G25" s="24">
        <f>P22-P6</f>
        <v>-3.0000000000427498</v>
      </c>
      <c r="H25" s="84">
        <f>F22</f>
        <v>-3.1999999999925399</v>
      </c>
      <c r="I25" s="84">
        <f>K22</f>
        <v>-3.1999999999925399</v>
      </c>
      <c r="J25" s="84">
        <f>P22</f>
        <v>-3.0000000000427498</v>
      </c>
      <c r="K25" s="24">
        <f>F25/19</f>
        <v>-0.16842105263118601</v>
      </c>
      <c r="L25" s="25"/>
      <c r="M25" s="40"/>
      <c r="N25" s="22"/>
      <c r="O25" s="23"/>
      <c r="P25" s="24"/>
      <c r="Q25" s="25"/>
      <c r="R25" s="51"/>
      <c r="S25" s="47"/>
      <c r="T25" s="48"/>
      <c r="U25" s="49"/>
      <c r="V25" s="50"/>
      <c r="W25" s="32"/>
      <c r="X25" s="18"/>
      <c r="Y25" s="49"/>
      <c r="Z25" s="50"/>
      <c r="AA25" s="32"/>
      <c r="AB25" s="58"/>
      <c r="AC25" s="49"/>
      <c r="AD25" s="50"/>
      <c r="AE25" s="32"/>
      <c r="AF25" s="55"/>
      <c r="AG25" s="70"/>
      <c r="AH25" s="71"/>
    </row>
    <row r="26" spans="1:43" s="1" customFormat="1" ht="14.25">
      <c r="A26" s="19"/>
      <c r="B26" s="20"/>
      <c r="C26" s="21"/>
      <c r="D26" s="22"/>
      <c r="E26" s="23"/>
      <c r="F26" s="24"/>
      <c r="G26" s="25"/>
      <c r="H26" s="21"/>
      <c r="I26" s="22"/>
      <c r="J26" s="23"/>
      <c r="K26" s="24"/>
      <c r="L26" s="25"/>
      <c r="M26" s="39"/>
      <c r="N26" s="22"/>
      <c r="O26" s="23"/>
      <c r="P26" s="24"/>
      <c r="Q26" s="25"/>
      <c r="R26" s="51"/>
      <c r="S26" s="47"/>
      <c r="T26" s="48"/>
      <c r="U26" s="49"/>
      <c r="V26" s="50"/>
      <c r="W26" s="32"/>
      <c r="X26" s="18"/>
      <c r="Y26" s="49"/>
      <c r="Z26" s="50"/>
      <c r="AA26" s="32"/>
      <c r="AB26" s="58"/>
      <c r="AC26" s="49"/>
      <c r="AD26" s="50"/>
      <c r="AE26" s="32"/>
      <c r="AF26" s="55"/>
      <c r="AG26" s="70"/>
      <c r="AH26" s="72"/>
    </row>
    <row r="27" spans="1:43" s="1" customFormat="1" ht="14.25">
      <c r="A27" s="34"/>
      <c r="B27" s="20"/>
      <c r="C27" s="21"/>
      <c r="D27" s="22"/>
      <c r="E27" s="23"/>
      <c r="F27" s="24"/>
      <c r="G27" s="25"/>
      <c r="H27" s="21"/>
      <c r="I27" s="22"/>
      <c r="J27" s="23"/>
      <c r="K27" s="24"/>
      <c r="L27" s="25"/>
      <c r="M27" s="40"/>
      <c r="N27" s="22"/>
      <c r="O27" s="23"/>
      <c r="P27" s="24"/>
      <c r="Q27" s="25"/>
      <c r="R27" s="52"/>
      <c r="S27" s="34"/>
      <c r="T27" s="48"/>
      <c r="U27" s="49"/>
      <c r="V27" s="50"/>
      <c r="W27" s="32"/>
      <c r="X27" s="18"/>
      <c r="Y27" s="49"/>
      <c r="Z27" s="50"/>
      <c r="AA27" s="32"/>
      <c r="AB27" s="58"/>
      <c r="AC27" s="49"/>
      <c r="AD27" s="50"/>
      <c r="AE27" s="32"/>
      <c r="AF27" s="55"/>
      <c r="AG27" s="70"/>
      <c r="AH27" s="71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16" zoomScale="70" zoomScaleNormal="70" workbookViewId="0">
      <selection activeCell="M33" sqref="M33"/>
    </sheetView>
  </sheetViews>
  <sheetFormatPr defaultColWidth="9" defaultRowHeight="13.5"/>
  <cols>
    <col min="2" max="2" width="10.625" customWidth="1"/>
    <col min="3" max="3" width="13.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20" max="20" width="9.375"/>
    <col min="24" max="24" width="11.875" customWidth="1"/>
    <col min="28" max="28" width="9.375"/>
    <col min="32" max="32" width="9.375"/>
  </cols>
  <sheetData>
    <row r="1" spans="1:44" s="1" customFormat="1" ht="30.75" customHeight="1">
      <c r="A1" s="97" t="s">
        <v>48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44684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44684</v>
      </c>
      <c r="B6" s="20">
        <v>781.21180000000004</v>
      </c>
      <c r="C6" s="21">
        <v>4.9020999999999999</v>
      </c>
      <c r="D6" s="22">
        <f t="shared" ref="D6:D24" si="0">C6+B6</f>
        <v>786.11389999999994</v>
      </c>
      <c r="E6" s="23">
        <v>0</v>
      </c>
      <c r="F6" s="24">
        <v>0</v>
      </c>
      <c r="G6" s="25">
        <v>0</v>
      </c>
      <c r="H6" s="21">
        <v>6.4480000000000004</v>
      </c>
      <c r="I6" s="22">
        <f t="shared" ref="I6:I24" si="1">H6+B6</f>
        <v>787.65980000000002</v>
      </c>
      <c r="J6" s="23">
        <v>0</v>
      </c>
      <c r="K6" s="24">
        <v>0</v>
      </c>
      <c r="L6" s="25">
        <v>0</v>
      </c>
      <c r="M6" s="39">
        <v>4.8423999999999996</v>
      </c>
      <c r="N6" s="22">
        <f t="shared" ref="N6:N24" si="2">M6+B6</f>
        <v>786.05420000000004</v>
      </c>
      <c r="O6" s="23">
        <v>0</v>
      </c>
      <c r="P6" s="24">
        <v>0</v>
      </c>
      <c r="Q6" s="25">
        <v>0</v>
      </c>
      <c r="R6" s="46"/>
      <c r="S6" s="47">
        <f t="shared" ref="S6:S24" si="3">A6</f>
        <v>44684</v>
      </c>
      <c r="T6" s="48">
        <v>9.0212000000000003</v>
      </c>
      <c r="U6" s="49">
        <v>0</v>
      </c>
      <c r="V6" s="50">
        <v>0</v>
      </c>
      <c r="W6" s="32">
        <v>0</v>
      </c>
      <c r="X6" s="18">
        <v>12.102</v>
      </c>
      <c r="Y6" s="49">
        <f>(X6-X6)*1000</f>
        <v>0</v>
      </c>
      <c r="Z6" s="50">
        <v>0</v>
      </c>
      <c r="AA6" s="32">
        <v>0</v>
      </c>
      <c r="AB6" s="58">
        <v>8.7766999999999999</v>
      </c>
      <c r="AC6" s="49">
        <v>0</v>
      </c>
      <c r="AD6" s="50">
        <v>0</v>
      </c>
      <c r="AE6" s="32">
        <v>0</v>
      </c>
      <c r="AF6" s="55">
        <v>82155</v>
      </c>
      <c r="AG6" s="70">
        <f>82165-AF6</f>
        <v>10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44685</v>
      </c>
      <c r="B7" s="20">
        <v>781.21180000000004</v>
      </c>
      <c r="C7" s="21">
        <v>4.9019000000000004</v>
      </c>
      <c r="D7" s="22">
        <f t="shared" si="0"/>
        <v>786.11369999999999</v>
      </c>
      <c r="E7" s="23">
        <f t="shared" ref="E7:E24" si="4">(D7-D6)*1000</f>
        <v>-0.20000000006348301</v>
      </c>
      <c r="F7" s="24">
        <f t="shared" ref="F7:F24" si="5">F6+E7</f>
        <v>-0.20000000006348301</v>
      </c>
      <c r="G7" s="25">
        <f t="shared" ref="G7:G24" si="6">E7/(A7-A6)</f>
        <v>-0.20000000006348301</v>
      </c>
      <c r="H7" s="21">
        <v>6.4478</v>
      </c>
      <c r="I7" s="22">
        <f t="shared" si="1"/>
        <v>787.65959999999995</v>
      </c>
      <c r="J7" s="23">
        <f t="shared" ref="J7:J24" si="7">(I7-I6)*1000</f>
        <v>-0.199999999949796</v>
      </c>
      <c r="K7" s="24">
        <f t="shared" ref="K7:K24" si="8">K6+J7</f>
        <v>-0.199999999949796</v>
      </c>
      <c r="L7" s="25">
        <f t="shared" ref="L7:L24" si="9">J7/(A7-A6)</f>
        <v>-0.199999999949796</v>
      </c>
      <c r="M7" s="40">
        <v>4.8428000000000004</v>
      </c>
      <c r="N7" s="22">
        <f t="shared" si="2"/>
        <v>786.05460000000005</v>
      </c>
      <c r="O7" s="23">
        <f t="shared" ref="O7:O24" si="10">(N7-N6)*1000</f>
        <v>0.40000000001327901</v>
      </c>
      <c r="P7" s="24">
        <f t="shared" ref="P7:P24" si="11">P6+O7</f>
        <v>0.40000000001327901</v>
      </c>
      <c r="Q7" s="25">
        <f t="shared" ref="Q7:Q24" si="12">O7/(A7-A6)</f>
        <v>0.40000000001327901</v>
      </c>
      <c r="R7" s="51"/>
      <c r="S7" s="47">
        <f t="shared" si="3"/>
        <v>44685</v>
      </c>
      <c r="T7" s="48">
        <v>9.0214999999999996</v>
      </c>
      <c r="U7" s="49">
        <f t="shared" ref="U7:U24" si="13">(T7-T6)*1000</f>
        <v>0.29999999999930099</v>
      </c>
      <c r="V7" s="50">
        <f t="shared" ref="V7:V24" si="14">V6+U7</f>
        <v>0.29999999999930099</v>
      </c>
      <c r="W7" s="32">
        <f t="shared" ref="W7:W24" si="15">U7/(S7-S6)</f>
        <v>0.29999999999930099</v>
      </c>
      <c r="X7" s="18">
        <v>12.101800000000001</v>
      </c>
      <c r="Y7" s="49">
        <f t="shared" ref="Y7:Y24" si="16">(X7-X6)*1000</f>
        <v>-0.19999999999953399</v>
      </c>
      <c r="Z7" s="50">
        <f t="shared" ref="Z7:Z24" si="17">Z6+Y7</f>
        <v>-0.19999999999953399</v>
      </c>
      <c r="AA7" s="32">
        <f t="shared" ref="AA7:AA24" si="18">Y7/(S7-S6)</f>
        <v>-0.19999999999953399</v>
      </c>
      <c r="AB7" s="58">
        <v>8.7765000000000004</v>
      </c>
      <c r="AC7" s="49">
        <f t="shared" ref="AC7:AC24" si="19">(AB7-AB6)*1000</f>
        <v>-0.19999999999953399</v>
      </c>
      <c r="AD7" s="50">
        <f t="shared" ref="AD7:AD24" si="20">AD6+AC7</f>
        <v>-0.19999999999953399</v>
      </c>
      <c r="AE7" s="32">
        <f t="shared" ref="AE7:AE24" si="21">AC7/(S7-S6)</f>
        <v>-0.19999999999953399</v>
      </c>
      <c r="AF7" s="55">
        <v>82149</v>
      </c>
      <c r="AG7" s="70">
        <f t="shared" ref="AG7:AG24" si="22">82165-AF7</f>
        <v>16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44686</v>
      </c>
      <c r="B8" s="20">
        <v>781.21180000000004</v>
      </c>
      <c r="C8" s="21">
        <v>4.9016999999999999</v>
      </c>
      <c r="D8" s="22">
        <f t="shared" si="0"/>
        <v>786.11350000000004</v>
      </c>
      <c r="E8" s="23">
        <f t="shared" si="4"/>
        <v>-0.199999999949796</v>
      </c>
      <c r="F8" s="24">
        <f t="shared" si="5"/>
        <v>-0.40000000001327901</v>
      </c>
      <c r="G8" s="25">
        <f t="shared" si="6"/>
        <v>-0.199999999949796</v>
      </c>
      <c r="H8" s="21">
        <v>6.4481000000000002</v>
      </c>
      <c r="I8" s="22">
        <f t="shared" si="1"/>
        <v>787.65989999999999</v>
      </c>
      <c r="J8" s="23">
        <f t="shared" si="7"/>
        <v>0.29999999992469401</v>
      </c>
      <c r="K8" s="24">
        <f t="shared" si="8"/>
        <v>9.9999999974897905E-2</v>
      </c>
      <c r="L8" s="25">
        <f t="shared" si="9"/>
        <v>0.29999999992469401</v>
      </c>
      <c r="M8" s="39">
        <v>4.8419999999999996</v>
      </c>
      <c r="N8" s="22">
        <f t="shared" si="2"/>
        <v>786.05380000000002</v>
      </c>
      <c r="O8" s="23">
        <f t="shared" si="10"/>
        <v>-0.80000000002655702</v>
      </c>
      <c r="P8" s="24">
        <f t="shared" si="11"/>
        <v>-0.40000000001327901</v>
      </c>
      <c r="Q8" s="25">
        <f t="shared" si="12"/>
        <v>-0.80000000002655702</v>
      </c>
      <c r="R8" s="46"/>
      <c r="S8" s="47">
        <f t="shared" si="3"/>
        <v>44686</v>
      </c>
      <c r="T8" s="48">
        <v>9.0207999999999995</v>
      </c>
      <c r="U8" s="49">
        <f t="shared" si="13"/>
        <v>-0.70000000000014495</v>
      </c>
      <c r="V8" s="50">
        <f t="shared" si="14"/>
        <v>-0.40000000000084401</v>
      </c>
      <c r="W8" s="32">
        <f t="shared" si="15"/>
        <v>-0.70000000000014495</v>
      </c>
      <c r="X8" s="18">
        <v>12.101900000000001</v>
      </c>
      <c r="Y8" s="49">
        <f t="shared" si="16"/>
        <v>9.99999999997669E-2</v>
      </c>
      <c r="Z8" s="50">
        <f t="shared" si="17"/>
        <v>-9.99999999997669E-2</v>
      </c>
      <c r="AA8" s="32">
        <f t="shared" si="18"/>
        <v>9.99999999997669E-2</v>
      </c>
      <c r="AB8" s="58">
        <v>8.7767999999999997</v>
      </c>
      <c r="AC8" s="49">
        <f t="shared" si="19"/>
        <v>0.29999999999930099</v>
      </c>
      <c r="AD8" s="50">
        <f t="shared" si="20"/>
        <v>9.99999999997669E-2</v>
      </c>
      <c r="AE8" s="32">
        <f t="shared" si="21"/>
        <v>0.29999999999930099</v>
      </c>
      <c r="AF8" s="55">
        <v>82143</v>
      </c>
      <c r="AG8" s="70">
        <f t="shared" si="22"/>
        <v>22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44687</v>
      </c>
      <c r="B9" s="20">
        <v>781.21180000000004</v>
      </c>
      <c r="C9" s="21">
        <v>4.9017999999999997</v>
      </c>
      <c r="D9" s="22">
        <f t="shared" si="0"/>
        <v>786.11360000000002</v>
      </c>
      <c r="E9" s="23">
        <f t="shared" si="4"/>
        <v>9.9999999974897905E-2</v>
      </c>
      <c r="F9" s="24">
        <f t="shared" si="5"/>
        <v>-0.30000000003838101</v>
      </c>
      <c r="G9" s="25">
        <f t="shared" si="6"/>
        <v>9.9999999974897905E-2</v>
      </c>
      <c r="H9" s="21">
        <v>6.4474</v>
      </c>
      <c r="I9" s="22">
        <f t="shared" si="1"/>
        <v>787.65920000000006</v>
      </c>
      <c r="J9" s="23">
        <f t="shared" si="7"/>
        <v>-0.69999999993797202</v>
      </c>
      <c r="K9" s="24">
        <f t="shared" si="8"/>
        <v>-0.59999999996307496</v>
      </c>
      <c r="L9" s="25">
        <f t="shared" si="9"/>
        <v>-0.69999999993797202</v>
      </c>
      <c r="M9" s="40">
        <v>4.8418000000000001</v>
      </c>
      <c r="N9" s="22">
        <f t="shared" si="2"/>
        <v>786.05359999999996</v>
      </c>
      <c r="O9" s="23">
        <f t="shared" si="10"/>
        <v>-0.199999999949796</v>
      </c>
      <c r="P9" s="24">
        <f t="shared" si="11"/>
        <v>-0.59999999996307496</v>
      </c>
      <c r="Q9" s="25">
        <f t="shared" si="12"/>
        <v>-0.199999999949796</v>
      </c>
      <c r="R9" s="51"/>
      <c r="S9" s="47">
        <f t="shared" si="3"/>
        <v>44687</v>
      </c>
      <c r="T9" s="48">
        <v>9.0206</v>
      </c>
      <c r="U9" s="49">
        <f t="shared" si="13"/>
        <v>-0.19999999999953399</v>
      </c>
      <c r="V9" s="50">
        <f t="shared" si="14"/>
        <v>-0.60000000000037801</v>
      </c>
      <c r="W9" s="32">
        <f t="shared" si="15"/>
        <v>-0.19999999999953399</v>
      </c>
      <c r="X9" s="18">
        <v>12.1014</v>
      </c>
      <c r="Y9" s="49">
        <f t="shared" si="16"/>
        <v>-0.50000000000061096</v>
      </c>
      <c r="Z9" s="50">
        <f t="shared" si="17"/>
        <v>-0.60000000000037801</v>
      </c>
      <c r="AA9" s="32">
        <f t="shared" si="18"/>
        <v>-0.50000000000061096</v>
      </c>
      <c r="AB9" s="58">
        <v>8.7760999999999996</v>
      </c>
      <c r="AC9" s="49">
        <f t="shared" si="19"/>
        <v>-0.70000000000014495</v>
      </c>
      <c r="AD9" s="50">
        <f t="shared" si="20"/>
        <v>-0.60000000000037801</v>
      </c>
      <c r="AE9" s="32">
        <f t="shared" si="21"/>
        <v>-0.70000000000014495</v>
      </c>
      <c r="AF9" s="55">
        <v>82137</v>
      </c>
      <c r="AG9" s="70">
        <f t="shared" si="22"/>
        <v>28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44688</v>
      </c>
      <c r="B10" s="20">
        <v>781.21180000000004</v>
      </c>
      <c r="C10" s="21">
        <v>4.9013</v>
      </c>
      <c r="D10" s="22">
        <f t="shared" si="0"/>
        <v>786.11310000000003</v>
      </c>
      <c r="E10" s="23">
        <f t="shared" si="4"/>
        <v>-0.49999999998817701</v>
      </c>
      <c r="F10" s="24">
        <f t="shared" si="5"/>
        <v>-0.80000000002655702</v>
      </c>
      <c r="G10" s="25">
        <f t="shared" si="6"/>
        <v>-0.49999999998817701</v>
      </c>
      <c r="H10" s="21">
        <v>6.4471999999999996</v>
      </c>
      <c r="I10" s="22">
        <f t="shared" si="1"/>
        <v>787.65899999999999</v>
      </c>
      <c r="J10" s="23">
        <f t="shared" si="7"/>
        <v>-0.20000000006348301</v>
      </c>
      <c r="K10" s="24">
        <f t="shared" si="8"/>
        <v>-0.80000000002655702</v>
      </c>
      <c r="L10" s="25">
        <f t="shared" si="9"/>
        <v>-0.20000000006348301</v>
      </c>
      <c r="M10" s="39">
        <v>4.8415999999999997</v>
      </c>
      <c r="N10" s="22">
        <f t="shared" si="2"/>
        <v>786.05340000000001</v>
      </c>
      <c r="O10" s="23">
        <f t="shared" si="10"/>
        <v>-0.20000000006348301</v>
      </c>
      <c r="P10" s="24">
        <f t="shared" si="11"/>
        <v>-0.80000000002655702</v>
      </c>
      <c r="Q10" s="25">
        <f t="shared" si="12"/>
        <v>-0.20000000006348301</v>
      </c>
      <c r="R10" s="46"/>
      <c r="S10" s="47">
        <f t="shared" si="3"/>
        <v>44688</v>
      </c>
      <c r="T10" s="48">
        <v>9.0210000000000008</v>
      </c>
      <c r="U10" s="49">
        <f t="shared" si="13"/>
        <v>0.40000000000084401</v>
      </c>
      <c r="V10" s="50">
        <f t="shared" si="14"/>
        <v>-0.19999999999953399</v>
      </c>
      <c r="W10" s="32">
        <f t="shared" si="15"/>
        <v>0.40000000000084401</v>
      </c>
      <c r="X10" s="18">
        <v>12.1012</v>
      </c>
      <c r="Y10" s="49">
        <f t="shared" si="16"/>
        <v>-0.19999999999953399</v>
      </c>
      <c r="Z10" s="50">
        <f t="shared" si="17"/>
        <v>-0.799999999999912</v>
      </c>
      <c r="AA10" s="32">
        <f t="shared" si="18"/>
        <v>-0.19999999999953399</v>
      </c>
      <c r="AB10" s="58">
        <v>8.7763000000000009</v>
      </c>
      <c r="AC10" s="49">
        <f t="shared" si="19"/>
        <v>0.20000000000130999</v>
      </c>
      <c r="AD10" s="50">
        <f t="shared" si="20"/>
        <v>-0.39999999999906799</v>
      </c>
      <c r="AE10" s="32">
        <f t="shared" si="21"/>
        <v>0.20000000000130999</v>
      </c>
      <c r="AF10" s="55">
        <v>82131</v>
      </c>
      <c r="AG10" s="70">
        <f t="shared" si="22"/>
        <v>34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44689</v>
      </c>
      <c r="B11" s="20">
        <v>781.21180000000004</v>
      </c>
      <c r="C11" s="21">
        <v>4.9010999999999996</v>
      </c>
      <c r="D11" s="22">
        <f t="shared" si="0"/>
        <v>786.11289999999997</v>
      </c>
      <c r="E11" s="23">
        <f t="shared" si="4"/>
        <v>-0.199999999949796</v>
      </c>
      <c r="F11" s="24">
        <f t="shared" si="5"/>
        <v>-0.99999999997635303</v>
      </c>
      <c r="G11" s="25">
        <f t="shared" si="6"/>
        <v>-0.199999999949796</v>
      </c>
      <c r="H11" s="21">
        <v>6.4470999999999998</v>
      </c>
      <c r="I11" s="22">
        <f t="shared" si="1"/>
        <v>787.65890000000002</v>
      </c>
      <c r="J11" s="23">
        <f t="shared" si="7"/>
        <v>-9.9999999974897905E-2</v>
      </c>
      <c r="K11" s="24">
        <f t="shared" si="8"/>
        <v>-0.90000000000145497</v>
      </c>
      <c r="L11" s="25">
        <f t="shared" si="9"/>
        <v>-9.9999999974897905E-2</v>
      </c>
      <c r="M11" s="40">
        <v>4.8414999999999999</v>
      </c>
      <c r="N11" s="22">
        <f t="shared" si="2"/>
        <v>786.05330000000004</v>
      </c>
      <c r="O11" s="23">
        <f t="shared" si="10"/>
        <v>-9.9999999974897905E-2</v>
      </c>
      <c r="P11" s="24">
        <f t="shared" si="11"/>
        <v>-0.90000000000145497</v>
      </c>
      <c r="Q11" s="25">
        <f t="shared" si="12"/>
        <v>-9.9999999974897905E-2</v>
      </c>
      <c r="R11" s="51"/>
      <c r="S11" s="47">
        <f t="shared" si="3"/>
        <v>44689</v>
      </c>
      <c r="T11" s="48">
        <v>9.0202000000000009</v>
      </c>
      <c r="U11" s="49">
        <f t="shared" si="13"/>
        <v>-0.799999999999912</v>
      </c>
      <c r="V11" s="50">
        <f t="shared" si="14"/>
        <v>-0.999999999999446</v>
      </c>
      <c r="W11" s="32">
        <f t="shared" si="15"/>
        <v>-0.799999999999912</v>
      </c>
      <c r="X11" s="18">
        <v>12.1015</v>
      </c>
      <c r="Y11" s="49">
        <f t="shared" si="16"/>
        <v>0.29999999999930099</v>
      </c>
      <c r="Z11" s="50">
        <f t="shared" si="17"/>
        <v>-0.50000000000061096</v>
      </c>
      <c r="AA11" s="32">
        <f t="shared" si="18"/>
        <v>0.29999999999930099</v>
      </c>
      <c r="AB11" s="58">
        <v>8.7757000000000005</v>
      </c>
      <c r="AC11" s="49">
        <f t="shared" si="19"/>
        <v>-0.60000000000037801</v>
      </c>
      <c r="AD11" s="50">
        <f t="shared" si="20"/>
        <v>-0.999999999999446</v>
      </c>
      <c r="AE11" s="32">
        <f t="shared" si="21"/>
        <v>-0.60000000000037801</v>
      </c>
      <c r="AF11" s="55">
        <v>82125</v>
      </c>
      <c r="AG11" s="70">
        <f t="shared" si="22"/>
        <v>40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44690</v>
      </c>
      <c r="B12" s="20">
        <v>781.21180000000004</v>
      </c>
      <c r="C12" s="21">
        <v>4.9015000000000004</v>
      </c>
      <c r="D12" s="22">
        <f t="shared" si="0"/>
        <v>786.11329999999998</v>
      </c>
      <c r="E12" s="23">
        <f t="shared" si="4"/>
        <v>0.40000000001327901</v>
      </c>
      <c r="F12" s="24">
        <f t="shared" si="5"/>
        <v>-0.59999999996307496</v>
      </c>
      <c r="G12" s="25">
        <f t="shared" si="6"/>
        <v>0.40000000001327901</v>
      </c>
      <c r="H12" s="21">
        <v>6.4467999999999996</v>
      </c>
      <c r="I12" s="22">
        <f t="shared" si="1"/>
        <v>787.65859999999998</v>
      </c>
      <c r="J12" s="23">
        <f t="shared" si="7"/>
        <v>-0.29999999992469401</v>
      </c>
      <c r="K12" s="24">
        <f t="shared" si="8"/>
        <v>-1.1999999999261499</v>
      </c>
      <c r="L12" s="25">
        <f t="shared" si="9"/>
        <v>-0.29999999992469401</v>
      </c>
      <c r="M12" s="39">
        <v>4.8411999999999997</v>
      </c>
      <c r="N12" s="22">
        <f t="shared" si="2"/>
        <v>786.053</v>
      </c>
      <c r="O12" s="23">
        <f t="shared" si="10"/>
        <v>-0.30000000003838101</v>
      </c>
      <c r="P12" s="24">
        <f t="shared" si="11"/>
        <v>-1.2000000000398401</v>
      </c>
      <c r="Q12" s="25">
        <f t="shared" si="12"/>
        <v>-0.30000000003838101</v>
      </c>
      <c r="R12" s="46"/>
      <c r="S12" s="47">
        <f t="shared" si="3"/>
        <v>44690</v>
      </c>
      <c r="T12" s="48">
        <v>9.02</v>
      </c>
      <c r="U12" s="49">
        <f t="shared" si="13"/>
        <v>-0.20000000000130999</v>
      </c>
      <c r="V12" s="50">
        <f t="shared" si="14"/>
        <v>-1.20000000000076</v>
      </c>
      <c r="W12" s="32">
        <f t="shared" si="15"/>
        <v>-0.20000000000130999</v>
      </c>
      <c r="X12" s="18">
        <v>12.1008</v>
      </c>
      <c r="Y12" s="49">
        <f t="shared" si="16"/>
        <v>-0.70000000000014495</v>
      </c>
      <c r="Z12" s="50">
        <f t="shared" si="17"/>
        <v>-1.20000000000076</v>
      </c>
      <c r="AA12" s="32">
        <f t="shared" si="18"/>
        <v>-0.70000000000014495</v>
      </c>
      <c r="AB12" s="58">
        <v>8.7754999999999992</v>
      </c>
      <c r="AC12" s="49">
        <f t="shared" si="19"/>
        <v>-0.20000000000130999</v>
      </c>
      <c r="AD12" s="50">
        <f t="shared" si="20"/>
        <v>-1.20000000000076</v>
      </c>
      <c r="AE12" s="32">
        <f t="shared" si="21"/>
        <v>-0.20000000000130999</v>
      </c>
      <c r="AF12" s="55">
        <v>82119</v>
      </c>
      <c r="AG12" s="70">
        <f t="shared" si="22"/>
        <v>46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44691</v>
      </c>
      <c r="B13" s="20">
        <v>781.21180000000004</v>
      </c>
      <c r="C13" s="21">
        <v>4.9006999999999996</v>
      </c>
      <c r="D13" s="22">
        <f t="shared" si="0"/>
        <v>786.11249999999995</v>
      </c>
      <c r="E13" s="23">
        <f t="shared" si="4"/>
        <v>-0.80000000002655702</v>
      </c>
      <c r="F13" s="24">
        <f t="shared" si="5"/>
        <v>-1.39999999998963</v>
      </c>
      <c r="G13" s="25">
        <f t="shared" si="6"/>
        <v>-0.80000000002655702</v>
      </c>
      <c r="H13" s="21">
        <v>6.4470000000000001</v>
      </c>
      <c r="I13" s="22">
        <f t="shared" si="1"/>
        <v>787.65880000000004</v>
      </c>
      <c r="J13" s="23">
        <f t="shared" si="7"/>
        <v>0.199999999949796</v>
      </c>
      <c r="K13" s="24">
        <f t="shared" si="8"/>
        <v>-0.99999999997635303</v>
      </c>
      <c r="L13" s="25">
        <f t="shared" si="9"/>
        <v>0.199999999949796</v>
      </c>
      <c r="M13" s="40">
        <v>4.8410000000000002</v>
      </c>
      <c r="N13" s="22">
        <f t="shared" si="2"/>
        <v>786.05280000000005</v>
      </c>
      <c r="O13" s="23">
        <f t="shared" si="10"/>
        <v>-0.199999999949796</v>
      </c>
      <c r="P13" s="24">
        <f t="shared" si="11"/>
        <v>-1.39999999998963</v>
      </c>
      <c r="Q13" s="25">
        <f t="shared" si="12"/>
        <v>-0.199999999949796</v>
      </c>
      <c r="R13" s="51"/>
      <c r="S13" s="47">
        <f t="shared" si="3"/>
        <v>44691</v>
      </c>
      <c r="T13" s="48">
        <v>9.0205000000000002</v>
      </c>
      <c r="U13" s="49">
        <f t="shared" si="13"/>
        <v>0.50000000000061096</v>
      </c>
      <c r="V13" s="50">
        <f t="shared" si="14"/>
        <v>-0.70000000000014495</v>
      </c>
      <c r="W13" s="32">
        <f t="shared" si="15"/>
        <v>0.50000000000061096</v>
      </c>
      <c r="X13" s="18">
        <v>12.1006</v>
      </c>
      <c r="Y13" s="49">
        <f t="shared" si="16"/>
        <v>-0.19999999999953399</v>
      </c>
      <c r="Z13" s="50">
        <f t="shared" si="17"/>
        <v>-1.4000000000002899</v>
      </c>
      <c r="AA13" s="32">
        <f t="shared" si="18"/>
        <v>-0.19999999999953399</v>
      </c>
      <c r="AB13" s="58">
        <v>8.7753999999999994</v>
      </c>
      <c r="AC13" s="49">
        <f t="shared" si="19"/>
        <v>-9.99999999997669E-2</v>
      </c>
      <c r="AD13" s="50">
        <f t="shared" si="20"/>
        <v>-1.3000000000005201</v>
      </c>
      <c r="AE13" s="32">
        <f t="shared" si="21"/>
        <v>-9.99999999997669E-2</v>
      </c>
      <c r="AF13" s="55">
        <v>82113</v>
      </c>
      <c r="AG13" s="70">
        <f t="shared" si="22"/>
        <v>52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44692</v>
      </c>
      <c r="B14" s="20">
        <v>781.21180000000004</v>
      </c>
      <c r="C14" s="21">
        <v>4.9005000000000001</v>
      </c>
      <c r="D14" s="22">
        <f t="shared" si="0"/>
        <v>786.1123</v>
      </c>
      <c r="E14" s="23">
        <f t="shared" si="4"/>
        <v>-0.20000000006348301</v>
      </c>
      <c r="F14" s="24">
        <f t="shared" si="5"/>
        <v>-1.60000000005311</v>
      </c>
      <c r="G14" s="25">
        <f t="shared" si="6"/>
        <v>-0.20000000006348301</v>
      </c>
      <c r="H14" s="21">
        <v>6.4463999999999997</v>
      </c>
      <c r="I14" s="22">
        <f t="shared" si="1"/>
        <v>787.65819999999997</v>
      </c>
      <c r="J14" s="23">
        <f t="shared" si="7"/>
        <v>-0.59999999996307496</v>
      </c>
      <c r="K14" s="24">
        <f t="shared" si="8"/>
        <v>-1.5999999999394301</v>
      </c>
      <c r="L14" s="25">
        <f t="shared" si="9"/>
        <v>-0.59999999996307496</v>
      </c>
      <c r="M14" s="39">
        <v>4.8413000000000004</v>
      </c>
      <c r="N14" s="22">
        <f t="shared" si="2"/>
        <v>786.05309999999997</v>
      </c>
      <c r="O14" s="23">
        <f t="shared" si="10"/>
        <v>0.30000000003838101</v>
      </c>
      <c r="P14" s="24">
        <f t="shared" si="11"/>
        <v>-1.09999999995125</v>
      </c>
      <c r="Q14" s="25">
        <f t="shared" si="12"/>
        <v>0.30000000003838101</v>
      </c>
      <c r="R14" s="46"/>
      <c r="S14" s="47">
        <f t="shared" si="3"/>
        <v>44692</v>
      </c>
      <c r="T14" s="48">
        <v>9.0196000000000005</v>
      </c>
      <c r="U14" s="49">
        <f t="shared" si="13"/>
        <v>-0.89999999999967895</v>
      </c>
      <c r="V14" s="50">
        <f t="shared" si="14"/>
        <v>-1.59999999999982</v>
      </c>
      <c r="W14" s="32">
        <f t="shared" si="15"/>
        <v>-0.89999999999967895</v>
      </c>
      <c r="X14" s="18">
        <v>12.100099999999999</v>
      </c>
      <c r="Y14" s="49">
        <f t="shared" si="16"/>
        <v>-0.50000000000061096</v>
      </c>
      <c r="Z14" s="50">
        <f t="shared" si="17"/>
        <v>-1.9000000000009001</v>
      </c>
      <c r="AA14" s="32">
        <f t="shared" si="18"/>
        <v>-0.50000000000061096</v>
      </c>
      <c r="AB14" s="58">
        <v>8.7751000000000001</v>
      </c>
      <c r="AC14" s="49">
        <f t="shared" si="19"/>
        <v>-0.29999999999930099</v>
      </c>
      <c r="AD14" s="50">
        <f t="shared" si="20"/>
        <v>-1.59999999999982</v>
      </c>
      <c r="AE14" s="32">
        <f t="shared" si="21"/>
        <v>-0.29999999999930099</v>
      </c>
      <c r="AF14" s="55">
        <v>82107</v>
      </c>
      <c r="AG14" s="70">
        <f t="shared" si="22"/>
        <v>58</v>
      </c>
      <c r="AH14" s="72"/>
    </row>
    <row r="15" spans="1:44" s="1" customFormat="1" ht="14.85" customHeight="1">
      <c r="A15" s="19">
        <v>44693</v>
      </c>
      <c r="B15" s="20">
        <v>781.21180000000004</v>
      </c>
      <c r="C15" s="21">
        <v>4.9006999999999996</v>
      </c>
      <c r="D15" s="22">
        <f t="shared" si="0"/>
        <v>786.11249999999995</v>
      </c>
      <c r="E15" s="23">
        <f t="shared" si="4"/>
        <v>0.20000000006348301</v>
      </c>
      <c r="F15" s="24">
        <f t="shared" si="5"/>
        <v>-1.39999999998963</v>
      </c>
      <c r="G15" s="25">
        <f t="shared" si="6"/>
        <v>0.20000000006348301</v>
      </c>
      <c r="H15" s="21">
        <v>6.4462000000000002</v>
      </c>
      <c r="I15" s="22">
        <f t="shared" si="1"/>
        <v>787.65800000000002</v>
      </c>
      <c r="J15" s="23">
        <f t="shared" si="7"/>
        <v>-0.20000000006348301</v>
      </c>
      <c r="K15" s="24">
        <f t="shared" si="8"/>
        <v>-1.8000000000029099</v>
      </c>
      <c r="L15" s="25">
        <f t="shared" si="9"/>
        <v>-0.20000000006348301</v>
      </c>
      <c r="M15" s="40">
        <v>4.8406000000000002</v>
      </c>
      <c r="N15" s="22">
        <f t="shared" si="2"/>
        <v>786.05240000000003</v>
      </c>
      <c r="O15" s="23">
        <f t="shared" si="10"/>
        <v>-0.70000000005165897</v>
      </c>
      <c r="P15" s="24">
        <f t="shared" si="11"/>
        <v>-1.8000000000029099</v>
      </c>
      <c r="Q15" s="25">
        <f t="shared" si="12"/>
        <v>-0.70000000005165897</v>
      </c>
      <c r="R15" s="51"/>
      <c r="S15" s="47">
        <f t="shared" si="3"/>
        <v>44693</v>
      </c>
      <c r="T15" s="48">
        <v>9.0193999999999992</v>
      </c>
      <c r="U15" s="49">
        <f t="shared" si="13"/>
        <v>-0.20000000000130999</v>
      </c>
      <c r="V15" s="50">
        <f t="shared" si="14"/>
        <v>-1.80000000000113</v>
      </c>
      <c r="W15" s="32">
        <f t="shared" si="15"/>
        <v>-0.20000000000130999</v>
      </c>
      <c r="X15" s="18">
        <v>12.100199999999999</v>
      </c>
      <c r="Y15" s="49">
        <f t="shared" si="16"/>
        <v>9.99999999997669E-2</v>
      </c>
      <c r="Z15" s="50">
        <f t="shared" si="17"/>
        <v>-1.80000000000113</v>
      </c>
      <c r="AA15" s="32">
        <f t="shared" si="18"/>
        <v>9.99999999997669E-2</v>
      </c>
      <c r="AB15" s="58">
        <v>8.7749000000000006</v>
      </c>
      <c r="AC15" s="49">
        <f t="shared" si="19"/>
        <v>-0.19999999999953399</v>
      </c>
      <c r="AD15" s="50">
        <f t="shared" si="20"/>
        <v>-1.7999999999993599</v>
      </c>
      <c r="AE15" s="32">
        <f t="shared" si="21"/>
        <v>-0.19999999999953399</v>
      </c>
      <c r="AF15" s="55">
        <v>82101</v>
      </c>
      <c r="AG15" s="70">
        <f t="shared" si="22"/>
        <v>64</v>
      </c>
      <c r="AH15" s="71"/>
    </row>
    <row r="16" spans="1:44" s="1" customFormat="1" ht="14.85" customHeight="1">
      <c r="A16" s="19">
        <v>44694</v>
      </c>
      <c r="B16" s="20">
        <v>781.21180000000004</v>
      </c>
      <c r="C16" s="21">
        <v>4.9001000000000001</v>
      </c>
      <c r="D16" s="22">
        <f t="shared" si="0"/>
        <v>786.11189999999999</v>
      </c>
      <c r="E16" s="23">
        <f t="shared" si="4"/>
        <v>-0.60000000007676102</v>
      </c>
      <c r="F16" s="24">
        <f t="shared" si="5"/>
        <v>-2.00000000006639</v>
      </c>
      <c r="G16" s="25">
        <f t="shared" si="6"/>
        <v>-0.60000000007676102</v>
      </c>
      <c r="H16" s="21">
        <v>6.4461000000000004</v>
      </c>
      <c r="I16" s="22">
        <f t="shared" si="1"/>
        <v>787.65790000000004</v>
      </c>
      <c r="J16" s="23">
        <f t="shared" si="7"/>
        <v>-9.9999999974897905E-2</v>
      </c>
      <c r="K16" s="24">
        <f t="shared" si="8"/>
        <v>-1.8999999999778101</v>
      </c>
      <c r="L16" s="25">
        <f t="shared" si="9"/>
        <v>-9.9999999974897905E-2</v>
      </c>
      <c r="M16" s="39">
        <v>4.8403999999999998</v>
      </c>
      <c r="N16" s="22">
        <f t="shared" si="2"/>
        <v>786.05219999999997</v>
      </c>
      <c r="O16" s="23">
        <f t="shared" si="10"/>
        <v>-0.199999999949796</v>
      </c>
      <c r="P16" s="24">
        <f t="shared" si="11"/>
        <v>-1.9999999999527101</v>
      </c>
      <c r="Q16" s="25">
        <f t="shared" si="12"/>
        <v>-0.199999999949796</v>
      </c>
      <c r="R16" s="46"/>
      <c r="S16" s="47">
        <f t="shared" si="3"/>
        <v>44694</v>
      </c>
      <c r="T16" s="48">
        <v>9.02</v>
      </c>
      <c r="U16" s="49">
        <f t="shared" si="13"/>
        <v>0.60000000000037801</v>
      </c>
      <c r="V16" s="50">
        <f t="shared" si="14"/>
        <v>-1.20000000000076</v>
      </c>
      <c r="W16" s="32">
        <f t="shared" si="15"/>
        <v>0.60000000000037801</v>
      </c>
      <c r="X16" s="18">
        <v>12.1</v>
      </c>
      <c r="Y16" s="49">
        <f t="shared" si="16"/>
        <v>-0.19999999999953399</v>
      </c>
      <c r="Z16" s="50">
        <f t="shared" si="17"/>
        <v>-2.0000000000006701</v>
      </c>
      <c r="AA16" s="32">
        <f t="shared" si="18"/>
        <v>-0.19999999999953399</v>
      </c>
      <c r="AB16" s="58">
        <v>8.7751999999999999</v>
      </c>
      <c r="AC16" s="49">
        <f t="shared" si="19"/>
        <v>0.29999999999930099</v>
      </c>
      <c r="AD16" s="50">
        <f t="shared" si="20"/>
        <v>-1.50000000000006</v>
      </c>
      <c r="AE16" s="32">
        <f t="shared" si="21"/>
        <v>0.29999999999930099</v>
      </c>
      <c r="AF16" s="55">
        <v>82095</v>
      </c>
      <c r="AG16" s="70">
        <f t="shared" si="22"/>
        <v>70</v>
      </c>
      <c r="AH16" s="72"/>
    </row>
    <row r="17" spans="1:43" s="1" customFormat="1" ht="14.85" customHeight="1">
      <c r="A17" s="19">
        <v>44695</v>
      </c>
      <c r="B17" s="20">
        <v>781.21180000000004</v>
      </c>
      <c r="C17" s="21">
        <v>4.8999000000000104</v>
      </c>
      <c r="D17" s="22">
        <f t="shared" si="0"/>
        <v>786.11170000000004</v>
      </c>
      <c r="E17" s="23">
        <f t="shared" si="4"/>
        <v>-0.199999999949796</v>
      </c>
      <c r="F17" s="24">
        <f t="shared" si="5"/>
        <v>-2.2000000000161899</v>
      </c>
      <c r="G17" s="25">
        <f t="shared" si="6"/>
        <v>-0.199999999949796</v>
      </c>
      <c r="H17" s="21">
        <v>6.4458000000000002</v>
      </c>
      <c r="I17" s="22">
        <f t="shared" si="1"/>
        <v>787.6576</v>
      </c>
      <c r="J17" s="23">
        <f t="shared" si="7"/>
        <v>-0.30000000003838101</v>
      </c>
      <c r="K17" s="24">
        <f t="shared" si="8"/>
        <v>-2.2000000000161899</v>
      </c>
      <c r="L17" s="25">
        <f t="shared" si="9"/>
        <v>-0.30000000003838101</v>
      </c>
      <c r="M17" s="40">
        <v>4.8406000000000002</v>
      </c>
      <c r="N17" s="22">
        <f t="shared" si="2"/>
        <v>786.05240000000003</v>
      </c>
      <c r="O17" s="23">
        <f t="shared" si="10"/>
        <v>0.199999999949796</v>
      </c>
      <c r="P17" s="24">
        <f t="shared" si="11"/>
        <v>-1.8000000000029099</v>
      </c>
      <c r="Q17" s="25">
        <f t="shared" si="12"/>
        <v>0.199999999949796</v>
      </c>
      <c r="R17" s="51"/>
      <c r="S17" s="47">
        <f t="shared" si="3"/>
        <v>44695</v>
      </c>
      <c r="T17" s="48">
        <v>9.0190000000000108</v>
      </c>
      <c r="U17" s="49">
        <f t="shared" si="13"/>
        <v>-0.99999999998878797</v>
      </c>
      <c r="V17" s="50">
        <f t="shared" si="14"/>
        <v>-2.1999999999895401</v>
      </c>
      <c r="W17" s="32">
        <f t="shared" si="15"/>
        <v>-0.99999999998878797</v>
      </c>
      <c r="X17" s="18">
        <v>12.100099999999999</v>
      </c>
      <c r="Y17" s="49">
        <f t="shared" si="16"/>
        <v>9.99999999997669E-2</v>
      </c>
      <c r="Z17" s="50">
        <f t="shared" si="17"/>
        <v>-1.9000000000009001</v>
      </c>
      <c r="AA17" s="32">
        <f t="shared" si="18"/>
        <v>9.99999999997669E-2</v>
      </c>
      <c r="AB17" s="58">
        <v>8.7745000000000104</v>
      </c>
      <c r="AC17" s="49">
        <f t="shared" si="19"/>
        <v>-0.69999999998948703</v>
      </c>
      <c r="AD17" s="50">
        <f t="shared" si="20"/>
        <v>-2.1999999999895401</v>
      </c>
      <c r="AE17" s="32">
        <f t="shared" si="21"/>
        <v>-0.69999999998948703</v>
      </c>
      <c r="AF17" s="55">
        <v>82089</v>
      </c>
      <c r="AG17" s="70">
        <f t="shared" si="22"/>
        <v>76</v>
      </c>
      <c r="AH17" s="71"/>
    </row>
    <row r="18" spans="1:43" s="1" customFormat="1" ht="14.85" customHeight="1">
      <c r="A18" s="19">
        <v>44696</v>
      </c>
      <c r="B18" s="20">
        <v>781.21180000000004</v>
      </c>
      <c r="C18" s="21">
        <v>4.9000000000000004</v>
      </c>
      <c r="D18" s="22">
        <f t="shared" si="0"/>
        <v>786.11180000000002</v>
      </c>
      <c r="E18" s="23">
        <f t="shared" si="4"/>
        <v>9.9999999974897905E-2</v>
      </c>
      <c r="F18" s="24">
        <f t="shared" si="5"/>
        <v>-2.1000000000412902</v>
      </c>
      <c r="G18" s="25">
        <f t="shared" si="6"/>
        <v>9.9999999974897905E-2</v>
      </c>
      <c r="H18" s="21">
        <v>6.4455999999999998</v>
      </c>
      <c r="I18" s="22">
        <f t="shared" si="1"/>
        <v>787.65740000000005</v>
      </c>
      <c r="J18" s="23">
        <f t="shared" si="7"/>
        <v>-0.199999999949796</v>
      </c>
      <c r="K18" s="24">
        <f t="shared" si="8"/>
        <v>-2.39999999996598</v>
      </c>
      <c r="L18" s="25">
        <f t="shared" si="9"/>
        <v>-0.199999999949796</v>
      </c>
      <c r="M18" s="39">
        <v>4.8400000000000096</v>
      </c>
      <c r="N18" s="22">
        <f t="shared" si="2"/>
        <v>786.05179999999996</v>
      </c>
      <c r="O18" s="23">
        <f t="shared" si="10"/>
        <v>-0.59999999996307496</v>
      </c>
      <c r="P18" s="24">
        <f t="shared" si="11"/>
        <v>-2.39999999996598</v>
      </c>
      <c r="Q18" s="25">
        <f t="shared" si="12"/>
        <v>-0.59999999996307496</v>
      </c>
      <c r="R18" s="46"/>
      <c r="S18" s="47">
        <f t="shared" si="3"/>
        <v>44696</v>
      </c>
      <c r="T18" s="48">
        <v>9.0188000000000095</v>
      </c>
      <c r="U18" s="49">
        <f t="shared" si="13"/>
        <v>-0.20000000000130999</v>
      </c>
      <c r="V18" s="50">
        <f t="shared" si="14"/>
        <v>-2.3999999999908499</v>
      </c>
      <c r="W18" s="32">
        <f t="shared" si="15"/>
        <v>-0.20000000000130999</v>
      </c>
      <c r="X18" s="18">
        <v>12.099600000000001</v>
      </c>
      <c r="Y18" s="49">
        <f t="shared" si="16"/>
        <v>-0.49999999999883499</v>
      </c>
      <c r="Z18" s="50">
        <f t="shared" si="17"/>
        <v>-2.3999999999997401</v>
      </c>
      <c r="AA18" s="32">
        <f t="shared" si="18"/>
        <v>-0.49999999999883499</v>
      </c>
      <c r="AB18" s="58">
        <v>8.7743000000000109</v>
      </c>
      <c r="AC18" s="49">
        <f t="shared" si="19"/>
        <v>-0.19999999999953399</v>
      </c>
      <c r="AD18" s="50">
        <f t="shared" si="20"/>
        <v>-2.3999999999890802</v>
      </c>
      <c r="AE18" s="32">
        <f t="shared" si="21"/>
        <v>-0.19999999999953399</v>
      </c>
      <c r="AF18" s="55">
        <v>82083</v>
      </c>
      <c r="AG18" s="70">
        <f t="shared" si="22"/>
        <v>82</v>
      </c>
      <c r="AH18" s="72"/>
    </row>
    <row r="19" spans="1:43" s="1" customFormat="1" ht="14.85" customHeight="1">
      <c r="A19" s="19">
        <v>44697</v>
      </c>
      <c r="B19" s="20">
        <v>781.21180000000004</v>
      </c>
      <c r="C19" s="21">
        <v>4.8995000000000104</v>
      </c>
      <c r="D19" s="22">
        <f t="shared" si="0"/>
        <v>786.11130000000003</v>
      </c>
      <c r="E19" s="23">
        <f t="shared" si="4"/>
        <v>-0.49999999998817701</v>
      </c>
      <c r="F19" s="24">
        <f t="shared" si="5"/>
        <v>-2.6000000000294698</v>
      </c>
      <c r="G19" s="25">
        <f t="shared" si="6"/>
        <v>-0.49999999998817701</v>
      </c>
      <c r="H19" s="21">
        <v>6.4452999999999996</v>
      </c>
      <c r="I19" s="22">
        <f t="shared" si="1"/>
        <v>787.65710000000001</v>
      </c>
      <c r="J19" s="23">
        <f t="shared" si="7"/>
        <v>-0.30000000003838101</v>
      </c>
      <c r="K19" s="24">
        <f t="shared" si="8"/>
        <v>-2.70000000000437</v>
      </c>
      <c r="L19" s="25">
        <f t="shared" si="9"/>
        <v>-0.30000000003838101</v>
      </c>
      <c r="M19" s="40">
        <v>4.8398000000000101</v>
      </c>
      <c r="N19" s="22">
        <f t="shared" si="2"/>
        <v>786.05160000000001</v>
      </c>
      <c r="O19" s="23">
        <f t="shared" si="10"/>
        <v>-0.20000000006348301</v>
      </c>
      <c r="P19" s="24">
        <f t="shared" si="11"/>
        <v>-2.6000000000294698</v>
      </c>
      <c r="Q19" s="25">
        <f t="shared" si="12"/>
        <v>-0.20000000006348301</v>
      </c>
      <c r="R19" s="51"/>
      <c r="S19" s="47">
        <f t="shared" si="3"/>
        <v>44697</v>
      </c>
      <c r="T19" s="48">
        <v>9.0184999999999995</v>
      </c>
      <c r="U19" s="49">
        <f t="shared" si="13"/>
        <v>-0.30000000000995902</v>
      </c>
      <c r="V19" s="50">
        <f t="shared" si="14"/>
        <v>-2.7000000000008102</v>
      </c>
      <c r="W19" s="32">
        <f t="shared" si="15"/>
        <v>-0.30000000000995902</v>
      </c>
      <c r="X19" s="18">
        <v>12.099399999999999</v>
      </c>
      <c r="Y19" s="49">
        <f t="shared" si="16"/>
        <v>-0.20000000000130999</v>
      </c>
      <c r="Z19" s="50">
        <f t="shared" si="17"/>
        <v>-2.6000000000010499</v>
      </c>
      <c r="AA19" s="32">
        <f t="shared" si="18"/>
        <v>-0.20000000000130999</v>
      </c>
      <c r="AB19" s="58">
        <v>8.7744999999999997</v>
      </c>
      <c r="AC19" s="49">
        <f t="shared" si="19"/>
        <v>0.19999999998887599</v>
      </c>
      <c r="AD19" s="50">
        <f t="shared" si="20"/>
        <v>-2.2000000000002</v>
      </c>
      <c r="AE19" s="32">
        <f t="shared" si="21"/>
        <v>0.19999999998887599</v>
      </c>
      <c r="AF19" s="55">
        <v>82077</v>
      </c>
      <c r="AG19" s="70">
        <f t="shared" si="22"/>
        <v>88</v>
      </c>
      <c r="AH19" s="71"/>
    </row>
    <row r="20" spans="1:43" s="1" customFormat="1" ht="14.85" customHeight="1">
      <c r="A20" s="19">
        <v>44698</v>
      </c>
      <c r="B20" s="20">
        <v>781.21180000000004</v>
      </c>
      <c r="C20" s="21">
        <v>4.89930000000001</v>
      </c>
      <c r="D20" s="22">
        <f t="shared" si="0"/>
        <v>786.11109999999996</v>
      </c>
      <c r="E20" s="23">
        <f t="shared" si="4"/>
        <v>-0.199999999949796</v>
      </c>
      <c r="F20" s="24">
        <f t="shared" si="5"/>
        <v>-2.79999999997926</v>
      </c>
      <c r="G20" s="25">
        <f t="shared" si="6"/>
        <v>-0.199999999949796</v>
      </c>
      <c r="H20" s="21">
        <v>6.44519999999999</v>
      </c>
      <c r="I20" s="22">
        <f t="shared" si="1"/>
        <v>787.65700000000004</v>
      </c>
      <c r="J20" s="23">
        <f t="shared" si="7"/>
        <v>-9.9999999974897905E-2</v>
      </c>
      <c r="K20" s="24">
        <f t="shared" si="8"/>
        <v>-2.79999999997926</v>
      </c>
      <c r="L20" s="25">
        <f t="shared" si="9"/>
        <v>-9.9999999974897905E-2</v>
      </c>
      <c r="M20" s="39">
        <v>4.8391999999999999</v>
      </c>
      <c r="N20" s="22">
        <f t="shared" si="2"/>
        <v>786.05100000000004</v>
      </c>
      <c r="O20" s="23">
        <f t="shared" si="10"/>
        <v>-0.59999999996307496</v>
      </c>
      <c r="P20" s="24">
        <f t="shared" si="11"/>
        <v>-3.1999999999925399</v>
      </c>
      <c r="Q20" s="25">
        <f t="shared" si="12"/>
        <v>-0.59999999996307496</v>
      </c>
      <c r="R20" s="46"/>
      <c r="S20" s="47">
        <f t="shared" si="3"/>
        <v>44698</v>
      </c>
      <c r="T20" s="48">
        <v>9.0184000000000104</v>
      </c>
      <c r="U20" s="49">
        <f t="shared" si="13"/>
        <v>-9.9999999989108801E-2</v>
      </c>
      <c r="V20" s="50">
        <f t="shared" si="14"/>
        <v>-2.7999999999899199</v>
      </c>
      <c r="W20" s="32">
        <f t="shared" si="15"/>
        <v>-9.9999999989108801E-2</v>
      </c>
      <c r="X20" s="18">
        <v>12.099500000000001</v>
      </c>
      <c r="Y20" s="49">
        <f t="shared" si="16"/>
        <v>0.10000000000154299</v>
      </c>
      <c r="Z20" s="50">
        <f t="shared" si="17"/>
        <v>-2.4999999999995</v>
      </c>
      <c r="AA20" s="32">
        <f t="shared" si="18"/>
        <v>0.10000000000154299</v>
      </c>
      <c r="AB20" s="58">
        <v>8.77390000000001</v>
      </c>
      <c r="AC20" s="49">
        <f t="shared" si="19"/>
        <v>-0.59999999998971998</v>
      </c>
      <c r="AD20" s="50">
        <f t="shared" si="20"/>
        <v>-2.7999999999899199</v>
      </c>
      <c r="AE20" s="32">
        <f t="shared" si="21"/>
        <v>-0.59999999998971998</v>
      </c>
      <c r="AF20" s="55">
        <v>82071</v>
      </c>
      <c r="AG20" s="70">
        <f t="shared" si="22"/>
        <v>94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44699</v>
      </c>
      <c r="B21" s="20">
        <v>781.21180000000004</v>
      </c>
      <c r="C21" s="21">
        <v>4.8986999999999998</v>
      </c>
      <c r="D21" s="22">
        <f t="shared" si="0"/>
        <v>786.1105</v>
      </c>
      <c r="E21" s="23">
        <f t="shared" si="4"/>
        <v>-0.60000000007676102</v>
      </c>
      <c r="F21" s="24">
        <f t="shared" si="5"/>
        <v>-3.40000000005602</v>
      </c>
      <c r="G21" s="25">
        <f t="shared" si="6"/>
        <v>-0.60000000007676102</v>
      </c>
      <c r="H21" s="21">
        <v>6.4449999999999896</v>
      </c>
      <c r="I21" s="22">
        <f t="shared" si="1"/>
        <v>787.65679999999998</v>
      </c>
      <c r="J21" s="23">
        <f t="shared" si="7"/>
        <v>-0.20000000006348301</v>
      </c>
      <c r="K21" s="24">
        <f t="shared" si="8"/>
        <v>-3.0000000000427498</v>
      </c>
      <c r="L21" s="25">
        <f t="shared" si="9"/>
        <v>-0.20000000006348301</v>
      </c>
      <c r="M21" s="40">
        <v>4.8394000000000101</v>
      </c>
      <c r="N21" s="22">
        <f t="shared" si="2"/>
        <v>786.05119999999999</v>
      </c>
      <c r="O21" s="23">
        <f t="shared" si="10"/>
        <v>0.199999999949796</v>
      </c>
      <c r="P21" s="24">
        <f t="shared" si="11"/>
        <v>-3.0000000000427498</v>
      </c>
      <c r="Q21" s="25">
        <f t="shared" si="12"/>
        <v>0.199999999949796</v>
      </c>
      <c r="R21" s="51"/>
      <c r="S21" s="47">
        <f t="shared" si="3"/>
        <v>44699</v>
      </c>
      <c r="T21" s="48">
        <v>9.0182000000000109</v>
      </c>
      <c r="U21" s="49">
        <f t="shared" si="13"/>
        <v>-0.19999999999953399</v>
      </c>
      <c r="V21" s="50">
        <f t="shared" si="14"/>
        <v>-2.99999999998946</v>
      </c>
      <c r="W21" s="32">
        <f t="shared" si="15"/>
        <v>-0.19999999999953399</v>
      </c>
      <c r="X21" s="18">
        <v>12.100199999999999</v>
      </c>
      <c r="Y21" s="49">
        <f t="shared" si="16"/>
        <v>0.69999999999836904</v>
      </c>
      <c r="Z21" s="50">
        <f t="shared" si="17"/>
        <v>-1.80000000000113</v>
      </c>
      <c r="AA21" s="32">
        <f t="shared" si="18"/>
        <v>0.69999999999836904</v>
      </c>
      <c r="AB21" s="58">
        <v>8.7737000000000105</v>
      </c>
      <c r="AC21" s="49">
        <f t="shared" si="19"/>
        <v>-0.19999999999953399</v>
      </c>
      <c r="AD21" s="50">
        <f t="shared" si="20"/>
        <v>-2.99999999998946</v>
      </c>
      <c r="AE21" s="32">
        <f t="shared" si="21"/>
        <v>-0.19999999999953399</v>
      </c>
      <c r="AF21" s="55">
        <v>82065</v>
      </c>
      <c r="AG21" s="70">
        <f t="shared" si="22"/>
        <v>100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44701</v>
      </c>
      <c r="B22" s="20">
        <v>781.21180000000004</v>
      </c>
      <c r="C22" s="21">
        <v>4.8982000000000001</v>
      </c>
      <c r="D22" s="22">
        <f t="shared" si="0"/>
        <v>786.11</v>
      </c>
      <c r="E22" s="23">
        <f t="shared" si="4"/>
        <v>-0.49999999998817701</v>
      </c>
      <c r="F22" s="24">
        <f t="shared" si="5"/>
        <v>-3.9000000000442001</v>
      </c>
      <c r="G22" s="25">
        <f t="shared" si="6"/>
        <v>-0.24999999999408801</v>
      </c>
      <c r="H22" s="21">
        <v>6.4444999999999997</v>
      </c>
      <c r="I22" s="22">
        <f t="shared" si="1"/>
        <v>787.65629999999999</v>
      </c>
      <c r="J22" s="23">
        <f t="shared" si="7"/>
        <v>-0.49999999998817701</v>
      </c>
      <c r="K22" s="24">
        <f t="shared" si="8"/>
        <v>-3.5000000000309202</v>
      </c>
      <c r="L22" s="25">
        <f t="shared" si="9"/>
        <v>-0.24999999999408801</v>
      </c>
      <c r="M22" s="39">
        <v>4.8391000000000002</v>
      </c>
      <c r="N22" s="22">
        <f t="shared" si="2"/>
        <v>786.05089999999996</v>
      </c>
      <c r="O22" s="23">
        <f t="shared" si="10"/>
        <v>-0.29999999992469401</v>
      </c>
      <c r="P22" s="24">
        <f t="shared" si="11"/>
        <v>-3.2999999999674401</v>
      </c>
      <c r="Q22" s="25">
        <f t="shared" si="12"/>
        <v>-0.149999999962347</v>
      </c>
      <c r="R22" s="51"/>
      <c r="S22" s="47">
        <f t="shared" si="3"/>
        <v>44701</v>
      </c>
      <c r="T22" s="48">
        <v>9.0180000000000007</v>
      </c>
      <c r="U22" s="49">
        <f t="shared" si="13"/>
        <v>-0.200000000010192</v>
      </c>
      <c r="V22" s="50">
        <f t="shared" si="14"/>
        <v>-3.1999999999996498</v>
      </c>
      <c r="W22" s="32">
        <f t="shared" si="15"/>
        <v>-0.100000000005096</v>
      </c>
      <c r="X22" s="18">
        <v>12.1</v>
      </c>
      <c r="Y22" s="49">
        <f t="shared" si="16"/>
        <v>-0.19999999999953399</v>
      </c>
      <c r="Z22" s="50">
        <f t="shared" si="17"/>
        <v>-2.0000000000006701</v>
      </c>
      <c r="AA22" s="32">
        <f t="shared" si="18"/>
        <v>-9.99999999997669E-2</v>
      </c>
      <c r="AB22" s="58">
        <v>8.7734000000000005</v>
      </c>
      <c r="AC22" s="49">
        <f t="shared" si="19"/>
        <v>-0.30000000000995902</v>
      </c>
      <c r="AD22" s="50">
        <f t="shared" si="20"/>
        <v>-3.2999999999994101</v>
      </c>
      <c r="AE22" s="32">
        <f t="shared" si="21"/>
        <v>-0.15000000000497901</v>
      </c>
      <c r="AF22" s="55">
        <v>82059</v>
      </c>
      <c r="AG22" s="70">
        <f t="shared" si="22"/>
        <v>106</v>
      </c>
      <c r="AH22" s="72"/>
    </row>
    <row r="23" spans="1:43" s="1" customFormat="1" ht="14.85" customHeight="1">
      <c r="A23" s="19">
        <v>44703</v>
      </c>
      <c r="B23" s="20">
        <v>781.21180000000004</v>
      </c>
      <c r="C23" s="21">
        <v>4.8981000000000003</v>
      </c>
      <c r="D23" s="22">
        <f t="shared" si="0"/>
        <v>786.10990000000004</v>
      </c>
      <c r="E23" s="23">
        <f t="shared" si="4"/>
        <v>-9.9999999974897905E-2</v>
      </c>
      <c r="F23" s="24">
        <f t="shared" si="5"/>
        <v>-4.0000000000191003</v>
      </c>
      <c r="G23" s="25">
        <f t="shared" si="6"/>
        <v>-4.9999999987449001E-2</v>
      </c>
      <c r="H23" s="21">
        <v>6.4443000000000001</v>
      </c>
      <c r="I23" s="22">
        <f t="shared" si="1"/>
        <v>787.65610000000004</v>
      </c>
      <c r="J23" s="23">
        <f t="shared" si="7"/>
        <v>-0.199999999949796</v>
      </c>
      <c r="K23" s="24">
        <f t="shared" si="8"/>
        <v>-3.69999999998072</v>
      </c>
      <c r="L23" s="25">
        <f t="shared" si="9"/>
        <v>-9.9999999974897905E-2</v>
      </c>
      <c r="M23" s="40">
        <v>4.8390000000000004</v>
      </c>
      <c r="N23" s="22">
        <f t="shared" si="2"/>
        <v>786.05079999999998</v>
      </c>
      <c r="O23" s="23">
        <f t="shared" si="10"/>
        <v>-9.9999999974897905E-2</v>
      </c>
      <c r="P23" s="24">
        <f t="shared" si="11"/>
        <v>-3.3999999999423398</v>
      </c>
      <c r="Q23" s="25">
        <f t="shared" si="12"/>
        <v>-4.9999999987449001E-2</v>
      </c>
      <c r="R23" s="51"/>
      <c r="S23" s="47">
        <f t="shared" si="3"/>
        <v>44703</v>
      </c>
      <c r="T23" s="48">
        <v>9.0181000000000004</v>
      </c>
      <c r="U23" s="49">
        <f t="shared" si="13"/>
        <v>9.99999999997669E-2</v>
      </c>
      <c r="V23" s="50">
        <f t="shared" si="14"/>
        <v>-3.0999999999998802</v>
      </c>
      <c r="W23" s="32">
        <f t="shared" si="15"/>
        <v>4.9999999999883499E-2</v>
      </c>
      <c r="X23" s="18">
        <v>12.0998</v>
      </c>
      <c r="Y23" s="49">
        <f t="shared" si="16"/>
        <v>-0.19999999999953399</v>
      </c>
      <c r="Z23" s="50">
        <f t="shared" si="17"/>
        <v>-2.2000000000002</v>
      </c>
      <c r="AA23" s="32">
        <f t="shared" si="18"/>
        <v>-9.99999999997669E-2</v>
      </c>
      <c r="AB23" s="58">
        <v>8.7731999999999992</v>
      </c>
      <c r="AC23" s="49">
        <f t="shared" si="19"/>
        <v>-0.20000000000130999</v>
      </c>
      <c r="AD23" s="50">
        <f t="shared" si="20"/>
        <v>-3.5000000000007199</v>
      </c>
      <c r="AE23" s="32">
        <f t="shared" si="21"/>
        <v>-0.100000000000655</v>
      </c>
      <c r="AF23" s="55">
        <v>82053</v>
      </c>
      <c r="AG23" s="70">
        <f t="shared" si="22"/>
        <v>112</v>
      </c>
      <c r="AH23" s="71"/>
    </row>
    <row r="24" spans="1:43" s="1" customFormat="1" ht="14.25">
      <c r="A24" s="19">
        <v>44705</v>
      </c>
      <c r="B24" s="20">
        <v>781.21180000000004</v>
      </c>
      <c r="C24" s="21">
        <v>4.8982999999999999</v>
      </c>
      <c r="D24" s="22">
        <f t="shared" si="0"/>
        <v>786.11009999999999</v>
      </c>
      <c r="E24" s="23">
        <f t="shared" si="4"/>
        <v>0.199999999949796</v>
      </c>
      <c r="F24" s="24">
        <f t="shared" si="5"/>
        <v>-3.8000000000692999</v>
      </c>
      <c r="G24" s="25">
        <f t="shared" si="6"/>
        <v>9.9999999974897905E-2</v>
      </c>
      <c r="H24" s="21">
        <v>6.4443999999999999</v>
      </c>
      <c r="I24" s="22">
        <f t="shared" si="1"/>
        <v>787.65620000000001</v>
      </c>
      <c r="J24" s="23">
        <f t="shared" si="7"/>
        <v>9.9999999974897905E-2</v>
      </c>
      <c r="K24" s="24">
        <f t="shared" si="8"/>
        <v>-3.6000000000058199</v>
      </c>
      <c r="L24" s="25">
        <f t="shared" si="9"/>
        <v>4.9999999987449001E-2</v>
      </c>
      <c r="M24" s="39">
        <v>4.8390000000000004</v>
      </c>
      <c r="N24" s="22">
        <f t="shared" si="2"/>
        <v>786.05079999999998</v>
      </c>
      <c r="O24" s="23">
        <f t="shared" si="10"/>
        <v>0</v>
      </c>
      <c r="P24" s="24">
        <f t="shared" si="11"/>
        <v>-3.3999999999423398</v>
      </c>
      <c r="Q24" s="25">
        <f t="shared" si="12"/>
        <v>0</v>
      </c>
      <c r="R24" s="51"/>
      <c r="S24" s="47">
        <f t="shared" si="3"/>
        <v>44705</v>
      </c>
      <c r="T24" s="48">
        <v>9.0178999999999991</v>
      </c>
      <c r="U24" s="49">
        <f t="shared" si="13"/>
        <v>-0.20000000000130999</v>
      </c>
      <c r="V24" s="50">
        <f t="shared" si="14"/>
        <v>-3.30000000000119</v>
      </c>
      <c r="W24" s="32">
        <f t="shared" si="15"/>
        <v>-0.100000000000655</v>
      </c>
      <c r="X24" s="18">
        <v>12.0997</v>
      </c>
      <c r="Y24" s="49">
        <f t="shared" si="16"/>
        <v>-9.99999999997669E-2</v>
      </c>
      <c r="Z24" s="50">
        <f t="shared" si="17"/>
        <v>-2.2999999999999701</v>
      </c>
      <c r="AA24" s="32">
        <f t="shared" si="18"/>
        <v>-4.9999999999883499E-2</v>
      </c>
      <c r="AB24" s="58">
        <v>8.7730999999999995</v>
      </c>
      <c r="AC24" s="49">
        <f t="shared" si="19"/>
        <v>-9.99999999997669E-2</v>
      </c>
      <c r="AD24" s="50">
        <f t="shared" si="20"/>
        <v>-3.6000000000004899</v>
      </c>
      <c r="AE24" s="32">
        <f t="shared" si="21"/>
        <v>-4.9999999999883499E-2</v>
      </c>
      <c r="AF24" s="55">
        <v>82047</v>
      </c>
      <c r="AG24" s="70">
        <f t="shared" si="22"/>
        <v>118</v>
      </c>
      <c r="AH24" s="72"/>
    </row>
    <row r="25" spans="1:43" s="1" customFormat="1" ht="14.25">
      <c r="A25" s="19"/>
      <c r="B25" s="20"/>
      <c r="C25" s="21"/>
      <c r="D25" s="22"/>
      <c r="E25" s="23"/>
      <c r="F25" s="24"/>
      <c r="G25" s="25"/>
      <c r="H25" s="21"/>
      <c r="I25" s="22"/>
      <c r="J25" s="23"/>
      <c r="K25" s="24"/>
      <c r="L25" s="25"/>
      <c r="M25" s="40"/>
      <c r="N25" s="22"/>
      <c r="O25" s="23"/>
      <c r="P25" s="24"/>
      <c r="Q25" s="25"/>
      <c r="R25" s="51"/>
      <c r="S25" s="47"/>
      <c r="T25" s="48"/>
      <c r="U25" s="49"/>
      <c r="V25" s="50"/>
      <c r="W25" s="32"/>
      <c r="X25" s="18"/>
      <c r="Y25" s="49"/>
      <c r="Z25" s="50"/>
      <c r="AA25" s="32"/>
      <c r="AB25" s="58"/>
      <c r="AC25" s="49"/>
      <c r="AD25" s="50"/>
      <c r="AE25" s="32"/>
      <c r="AF25" s="55"/>
      <c r="AG25" s="70"/>
      <c r="AH25" s="71"/>
    </row>
    <row r="26" spans="1:43" s="1" customFormat="1" ht="14.25">
      <c r="A26" s="19"/>
      <c r="B26" s="20"/>
      <c r="C26" s="21"/>
      <c r="D26" s="22"/>
      <c r="E26" s="24">
        <f>F24-F22</f>
        <v>9.9999999974897905E-2</v>
      </c>
      <c r="F26" s="24">
        <f>K24-K22</f>
        <v>-9.9999999974897905E-2</v>
      </c>
      <c r="G26" s="24">
        <f>P24-P22</f>
        <v>-9.9999999974897905E-2</v>
      </c>
      <c r="H26" s="84">
        <f>F24</f>
        <v>-3.8000000000692999</v>
      </c>
      <c r="I26" s="84">
        <f>K24</f>
        <v>-3.6000000000058199</v>
      </c>
      <c r="J26" s="84">
        <f>P24</f>
        <v>-3.3999999999423398</v>
      </c>
      <c r="K26" s="24">
        <f>G26/4</f>
        <v>-2.49999999937245E-2</v>
      </c>
      <c r="L26" s="25"/>
      <c r="M26" s="39"/>
      <c r="N26" s="22"/>
      <c r="O26" s="23"/>
      <c r="P26" s="24"/>
      <c r="Q26" s="25"/>
      <c r="R26" s="51"/>
      <c r="S26" s="47"/>
      <c r="T26" s="48"/>
      <c r="U26" s="49">
        <f>V24-V22</f>
        <v>-0.10000000000154299</v>
      </c>
      <c r="V26" s="49">
        <f>Z24-Z22</f>
        <v>-0.29999999999930099</v>
      </c>
      <c r="W26" s="49">
        <f>AD24-AD22</f>
        <v>-0.30000000000107702</v>
      </c>
      <c r="X26" s="49">
        <f>V24</f>
        <v>-3.30000000000119</v>
      </c>
      <c r="Y26" s="49">
        <f>Z24</f>
        <v>-2.2999999999999701</v>
      </c>
      <c r="Z26" s="50">
        <f>AD24</f>
        <v>-3.6000000000004899</v>
      </c>
      <c r="AA26" s="32">
        <f>W26/4</f>
        <v>-7.5000000000269296E-2</v>
      </c>
      <c r="AB26" s="58"/>
      <c r="AC26" s="49"/>
      <c r="AD26" s="50"/>
      <c r="AE26" s="32"/>
      <c r="AF26" s="55"/>
      <c r="AG26" s="70"/>
      <c r="AH26" s="72"/>
    </row>
    <row r="27" spans="1:43" s="1" customFormat="1" ht="14.25">
      <c r="A27" s="34"/>
      <c r="B27" s="20"/>
      <c r="C27" s="21"/>
      <c r="D27" s="22"/>
      <c r="E27" s="23"/>
      <c r="F27" s="24"/>
      <c r="G27" s="25"/>
      <c r="H27" s="21"/>
      <c r="I27" s="22"/>
      <c r="J27" s="23"/>
      <c r="K27" s="24"/>
      <c r="L27" s="25"/>
      <c r="M27" s="40"/>
      <c r="N27" s="22"/>
      <c r="O27" s="23"/>
      <c r="P27" s="24"/>
      <c r="Q27" s="25"/>
      <c r="R27" s="52"/>
      <c r="S27" s="34"/>
      <c r="T27" s="48"/>
      <c r="U27" s="49"/>
      <c r="V27" s="50"/>
      <c r="W27" s="32"/>
      <c r="X27" s="18"/>
      <c r="Y27" s="49"/>
      <c r="Z27" s="50"/>
      <c r="AA27" s="32"/>
      <c r="AB27" s="58"/>
      <c r="AC27" s="49"/>
      <c r="AD27" s="50"/>
      <c r="AE27" s="32"/>
      <c r="AF27" s="55"/>
      <c r="AG27" s="70"/>
      <c r="AH27" s="71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8" workbookViewId="0">
      <selection activeCell="E32" sqref="E32"/>
    </sheetView>
  </sheetViews>
  <sheetFormatPr defaultColWidth="9" defaultRowHeight="13.5"/>
  <cols>
    <col min="2" max="2" width="10.625" customWidth="1"/>
    <col min="3" max="3" width="13.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20" max="20" width="9.5" customWidth="1"/>
    <col min="24" max="24" width="11.875" customWidth="1"/>
    <col min="28" max="28" width="9.375"/>
    <col min="32" max="32" width="9.375"/>
  </cols>
  <sheetData>
    <row r="1" spans="1:44" s="1" customFormat="1" ht="30.75" customHeight="1">
      <c r="A1" s="97" t="s">
        <v>49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44687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44687</v>
      </c>
      <c r="B6" s="20">
        <v>781.21180000000004</v>
      </c>
      <c r="C6" s="21">
        <v>5.9443999999999999</v>
      </c>
      <c r="D6" s="22">
        <f t="shared" ref="D6:D20" si="0">C6+B6</f>
        <v>787.15620000000001</v>
      </c>
      <c r="E6" s="23">
        <v>0</v>
      </c>
      <c r="F6" s="24">
        <v>0</v>
      </c>
      <c r="G6" s="25">
        <v>0</v>
      </c>
      <c r="H6" s="21">
        <v>6.8575999999999997</v>
      </c>
      <c r="I6" s="22">
        <f t="shared" ref="I6:I20" si="1">H6+B6</f>
        <v>788.06939999999997</v>
      </c>
      <c r="J6" s="23">
        <v>0</v>
      </c>
      <c r="K6" s="24">
        <v>0</v>
      </c>
      <c r="L6" s="25">
        <v>0</v>
      </c>
      <c r="M6" s="39">
        <v>6.0808999999999997</v>
      </c>
      <c r="N6" s="22">
        <f t="shared" ref="N6:N20" si="2">M6+B6</f>
        <v>787.29269999999997</v>
      </c>
      <c r="O6" s="23">
        <v>0</v>
      </c>
      <c r="P6" s="24">
        <v>0</v>
      </c>
      <c r="Q6" s="25">
        <v>0</v>
      </c>
      <c r="R6" s="46"/>
      <c r="S6" s="47">
        <f t="shared" ref="S6:S20" si="3">A6</f>
        <v>44687</v>
      </c>
      <c r="T6" s="48">
        <v>8.9193999999999996</v>
      </c>
      <c r="U6" s="49">
        <v>0</v>
      </c>
      <c r="V6" s="50">
        <v>0</v>
      </c>
      <c r="W6" s="32">
        <v>0</v>
      </c>
      <c r="X6" s="18">
        <v>12.013400000000001</v>
      </c>
      <c r="Y6" s="49">
        <f>(X6-X6)*1000</f>
        <v>0</v>
      </c>
      <c r="Z6" s="50">
        <v>0</v>
      </c>
      <c r="AA6" s="32">
        <v>0</v>
      </c>
      <c r="AB6" s="58">
        <v>8.8994999999999997</v>
      </c>
      <c r="AC6" s="49">
        <v>0</v>
      </c>
      <c r="AD6" s="50">
        <v>0</v>
      </c>
      <c r="AE6" s="32">
        <v>0</v>
      </c>
      <c r="AF6" s="55">
        <v>82115</v>
      </c>
      <c r="AG6" s="70">
        <f>82125-AF6</f>
        <v>10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44688</v>
      </c>
      <c r="B7" s="20">
        <v>781.21180000000004</v>
      </c>
      <c r="C7" s="21">
        <v>5.9444999999999997</v>
      </c>
      <c r="D7" s="22">
        <f t="shared" si="0"/>
        <v>787.15629999999999</v>
      </c>
      <c r="E7" s="23">
        <f t="shared" ref="E7:E20" si="4">(D7-D6)*1000</f>
        <v>9.9999999974897905E-2</v>
      </c>
      <c r="F7" s="24">
        <f t="shared" ref="F7:F20" si="5">F6+E7</f>
        <v>9.9999999974897905E-2</v>
      </c>
      <c r="G7" s="25">
        <f t="shared" ref="G7:G20" si="6">E7/(A7-A6)</f>
        <v>9.9999999974897905E-2</v>
      </c>
      <c r="H7" s="21">
        <v>6.8574000000000002</v>
      </c>
      <c r="I7" s="22">
        <f t="shared" si="1"/>
        <v>788.06920000000002</v>
      </c>
      <c r="J7" s="23">
        <f t="shared" ref="J7:J20" si="7">(I7-I6)*1000</f>
        <v>-0.20000000006348301</v>
      </c>
      <c r="K7" s="24">
        <f t="shared" ref="K7:K20" si="8">K6+J7</f>
        <v>-0.20000000006348301</v>
      </c>
      <c r="L7" s="25">
        <f t="shared" ref="L7:L20" si="9">J7/(A7-A6)</f>
        <v>-0.20000000006348301</v>
      </c>
      <c r="M7" s="40">
        <v>6.0807000000000002</v>
      </c>
      <c r="N7" s="22">
        <f t="shared" si="2"/>
        <v>787.29250000000002</v>
      </c>
      <c r="O7" s="23">
        <f t="shared" ref="O7:O20" si="10">(N7-N6)*1000</f>
        <v>-0.20000000006348301</v>
      </c>
      <c r="P7" s="24">
        <f t="shared" ref="P7:P20" si="11">P6+O7</f>
        <v>-0.20000000006348301</v>
      </c>
      <c r="Q7" s="25">
        <f t="shared" ref="Q7:Q20" si="12">O7/(A7-A6)</f>
        <v>-0.20000000006348301</v>
      </c>
      <c r="R7" s="51"/>
      <c r="S7" s="47">
        <f t="shared" si="3"/>
        <v>44688</v>
      </c>
      <c r="T7" s="48">
        <v>8.9187999999999992</v>
      </c>
      <c r="U7" s="49">
        <f t="shared" ref="U7:U20" si="13">(T7-T6)*1000</f>
        <v>-0.60000000000037801</v>
      </c>
      <c r="V7" s="50">
        <f t="shared" ref="V7:V20" si="14">V6+U7</f>
        <v>-0.60000000000037801</v>
      </c>
      <c r="W7" s="32">
        <f t="shared" ref="W7:W20" si="15">U7/(S7-S6)</f>
        <v>-0.60000000000037801</v>
      </c>
      <c r="X7" s="18">
        <v>12.013199999999999</v>
      </c>
      <c r="Y7" s="49">
        <f t="shared" ref="Y7:Y20" si="16">(X7-X6)*1000</f>
        <v>-0.20000000000130999</v>
      </c>
      <c r="Z7" s="50">
        <f t="shared" ref="Z7:Z20" si="17">Z6+Y7</f>
        <v>-0.20000000000130999</v>
      </c>
      <c r="AA7" s="32">
        <f t="shared" ref="AA7:AA20" si="18">Y7/(S7-S6)</f>
        <v>-0.20000000000130999</v>
      </c>
      <c r="AB7" s="58">
        <v>8.8993000000000002</v>
      </c>
      <c r="AC7" s="49">
        <f t="shared" ref="AC7:AC20" si="19">(AB7-AB6)*1000</f>
        <v>-0.19999999999953399</v>
      </c>
      <c r="AD7" s="50">
        <f t="shared" ref="AD7:AD20" si="20">AD6+AC7</f>
        <v>-0.19999999999953399</v>
      </c>
      <c r="AE7" s="32">
        <f t="shared" ref="AE7:AE20" si="21">AC7/(S7-S6)</f>
        <v>-0.19999999999953399</v>
      </c>
      <c r="AF7" s="55">
        <v>82112</v>
      </c>
      <c r="AG7" s="70">
        <f t="shared" ref="AG7:AG20" si="22">82125-AF7</f>
        <v>13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44689</v>
      </c>
      <c r="B8" s="20">
        <v>781.21180000000004</v>
      </c>
      <c r="C8" s="21">
        <v>5.944</v>
      </c>
      <c r="D8" s="22">
        <f t="shared" si="0"/>
        <v>787.1558</v>
      </c>
      <c r="E8" s="23">
        <f t="shared" si="4"/>
        <v>-0.49999999998817701</v>
      </c>
      <c r="F8" s="24">
        <f t="shared" si="5"/>
        <v>-0.40000000001327901</v>
      </c>
      <c r="G8" s="25">
        <f t="shared" si="6"/>
        <v>-0.49999999998817701</v>
      </c>
      <c r="H8" s="21">
        <v>6.8573000000000004</v>
      </c>
      <c r="I8" s="22">
        <f t="shared" si="1"/>
        <v>788.06910000000005</v>
      </c>
      <c r="J8" s="23">
        <f t="shared" si="7"/>
        <v>-9.9999999974897905E-2</v>
      </c>
      <c r="K8" s="24">
        <f t="shared" si="8"/>
        <v>-0.30000000003838101</v>
      </c>
      <c r="L8" s="25">
        <f t="shared" si="9"/>
        <v>-9.9999999974897905E-2</v>
      </c>
      <c r="M8" s="39">
        <v>6.0804999999999998</v>
      </c>
      <c r="N8" s="22">
        <f t="shared" si="2"/>
        <v>787.29229999999995</v>
      </c>
      <c r="O8" s="23">
        <f t="shared" si="10"/>
        <v>-0.199999999949796</v>
      </c>
      <c r="P8" s="24">
        <f t="shared" si="11"/>
        <v>-0.40000000001327901</v>
      </c>
      <c r="Q8" s="25">
        <f t="shared" si="12"/>
        <v>-0.199999999949796</v>
      </c>
      <c r="R8" s="46"/>
      <c r="S8" s="47">
        <f t="shared" si="3"/>
        <v>44689</v>
      </c>
      <c r="T8" s="48">
        <v>8.9190000000000005</v>
      </c>
      <c r="U8" s="49">
        <f t="shared" si="13"/>
        <v>0.20000000000130999</v>
      </c>
      <c r="V8" s="50">
        <f t="shared" si="14"/>
        <v>-0.39999999999906799</v>
      </c>
      <c r="W8" s="32">
        <f t="shared" si="15"/>
        <v>0.20000000000130999</v>
      </c>
      <c r="X8" s="18">
        <v>12.013500000000001</v>
      </c>
      <c r="Y8" s="49">
        <f t="shared" si="16"/>
        <v>0.30000000000107702</v>
      </c>
      <c r="Z8" s="50">
        <f t="shared" si="17"/>
        <v>9.99999999997669E-2</v>
      </c>
      <c r="AA8" s="32">
        <f t="shared" si="18"/>
        <v>0.30000000000107702</v>
      </c>
      <c r="AB8" s="58">
        <v>8.8995999999999995</v>
      </c>
      <c r="AC8" s="49">
        <f t="shared" si="19"/>
        <v>0.29999999999930099</v>
      </c>
      <c r="AD8" s="50">
        <f t="shared" si="20"/>
        <v>9.99999999997669E-2</v>
      </c>
      <c r="AE8" s="32">
        <f t="shared" si="21"/>
        <v>0.29999999999930099</v>
      </c>
      <c r="AF8" s="55">
        <v>82109</v>
      </c>
      <c r="AG8" s="70">
        <f t="shared" si="22"/>
        <v>16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44690</v>
      </c>
      <c r="B9" s="20">
        <v>781.21180000000004</v>
      </c>
      <c r="C9" s="21">
        <v>5.9438000000000004</v>
      </c>
      <c r="D9" s="22">
        <f t="shared" si="0"/>
        <v>787.15560000000005</v>
      </c>
      <c r="E9" s="23">
        <f t="shared" si="4"/>
        <v>-0.199999999949796</v>
      </c>
      <c r="F9" s="24">
        <f t="shared" si="5"/>
        <v>-0.59999999996307496</v>
      </c>
      <c r="G9" s="25">
        <f t="shared" si="6"/>
        <v>-0.199999999949796</v>
      </c>
      <c r="H9" s="21">
        <v>6.8570000000000002</v>
      </c>
      <c r="I9" s="22">
        <f t="shared" si="1"/>
        <v>788.06880000000001</v>
      </c>
      <c r="J9" s="23">
        <f t="shared" si="7"/>
        <v>-0.30000000003838101</v>
      </c>
      <c r="K9" s="24">
        <f t="shared" si="8"/>
        <v>-0.60000000007676102</v>
      </c>
      <c r="L9" s="25">
        <f t="shared" si="9"/>
        <v>-0.30000000003838101</v>
      </c>
      <c r="M9" s="40">
        <v>6.0808</v>
      </c>
      <c r="N9" s="22">
        <f t="shared" si="2"/>
        <v>787.29259999999999</v>
      </c>
      <c r="O9" s="23">
        <f t="shared" si="10"/>
        <v>0.29999999992469401</v>
      </c>
      <c r="P9" s="24">
        <f t="shared" si="11"/>
        <v>-0.10000000008858501</v>
      </c>
      <c r="Q9" s="25">
        <f t="shared" si="12"/>
        <v>0.29999999992469401</v>
      </c>
      <c r="R9" s="51"/>
      <c r="S9" s="47">
        <f t="shared" si="3"/>
        <v>44690</v>
      </c>
      <c r="T9" s="48">
        <v>8.9187999999999992</v>
      </c>
      <c r="U9" s="49">
        <f t="shared" si="13"/>
        <v>-0.20000000000130999</v>
      </c>
      <c r="V9" s="50">
        <f t="shared" si="14"/>
        <v>-0.60000000000037801</v>
      </c>
      <c r="W9" s="32">
        <f t="shared" si="15"/>
        <v>-0.20000000000130999</v>
      </c>
      <c r="X9" s="18">
        <v>12.0128</v>
      </c>
      <c r="Y9" s="49">
        <f t="shared" si="16"/>
        <v>-0.70000000000014495</v>
      </c>
      <c r="Z9" s="50">
        <f t="shared" si="17"/>
        <v>-0.60000000000037801</v>
      </c>
      <c r="AA9" s="32">
        <f t="shared" si="18"/>
        <v>-0.70000000000014495</v>
      </c>
      <c r="AB9" s="58">
        <v>8.8993000000000002</v>
      </c>
      <c r="AC9" s="49">
        <f t="shared" si="19"/>
        <v>-0.29999999999930099</v>
      </c>
      <c r="AD9" s="50">
        <f t="shared" si="20"/>
        <v>-0.19999999999953399</v>
      </c>
      <c r="AE9" s="32">
        <f t="shared" si="21"/>
        <v>-0.29999999999930099</v>
      </c>
      <c r="AF9" s="55">
        <v>82106</v>
      </c>
      <c r="AG9" s="70">
        <f t="shared" si="22"/>
        <v>19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44691</v>
      </c>
      <c r="B10" s="20">
        <v>781.21180000000004</v>
      </c>
      <c r="C10" s="21">
        <v>5.9438000000000004</v>
      </c>
      <c r="D10" s="22">
        <f t="shared" si="0"/>
        <v>787.15560000000005</v>
      </c>
      <c r="E10" s="23">
        <f t="shared" si="4"/>
        <v>0</v>
      </c>
      <c r="F10" s="24">
        <f t="shared" si="5"/>
        <v>-0.59999999996307496</v>
      </c>
      <c r="G10" s="25">
        <f t="shared" si="6"/>
        <v>0</v>
      </c>
      <c r="H10" s="21">
        <v>6.8567999999999998</v>
      </c>
      <c r="I10" s="22">
        <f t="shared" si="1"/>
        <v>788.06859999999995</v>
      </c>
      <c r="J10" s="23">
        <f t="shared" si="7"/>
        <v>-0.199999999949796</v>
      </c>
      <c r="K10" s="24">
        <f t="shared" si="8"/>
        <v>-0.80000000002655702</v>
      </c>
      <c r="L10" s="25">
        <f t="shared" si="9"/>
        <v>-0.199999999949796</v>
      </c>
      <c r="M10" s="39">
        <v>6.0800999999999998</v>
      </c>
      <c r="N10" s="22">
        <f t="shared" si="2"/>
        <v>787.29190000000006</v>
      </c>
      <c r="O10" s="23">
        <f t="shared" si="10"/>
        <v>-0.69999999993797202</v>
      </c>
      <c r="P10" s="24">
        <f t="shared" si="11"/>
        <v>-0.80000000002655702</v>
      </c>
      <c r="Q10" s="25">
        <f t="shared" si="12"/>
        <v>-0.69999999993797202</v>
      </c>
      <c r="R10" s="46"/>
      <c r="S10" s="47">
        <f t="shared" si="3"/>
        <v>44691</v>
      </c>
      <c r="T10" s="48">
        <v>8.9186999999999994</v>
      </c>
      <c r="U10" s="49">
        <f t="shared" si="13"/>
        <v>-9.99999999997669E-2</v>
      </c>
      <c r="V10" s="50">
        <f t="shared" si="14"/>
        <v>-0.70000000000014495</v>
      </c>
      <c r="W10" s="32">
        <f t="shared" si="15"/>
        <v>-9.99999999997669E-2</v>
      </c>
      <c r="X10" s="18">
        <v>12.012600000000001</v>
      </c>
      <c r="Y10" s="49">
        <f t="shared" si="16"/>
        <v>-0.19999999999953399</v>
      </c>
      <c r="Z10" s="50">
        <f t="shared" si="17"/>
        <v>-0.799999999999912</v>
      </c>
      <c r="AA10" s="32">
        <f t="shared" si="18"/>
        <v>-0.19999999999953399</v>
      </c>
      <c r="AB10" s="58">
        <v>8.8991000000000007</v>
      </c>
      <c r="AC10" s="49">
        <f t="shared" si="19"/>
        <v>-0.19999999999953399</v>
      </c>
      <c r="AD10" s="50">
        <f t="shared" si="20"/>
        <v>-0.39999999999906799</v>
      </c>
      <c r="AE10" s="32">
        <f t="shared" si="21"/>
        <v>-0.19999999999953399</v>
      </c>
      <c r="AF10" s="55">
        <v>82103</v>
      </c>
      <c r="AG10" s="70">
        <f t="shared" si="22"/>
        <v>22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44692</v>
      </c>
      <c r="B11" s="20">
        <v>781.21180000000004</v>
      </c>
      <c r="C11" s="21">
        <v>5.9433999999999996</v>
      </c>
      <c r="D11" s="22">
        <f t="shared" si="0"/>
        <v>787.15520000000004</v>
      </c>
      <c r="E11" s="23">
        <f t="shared" si="4"/>
        <v>-0.40000000001327901</v>
      </c>
      <c r="F11" s="24">
        <f t="shared" si="5"/>
        <v>-0.99999999997635303</v>
      </c>
      <c r="G11" s="25">
        <f t="shared" si="6"/>
        <v>-0.40000000001327901</v>
      </c>
      <c r="H11" s="21">
        <v>6.8570000000000002</v>
      </c>
      <c r="I11" s="22">
        <f t="shared" si="1"/>
        <v>788.06880000000001</v>
      </c>
      <c r="J11" s="23">
        <f t="shared" si="7"/>
        <v>0.199999999949796</v>
      </c>
      <c r="K11" s="24">
        <f t="shared" si="8"/>
        <v>-0.60000000007676102</v>
      </c>
      <c r="L11" s="25">
        <f t="shared" si="9"/>
        <v>0.199999999949796</v>
      </c>
      <c r="M11" s="40">
        <v>6.0799000000000003</v>
      </c>
      <c r="N11" s="22">
        <f t="shared" si="2"/>
        <v>787.29169999999999</v>
      </c>
      <c r="O11" s="23">
        <f t="shared" si="10"/>
        <v>-0.20000000006348301</v>
      </c>
      <c r="P11" s="24">
        <f t="shared" si="11"/>
        <v>-1.00000000009004</v>
      </c>
      <c r="Q11" s="25">
        <f t="shared" si="12"/>
        <v>-0.20000000006348301</v>
      </c>
      <c r="R11" s="51"/>
      <c r="S11" s="47">
        <f t="shared" si="3"/>
        <v>44692</v>
      </c>
      <c r="T11" s="48">
        <v>8.9184000000000001</v>
      </c>
      <c r="U11" s="49">
        <f t="shared" si="13"/>
        <v>-0.29999999999930099</v>
      </c>
      <c r="V11" s="50">
        <f t="shared" si="14"/>
        <v>-0.999999999999446</v>
      </c>
      <c r="W11" s="32">
        <f t="shared" si="15"/>
        <v>-0.29999999999930099</v>
      </c>
      <c r="X11" s="18">
        <v>12.013</v>
      </c>
      <c r="Y11" s="49">
        <f t="shared" si="16"/>
        <v>0.39999999999906799</v>
      </c>
      <c r="Z11" s="50">
        <f t="shared" si="17"/>
        <v>-0.40000000000084401</v>
      </c>
      <c r="AA11" s="32">
        <f t="shared" si="18"/>
        <v>0.39999999999906799</v>
      </c>
      <c r="AB11" s="58">
        <v>8.8988999999999994</v>
      </c>
      <c r="AC11" s="49">
        <f t="shared" si="19"/>
        <v>-0.20000000000130999</v>
      </c>
      <c r="AD11" s="50">
        <f t="shared" si="20"/>
        <v>-0.60000000000037801</v>
      </c>
      <c r="AE11" s="32">
        <f t="shared" si="21"/>
        <v>-0.20000000000130999</v>
      </c>
      <c r="AF11" s="55">
        <v>82100</v>
      </c>
      <c r="AG11" s="70">
        <f t="shared" si="22"/>
        <v>25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44693</v>
      </c>
      <c r="B12" s="20">
        <v>781.21180000000004</v>
      </c>
      <c r="C12" s="21">
        <v>5.9432</v>
      </c>
      <c r="D12" s="22">
        <f t="shared" si="0"/>
        <v>787.15499999999997</v>
      </c>
      <c r="E12" s="23">
        <f t="shared" si="4"/>
        <v>-0.199999999949796</v>
      </c>
      <c r="F12" s="24">
        <f t="shared" si="5"/>
        <v>-1.1999999999261499</v>
      </c>
      <c r="G12" s="25">
        <f t="shared" si="6"/>
        <v>-0.199999999949796</v>
      </c>
      <c r="H12" s="21">
        <v>6.8563999999999998</v>
      </c>
      <c r="I12" s="22">
        <f t="shared" si="1"/>
        <v>788.06820000000005</v>
      </c>
      <c r="J12" s="23">
        <f t="shared" si="7"/>
        <v>-0.59999999996307496</v>
      </c>
      <c r="K12" s="24">
        <f t="shared" si="8"/>
        <v>-1.2000000000398401</v>
      </c>
      <c r="L12" s="25">
        <f t="shared" si="9"/>
        <v>-0.59999999996307496</v>
      </c>
      <c r="M12" s="39">
        <v>6.0797999999999996</v>
      </c>
      <c r="N12" s="22">
        <f t="shared" si="2"/>
        <v>787.29160000000002</v>
      </c>
      <c r="O12" s="23">
        <f t="shared" si="10"/>
        <v>-9.9999999974897905E-2</v>
      </c>
      <c r="P12" s="24">
        <f t="shared" si="11"/>
        <v>-1.1000000000649399</v>
      </c>
      <c r="Q12" s="25">
        <f t="shared" si="12"/>
        <v>-9.9999999974897905E-2</v>
      </c>
      <c r="R12" s="46"/>
      <c r="S12" s="47">
        <f t="shared" si="3"/>
        <v>44693</v>
      </c>
      <c r="T12" s="48">
        <v>8.9182000000000006</v>
      </c>
      <c r="U12" s="49">
        <f t="shared" si="13"/>
        <v>-0.19999999999953399</v>
      </c>
      <c r="V12" s="50">
        <f t="shared" si="14"/>
        <v>-1.1999999999989801</v>
      </c>
      <c r="W12" s="32">
        <f t="shared" si="15"/>
        <v>-0.19999999999953399</v>
      </c>
      <c r="X12" s="18">
        <v>12.0122</v>
      </c>
      <c r="Y12" s="49">
        <f t="shared" si="16"/>
        <v>-0.799999999999912</v>
      </c>
      <c r="Z12" s="50">
        <f t="shared" si="17"/>
        <v>-1.20000000000076</v>
      </c>
      <c r="AA12" s="32">
        <f t="shared" si="18"/>
        <v>-0.799999999999912</v>
      </c>
      <c r="AB12" s="58">
        <v>8.8985000000000003</v>
      </c>
      <c r="AC12" s="49">
        <f t="shared" si="19"/>
        <v>-0.39999999999906799</v>
      </c>
      <c r="AD12" s="50">
        <f t="shared" si="20"/>
        <v>-0.999999999999446</v>
      </c>
      <c r="AE12" s="32">
        <f t="shared" si="21"/>
        <v>-0.39999999999906799</v>
      </c>
      <c r="AF12" s="55">
        <v>82097</v>
      </c>
      <c r="AG12" s="70">
        <f t="shared" si="22"/>
        <v>28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44694</v>
      </c>
      <c r="B13" s="20">
        <v>781.21180000000004</v>
      </c>
      <c r="C13" s="21">
        <v>5.9432999999999998</v>
      </c>
      <c r="D13" s="22">
        <f t="shared" si="0"/>
        <v>787.15509999999995</v>
      </c>
      <c r="E13" s="23">
        <f t="shared" si="4"/>
        <v>9.9999999974897905E-2</v>
      </c>
      <c r="F13" s="24">
        <f t="shared" si="5"/>
        <v>-1.09999999995125</v>
      </c>
      <c r="G13" s="25">
        <f t="shared" si="6"/>
        <v>9.9999999974897905E-2</v>
      </c>
      <c r="H13" s="21">
        <v>6.8564999999999996</v>
      </c>
      <c r="I13" s="22">
        <f t="shared" si="1"/>
        <v>788.06830000000002</v>
      </c>
      <c r="J13" s="23">
        <f t="shared" si="7"/>
        <v>9.9999999974897905E-2</v>
      </c>
      <c r="K13" s="24">
        <f t="shared" si="8"/>
        <v>-1.1000000000649399</v>
      </c>
      <c r="L13" s="25">
        <f t="shared" si="9"/>
        <v>9.9999999974897905E-2</v>
      </c>
      <c r="M13" s="40">
        <v>6.0795000000000003</v>
      </c>
      <c r="N13" s="22">
        <f t="shared" si="2"/>
        <v>787.29129999999998</v>
      </c>
      <c r="O13" s="23">
        <f t="shared" si="10"/>
        <v>-0.29999999992469401</v>
      </c>
      <c r="P13" s="24">
        <f t="shared" si="11"/>
        <v>-1.39999999998963</v>
      </c>
      <c r="Q13" s="25">
        <f t="shared" si="12"/>
        <v>-0.29999999992469401</v>
      </c>
      <c r="R13" s="51"/>
      <c r="S13" s="47">
        <f t="shared" si="3"/>
        <v>44694</v>
      </c>
      <c r="T13" s="48">
        <v>8.9183000000000003</v>
      </c>
      <c r="U13" s="49">
        <f t="shared" si="13"/>
        <v>9.99999999997669E-2</v>
      </c>
      <c r="V13" s="50">
        <f t="shared" si="14"/>
        <v>-1.0999999999992101</v>
      </c>
      <c r="W13" s="32">
        <f t="shared" si="15"/>
        <v>9.99999999997669E-2</v>
      </c>
      <c r="X13" s="18">
        <v>12.012499999999999</v>
      </c>
      <c r="Y13" s="49">
        <f t="shared" si="16"/>
        <v>0.29999999999930099</v>
      </c>
      <c r="Z13" s="50">
        <f t="shared" si="17"/>
        <v>-0.90000000000145497</v>
      </c>
      <c r="AA13" s="32">
        <f t="shared" si="18"/>
        <v>0.29999999999930099</v>
      </c>
      <c r="AB13" s="58">
        <v>8.8985000000000003</v>
      </c>
      <c r="AC13" s="49">
        <f t="shared" si="19"/>
        <v>0</v>
      </c>
      <c r="AD13" s="50">
        <f t="shared" si="20"/>
        <v>-0.999999999999446</v>
      </c>
      <c r="AE13" s="32">
        <f t="shared" si="21"/>
        <v>0</v>
      </c>
      <c r="AF13" s="55">
        <v>82094</v>
      </c>
      <c r="AG13" s="70">
        <f t="shared" si="22"/>
        <v>31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44695</v>
      </c>
      <c r="B14" s="20">
        <v>781.21180000000004</v>
      </c>
      <c r="C14" s="21">
        <v>5.9428000000000001</v>
      </c>
      <c r="D14" s="22">
        <f t="shared" si="0"/>
        <v>787.15459999999996</v>
      </c>
      <c r="E14" s="23">
        <f t="shared" si="4"/>
        <v>-0.49999999998817701</v>
      </c>
      <c r="F14" s="24">
        <f t="shared" si="5"/>
        <v>-1.5999999999394301</v>
      </c>
      <c r="G14" s="25">
        <f t="shared" si="6"/>
        <v>-0.49999999998817701</v>
      </c>
      <c r="H14" s="21">
        <v>6.8559999999999999</v>
      </c>
      <c r="I14" s="22">
        <f t="shared" si="1"/>
        <v>788.06780000000003</v>
      </c>
      <c r="J14" s="23">
        <f t="shared" si="7"/>
        <v>-0.49999999998817701</v>
      </c>
      <c r="K14" s="24">
        <f t="shared" si="8"/>
        <v>-1.60000000005311</v>
      </c>
      <c r="L14" s="25">
        <f t="shared" si="9"/>
        <v>-0.49999999998817701</v>
      </c>
      <c r="M14" s="39">
        <v>6.0792999999999999</v>
      </c>
      <c r="N14" s="22">
        <f t="shared" si="2"/>
        <v>787.29110000000003</v>
      </c>
      <c r="O14" s="23">
        <f t="shared" si="10"/>
        <v>-0.20000000006348301</v>
      </c>
      <c r="P14" s="24">
        <f t="shared" si="11"/>
        <v>-1.60000000005311</v>
      </c>
      <c r="Q14" s="25">
        <f t="shared" si="12"/>
        <v>-0.20000000006348301</v>
      </c>
      <c r="R14" s="46"/>
      <c r="S14" s="47">
        <f t="shared" si="3"/>
        <v>44695</v>
      </c>
      <c r="T14" s="48">
        <v>8.9177999999999997</v>
      </c>
      <c r="U14" s="49">
        <f t="shared" si="13"/>
        <v>-0.50000000000061096</v>
      </c>
      <c r="V14" s="50">
        <f t="shared" si="14"/>
        <v>-1.59999999999982</v>
      </c>
      <c r="W14" s="32">
        <f t="shared" si="15"/>
        <v>-0.50000000000061096</v>
      </c>
      <c r="X14" s="18">
        <v>12.011799999999999</v>
      </c>
      <c r="Y14" s="49">
        <f t="shared" si="16"/>
        <v>-0.70000000000014495</v>
      </c>
      <c r="Z14" s="50">
        <f t="shared" si="17"/>
        <v>-1.6000000000015999</v>
      </c>
      <c r="AA14" s="32">
        <f t="shared" si="18"/>
        <v>-0.70000000000014495</v>
      </c>
      <c r="AB14" s="58">
        <v>8.8983000000000008</v>
      </c>
      <c r="AC14" s="49">
        <f t="shared" si="19"/>
        <v>-0.19999999999953399</v>
      </c>
      <c r="AD14" s="50">
        <f t="shared" si="20"/>
        <v>-1.1999999999989801</v>
      </c>
      <c r="AE14" s="32">
        <f t="shared" si="21"/>
        <v>-0.19999999999953399</v>
      </c>
      <c r="AF14" s="55">
        <v>82091</v>
      </c>
      <c r="AG14" s="70">
        <f t="shared" si="22"/>
        <v>34</v>
      </c>
      <c r="AH14" s="72"/>
    </row>
    <row r="15" spans="1:44" s="1" customFormat="1" ht="14.85" customHeight="1">
      <c r="A15" s="19">
        <v>44696</v>
      </c>
      <c r="B15" s="20">
        <v>781.21180000000004</v>
      </c>
      <c r="C15" s="21">
        <v>5.9425999999999997</v>
      </c>
      <c r="D15" s="22">
        <f t="shared" si="0"/>
        <v>787.15440000000001</v>
      </c>
      <c r="E15" s="23">
        <f t="shared" si="4"/>
        <v>-0.20000000006348301</v>
      </c>
      <c r="F15" s="24">
        <f t="shared" si="5"/>
        <v>-1.8000000000029099</v>
      </c>
      <c r="G15" s="25">
        <f t="shared" si="6"/>
        <v>-0.20000000006348301</v>
      </c>
      <c r="H15" s="21">
        <v>6.8558000000000003</v>
      </c>
      <c r="I15" s="22">
        <f t="shared" si="1"/>
        <v>788.06759999999997</v>
      </c>
      <c r="J15" s="23">
        <f t="shared" si="7"/>
        <v>-0.199999999949796</v>
      </c>
      <c r="K15" s="24">
        <f t="shared" si="8"/>
        <v>-1.8000000000029099</v>
      </c>
      <c r="L15" s="25">
        <f t="shared" si="9"/>
        <v>-0.199999999949796</v>
      </c>
      <c r="M15" s="40">
        <v>6.0795000000000003</v>
      </c>
      <c r="N15" s="22">
        <f t="shared" si="2"/>
        <v>787.29129999999998</v>
      </c>
      <c r="O15" s="23">
        <f t="shared" si="10"/>
        <v>0.20000000006348301</v>
      </c>
      <c r="P15" s="24">
        <f t="shared" si="11"/>
        <v>-1.39999999998963</v>
      </c>
      <c r="Q15" s="25">
        <f t="shared" si="12"/>
        <v>0.20000000006348301</v>
      </c>
      <c r="R15" s="51"/>
      <c r="S15" s="47">
        <f t="shared" si="3"/>
        <v>44696</v>
      </c>
      <c r="T15" s="48">
        <v>8.9176000000000002</v>
      </c>
      <c r="U15" s="49">
        <f t="shared" si="13"/>
        <v>-0.19999999999953399</v>
      </c>
      <c r="V15" s="50">
        <f t="shared" si="14"/>
        <v>-1.7999999999993599</v>
      </c>
      <c r="W15" s="32">
        <f t="shared" si="15"/>
        <v>-0.19999999999953399</v>
      </c>
      <c r="X15" s="18">
        <v>12.0116</v>
      </c>
      <c r="Y15" s="49">
        <f t="shared" si="16"/>
        <v>-0.19999999999953399</v>
      </c>
      <c r="Z15" s="50">
        <f t="shared" si="17"/>
        <v>-1.80000000000113</v>
      </c>
      <c r="AA15" s="32">
        <f t="shared" si="18"/>
        <v>-0.19999999999953399</v>
      </c>
      <c r="AB15" s="58">
        <v>8.8984000000000005</v>
      </c>
      <c r="AC15" s="49">
        <f t="shared" si="19"/>
        <v>9.99999999997669E-2</v>
      </c>
      <c r="AD15" s="50">
        <f t="shared" si="20"/>
        <v>-1.0999999999992101</v>
      </c>
      <c r="AE15" s="32">
        <f t="shared" si="21"/>
        <v>9.99999999997669E-2</v>
      </c>
      <c r="AF15" s="55">
        <v>82088</v>
      </c>
      <c r="AG15" s="70">
        <f t="shared" si="22"/>
        <v>37</v>
      </c>
      <c r="AH15" s="71"/>
    </row>
    <row r="16" spans="1:44" s="1" customFormat="1" ht="14.85" customHeight="1">
      <c r="A16" s="19">
        <v>44697</v>
      </c>
      <c r="B16" s="20">
        <v>781.21180000000004</v>
      </c>
      <c r="C16" s="21">
        <v>5.9429999999999996</v>
      </c>
      <c r="D16" s="22">
        <f t="shared" si="0"/>
        <v>787.15480000000002</v>
      </c>
      <c r="E16" s="23">
        <f t="shared" si="4"/>
        <v>0.40000000001327901</v>
      </c>
      <c r="F16" s="24">
        <f t="shared" si="5"/>
        <v>-1.39999999998963</v>
      </c>
      <c r="G16" s="25">
        <f t="shared" si="6"/>
        <v>0.40000000001327901</v>
      </c>
      <c r="H16" s="21">
        <v>6.8559000000000001</v>
      </c>
      <c r="I16" s="22">
        <f t="shared" si="1"/>
        <v>788.06769999999995</v>
      </c>
      <c r="J16" s="23">
        <f t="shared" si="7"/>
        <v>9.9999999974897905E-2</v>
      </c>
      <c r="K16" s="24">
        <f t="shared" si="8"/>
        <v>-1.70000000002801</v>
      </c>
      <c r="L16" s="25">
        <f t="shared" si="9"/>
        <v>9.9999999974897905E-2</v>
      </c>
      <c r="M16" s="39">
        <v>6.0789</v>
      </c>
      <c r="N16" s="22">
        <f t="shared" si="2"/>
        <v>787.29070000000002</v>
      </c>
      <c r="O16" s="23">
        <f t="shared" si="10"/>
        <v>-0.60000000007676102</v>
      </c>
      <c r="P16" s="24">
        <f t="shared" si="11"/>
        <v>-2.00000000006639</v>
      </c>
      <c r="Q16" s="25">
        <f t="shared" si="12"/>
        <v>-0.60000000007676102</v>
      </c>
      <c r="R16" s="46"/>
      <c r="S16" s="47">
        <f t="shared" si="3"/>
        <v>44697</v>
      </c>
      <c r="T16" s="48">
        <v>8.9175000000000004</v>
      </c>
      <c r="U16" s="49">
        <f t="shared" si="13"/>
        <v>-9.99999999997669E-2</v>
      </c>
      <c r="V16" s="50">
        <f t="shared" si="14"/>
        <v>-1.8999999999991199</v>
      </c>
      <c r="W16" s="32">
        <f t="shared" si="15"/>
        <v>-9.99999999997669E-2</v>
      </c>
      <c r="X16" s="18">
        <v>12.0115</v>
      </c>
      <c r="Y16" s="49">
        <f t="shared" si="16"/>
        <v>-9.99999999997669E-2</v>
      </c>
      <c r="Z16" s="50">
        <f t="shared" si="17"/>
        <v>-1.9000000000009001</v>
      </c>
      <c r="AA16" s="32">
        <f t="shared" si="18"/>
        <v>-9.99999999997669E-2</v>
      </c>
      <c r="AB16" s="58">
        <v>8.8978999999999999</v>
      </c>
      <c r="AC16" s="49">
        <f t="shared" si="19"/>
        <v>-0.50000000000061096</v>
      </c>
      <c r="AD16" s="50">
        <f t="shared" si="20"/>
        <v>-1.59999999999982</v>
      </c>
      <c r="AE16" s="32">
        <f t="shared" si="21"/>
        <v>-0.50000000000061096</v>
      </c>
      <c r="AF16" s="55">
        <v>82085</v>
      </c>
      <c r="AG16" s="70">
        <f t="shared" si="22"/>
        <v>40</v>
      </c>
      <c r="AH16" s="72"/>
    </row>
    <row r="17" spans="1:43" s="1" customFormat="1" ht="14.85" customHeight="1">
      <c r="A17" s="19">
        <v>44698</v>
      </c>
      <c r="B17" s="20">
        <v>781.21180000000004</v>
      </c>
      <c r="C17" s="21">
        <v>5.9422000000000104</v>
      </c>
      <c r="D17" s="22">
        <f t="shared" si="0"/>
        <v>787.154</v>
      </c>
      <c r="E17" s="23">
        <f t="shared" si="4"/>
        <v>-0.80000000002655702</v>
      </c>
      <c r="F17" s="24">
        <f t="shared" si="5"/>
        <v>-2.2000000000161899</v>
      </c>
      <c r="G17" s="25">
        <f t="shared" si="6"/>
        <v>-0.80000000002655702</v>
      </c>
      <c r="H17" s="21">
        <v>6.8554000000000004</v>
      </c>
      <c r="I17" s="22">
        <f t="shared" si="1"/>
        <v>788.06719999999996</v>
      </c>
      <c r="J17" s="23">
        <f t="shared" si="7"/>
        <v>-0.49999999998817701</v>
      </c>
      <c r="K17" s="24">
        <f t="shared" si="8"/>
        <v>-2.2000000000161899</v>
      </c>
      <c r="L17" s="25">
        <f t="shared" si="9"/>
        <v>-0.49999999998817701</v>
      </c>
      <c r="M17" s="40">
        <v>6.0787000000000004</v>
      </c>
      <c r="N17" s="22">
        <f t="shared" si="2"/>
        <v>787.29049999999995</v>
      </c>
      <c r="O17" s="23">
        <f t="shared" si="10"/>
        <v>-0.199999999949796</v>
      </c>
      <c r="P17" s="24">
        <f t="shared" si="11"/>
        <v>-2.2000000000161899</v>
      </c>
      <c r="Q17" s="25">
        <f t="shared" si="12"/>
        <v>-0.199999999949796</v>
      </c>
      <c r="R17" s="51"/>
      <c r="S17" s="47">
        <f t="shared" si="3"/>
        <v>44698</v>
      </c>
      <c r="T17" s="48">
        <v>8.9171999999999993</v>
      </c>
      <c r="U17" s="49">
        <f t="shared" si="13"/>
        <v>-0.30000000000107702</v>
      </c>
      <c r="V17" s="50">
        <f t="shared" si="14"/>
        <v>-2.2000000000002</v>
      </c>
      <c r="W17" s="32">
        <f t="shared" si="15"/>
        <v>-0.30000000000107702</v>
      </c>
      <c r="X17" s="18">
        <v>12.011200000000001</v>
      </c>
      <c r="Y17" s="49">
        <f t="shared" si="16"/>
        <v>-0.29999999999930099</v>
      </c>
      <c r="Z17" s="50">
        <f t="shared" si="17"/>
        <v>-2.2000000000002</v>
      </c>
      <c r="AA17" s="32">
        <f t="shared" si="18"/>
        <v>-0.29999999999930099</v>
      </c>
      <c r="AB17" s="58">
        <v>8.8980999999999995</v>
      </c>
      <c r="AC17" s="49">
        <f t="shared" si="19"/>
        <v>0.19999999999953399</v>
      </c>
      <c r="AD17" s="50">
        <f t="shared" si="20"/>
        <v>-1.4000000000002899</v>
      </c>
      <c r="AE17" s="32">
        <f t="shared" si="21"/>
        <v>0.19999999999953399</v>
      </c>
      <c r="AF17" s="55">
        <v>82082</v>
      </c>
      <c r="AG17" s="70">
        <f t="shared" si="22"/>
        <v>43</v>
      </c>
      <c r="AH17" s="71"/>
    </row>
    <row r="18" spans="1:43" s="1" customFormat="1" ht="14.85" customHeight="1">
      <c r="A18" s="19">
        <v>44699</v>
      </c>
      <c r="B18" s="20">
        <v>781.21180000000004</v>
      </c>
      <c r="C18" s="21">
        <v>5.9420999999999999</v>
      </c>
      <c r="D18" s="22">
        <f t="shared" si="0"/>
        <v>787.15390000000002</v>
      </c>
      <c r="E18" s="23">
        <f t="shared" si="4"/>
        <v>-9.9999999974897905E-2</v>
      </c>
      <c r="F18" s="24">
        <f t="shared" si="5"/>
        <v>-2.2999999999910901</v>
      </c>
      <c r="G18" s="25">
        <f t="shared" si="6"/>
        <v>-9.9999999974897905E-2</v>
      </c>
      <c r="H18" s="21">
        <v>6.8552999999999997</v>
      </c>
      <c r="I18" s="22">
        <f t="shared" si="1"/>
        <v>788.06709999999998</v>
      </c>
      <c r="J18" s="23">
        <f t="shared" si="7"/>
        <v>-0.10000000008858501</v>
      </c>
      <c r="K18" s="24">
        <f t="shared" si="8"/>
        <v>-2.3000000001047698</v>
      </c>
      <c r="L18" s="25">
        <f t="shared" si="9"/>
        <v>-0.10000000008858501</v>
      </c>
      <c r="M18" s="39">
        <v>6.0781999999999998</v>
      </c>
      <c r="N18" s="22">
        <f t="shared" si="2"/>
        <v>787.29</v>
      </c>
      <c r="O18" s="23">
        <f t="shared" si="10"/>
        <v>-0.49999999998817701</v>
      </c>
      <c r="P18" s="24">
        <f t="shared" si="11"/>
        <v>-2.70000000000437</v>
      </c>
      <c r="Q18" s="25">
        <f t="shared" si="12"/>
        <v>-0.49999999998817701</v>
      </c>
      <c r="R18" s="46"/>
      <c r="S18" s="47">
        <f t="shared" si="3"/>
        <v>44699</v>
      </c>
      <c r="T18" s="48">
        <v>8.9170000000000105</v>
      </c>
      <c r="U18" s="49">
        <f t="shared" si="13"/>
        <v>-0.19999999998887599</v>
      </c>
      <c r="V18" s="50">
        <f t="shared" si="14"/>
        <v>-2.3999999999890802</v>
      </c>
      <c r="W18" s="32">
        <f t="shared" si="15"/>
        <v>-0.19999999998887599</v>
      </c>
      <c r="X18" s="18">
        <v>12.010999999999999</v>
      </c>
      <c r="Y18" s="49">
        <f t="shared" si="16"/>
        <v>-0.20000000000130999</v>
      </c>
      <c r="Z18" s="50">
        <f t="shared" si="17"/>
        <v>-2.4000000000015098</v>
      </c>
      <c r="AA18" s="32">
        <f t="shared" si="18"/>
        <v>-0.20000000000130999</v>
      </c>
      <c r="AB18" s="58">
        <v>8.8975000000000009</v>
      </c>
      <c r="AC18" s="49">
        <f t="shared" si="19"/>
        <v>-0.59999999999860198</v>
      </c>
      <c r="AD18" s="50">
        <f t="shared" si="20"/>
        <v>-1.99999999999889</v>
      </c>
      <c r="AE18" s="32">
        <f t="shared" si="21"/>
        <v>-0.59999999999860198</v>
      </c>
      <c r="AF18" s="55">
        <v>82079</v>
      </c>
      <c r="AG18" s="70">
        <f t="shared" si="22"/>
        <v>46</v>
      </c>
      <c r="AH18" s="72"/>
    </row>
    <row r="19" spans="1:43" s="1" customFormat="1" ht="14.85" customHeight="1">
      <c r="A19" s="19">
        <v>44700</v>
      </c>
      <c r="B19" s="20">
        <v>781.21180000000004</v>
      </c>
      <c r="C19" s="21">
        <v>5.9418000000000104</v>
      </c>
      <c r="D19" s="22">
        <f t="shared" si="0"/>
        <v>787.15359999999998</v>
      </c>
      <c r="E19" s="23">
        <f t="shared" si="4"/>
        <v>-0.29999999992469401</v>
      </c>
      <c r="F19" s="24">
        <f t="shared" si="5"/>
        <v>-2.5999999999157799</v>
      </c>
      <c r="G19" s="25">
        <f t="shared" si="6"/>
        <v>-0.29999999992469401</v>
      </c>
      <c r="H19" s="21">
        <v>6.8550000000000102</v>
      </c>
      <c r="I19" s="22">
        <f t="shared" si="1"/>
        <v>788.06679999999994</v>
      </c>
      <c r="J19" s="23">
        <f t="shared" si="7"/>
        <v>-0.29999999992469401</v>
      </c>
      <c r="K19" s="24">
        <f t="shared" si="8"/>
        <v>-2.6000000000294698</v>
      </c>
      <c r="L19" s="25">
        <f t="shared" si="9"/>
        <v>-0.29999999992469401</v>
      </c>
      <c r="M19" s="40">
        <v>6.0783000000000103</v>
      </c>
      <c r="N19" s="22">
        <f t="shared" si="2"/>
        <v>787.29010000000005</v>
      </c>
      <c r="O19" s="23">
        <f t="shared" si="10"/>
        <v>9.9999999974897905E-2</v>
      </c>
      <c r="P19" s="24">
        <f t="shared" si="11"/>
        <v>-2.6000000000294698</v>
      </c>
      <c r="Q19" s="25">
        <f t="shared" si="12"/>
        <v>9.9999999974897905E-2</v>
      </c>
      <c r="R19" s="51"/>
      <c r="S19" s="47">
        <f t="shared" si="3"/>
        <v>44700</v>
      </c>
      <c r="T19" s="48">
        <v>8.9171999999999993</v>
      </c>
      <c r="U19" s="49">
        <f t="shared" si="13"/>
        <v>0.19999999998887599</v>
      </c>
      <c r="V19" s="50">
        <f t="shared" si="14"/>
        <v>-2.2000000000002</v>
      </c>
      <c r="W19" s="32">
        <f t="shared" si="15"/>
        <v>0.19999999998887599</v>
      </c>
      <c r="X19" s="18">
        <v>12.0115</v>
      </c>
      <c r="Y19" s="49">
        <f t="shared" si="16"/>
        <v>0.50000000000061096</v>
      </c>
      <c r="Z19" s="50">
        <f t="shared" si="17"/>
        <v>-1.9000000000009001</v>
      </c>
      <c r="AA19" s="32">
        <f t="shared" si="18"/>
        <v>0.50000000000061096</v>
      </c>
      <c r="AB19" s="58">
        <v>8.8972999999999995</v>
      </c>
      <c r="AC19" s="49">
        <f t="shared" si="19"/>
        <v>-0.20000000000130999</v>
      </c>
      <c r="AD19" s="50">
        <f t="shared" si="20"/>
        <v>-2.2000000000002</v>
      </c>
      <c r="AE19" s="32">
        <f t="shared" si="21"/>
        <v>-0.20000000000130999</v>
      </c>
      <c r="AF19" s="55">
        <v>82076</v>
      </c>
      <c r="AG19" s="70">
        <f t="shared" si="22"/>
        <v>49</v>
      </c>
      <c r="AH19" s="71"/>
    </row>
    <row r="20" spans="1:43" s="1" customFormat="1" ht="14.85" customHeight="1">
      <c r="A20" s="19">
        <v>44701</v>
      </c>
      <c r="B20" s="20">
        <v>781.21180000000004</v>
      </c>
      <c r="C20" s="21">
        <v>5.9413999999999998</v>
      </c>
      <c r="D20" s="22">
        <f t="shared" si="0"/>
        <v>787.15319999999997</v>
      </c>
      <c r="E20" s="23">
        <f t="shared" si="4"/>
        <v>-0.40000000001327901</v>
      </c>
      <c r="F20" s="24">
        <f t="shared" si="5"/>
        <v>-2.9999999999290599</v>
      </c>
      <c r="G20" s="25">
        <f t="shared" si="6"/>
        <v>-0.40000000001327901</v>
      </c>
      <c r="H20" s="21">
        <v>6.8550000000000004</v>
      </c>
      <c r="I20" s="22">
        <f t="shared" si="1"/>
        <v>788.06679999999994</v>
      </c>
      <c r="J20" s="23">
        <f t="shared" si="7"/>
        <v>0</v>
      </c>
      <c r="K20" s="24">
        <f t="shared" si="8"/>
        <v>-2.6000000000294698</v>
      </c>
      <c r="L20" s="25">
        <f t="shared" si="9"/>
        <v>0</v>
      </c>
      <c r="M20" s="39">
        <v>6.0781000000000001</v>
      </c>
      <c r="N20" s="22">
        <f t="shared" si="2"/>
        <v>787.28989999999999</v>
      </c>
      <c r="O20" s="23">
        <f t="shared" si="10"/>
        <v>-0.20000000006348301</v>
      </c>
      <c r="P20" s="24">
        <f t="shared" si="11"/>
        <v>-2.8000000000929499</v>
      </c>
      <c r="Q20" s="25">
        <f t="shared" si="12"/>
        <v>-0.20000000006348301</v>
      </c>
      <c r="R20" s="46"/>
      <c r="S20" s="47">
        <f t="shared" si="3"/>
        <v>44701</v>
      </c>
      <c r="T20" s="48">
        <v>8.9174000000000007</v>
      </c>
      <c r="U20" s="49">
        <f t="shared" si="13"/>
        <v>0.20000000000130999</v>
      </c>
      <c r="V20" s="50">
        <f t="shared" si="14"/>
        <v>-1.99999999999889</v>
      </c>
      <c r="W20" s="32">
        <f t="shared" si="15"/>
        <v>0.20000000000130999</v>
      </c>
      <c r="X20" s="18">
        <v>12.011699999999999</v>
      </c>
      <c r="Y20" s="49">
        <f t="shared" si="16"/>
        <v>0.19999999999953399</v>
      </c>
      <c r="Z20" s="50">
        <f t="shared" si="17"/>
        <v>-1.70000000000137</v>
      </c>
      <c r="AA20" s="32">
        <f t="shared" si="18"/>
        <v>0.19999999999953399</v>
      </c>
      <c r="AB20" s="58">
        <v>8.8973999999999993</v>
      </c>
      <c r="AC20" s="49">
        <f t="shared" si="19"/>
        <v>9.99999999997669E-2</v>
      </c>
      <c r="AD20" s="50">
        <f t="shared" si="20"/>
        <v>-2.10000000000043</v>
      </c>
      <c r="AE20" s="32">
        <f t="shared" si="21"/>
        <v>9.99999999997669E-2</v>
      </c>
      <c r="AF20" s="55">
        <v>82073</v>
      </c>
      <c r="AG20" s="70">
        <f t="shared" si="22"/>
        <v>52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44702</v>
      </c>
      <c r="B21" s="20">
        <v>781.21180000000004</v>
      </c>
      <c r="C21" s="21">
        <v>5.9412000000000003</v>
      </c>
      <c r="D21" s="22">
        <f t="shared" ref="D21:D28" si="23">C21+B21</f>
        <v>787.15300000000002</v>
      </c>
      <c r="E21" s="23">
        <f t="shared" ref="E21:E28" si="24">(D21-D20)*1000</f>
        <v>-0.20000000006348301</v>
      </c>
      <c r="F21" s="24">
        <f t="shared" ref="F21:F28" si="25">F20+E21</f>
        <v>-3.1999999999925399</v>
      </c>
      <c r="G21" s="25">
        <f t="shared" ref="G21:G28" si="26">E21/(A21-A20)</f>
        <v>-0.20000000006348301</v>
      </c>
      <c r="H21" s="21">
        <v>6.8554000000000004</v>
      </c>
      <c r="I21" s="22">
        <f t="shared" ref="I21:I28" si="27">H21+B21</f>
        <v>788.06719999999996</v>
      </c>
      <c r="J21" s="23">
        <f t="shared" ref="J21:J28" si="28">(I21-I20)*1000</f>
        <v>0.40000000001327901</v>
      </c>
      <c r="K21" s="24">
        <f t="shared" ref="K21:K28" si="29">K20+J21</f>
        <v>-2.2000000000161899</v>
      </c>
      <c r="L21" s="25">
        <f t="shared" ref="L21:L28" si="30">J21/(A21-A20)</f>
        <v>0.40000000001327901</v>
      </c>
      <c r="M21" s="40">
        <v>6.0778999999999899</v>
      </c>
      <c r="N21" s="22">
        <f t="shared" ref="N21:N28" si="31">M21+B21</f>
        <v>787.28970000000004</v>
      </c>
      <c r="O21" s="23">
        <f t="shared" ref="O21:O28" si="32">(N21-N20)*1000</f>
        <v>-0.199999999949796</v>
      </c>
      <c r="P21" s="24">
        <f t="shared" ref="P21:P28" si="33">P20+O21</f>
        <v>-3.0000000000427498</v>
      </c>
      <c r="Q21" s="25">
        <f t="shared" ref="Q21:Q28" si="34">O21/(A21-A20)</f>
        <v>-0.199999999949796</v>
      </c>
      <c r="R21" s="51"/>
      <c r="S21" s="47">
        <f t="shared" ref="S21:S28" si="35">A21</f>
        <v>44702</v>
      </c>
      <c r="T21" s="48">
        <v>8.9169999999999998</v>
      </c>
      <c r="U21" s="49">
        <f t="shared" ref="U21:U28" si="36">(T21-T20)*1000</f>
        <v>-0.40000000000084401</v>
      </c>
      <c r="V21" s="50">
        <f t="shared" ref="V21:V28" si="37">V20+U21</f>
        <v>-2.3999999999997401</v>
      </c>
      <c r="W21" s="32">
        <f t="shared" ref="W21:W28" si="38">U21/(S21-S20)</f>
        <v>-0.40000000000084401</v>
      </c>
      <c r="X21" s="18">
        <v>12.0115</v>
      </c>
      <c r="Y21" s="49">
        <f t="shared" ref="Y21:Y28" si="39">(X21-X20)*1000</f>
        <v>-0.19999999999953399</v>
      </c>
      <c r="Z21" s="50">
        <f t="shared" ref="Z21:Z28" si="40">Z20+Y21</f>
        <v>-1.9000000000009001</v>
      </c>
      <c r="AA21" s="32">
        <f t="shared" ref="AA21:AA28" si="41">Y21/(S21-S20)</f>
        <v>-0.19999999999953399</v>
      </c>
      <c r="AB21" s="58">
        <v>8.8975000000000009</v>
      </c>
      <c r="AC21" s="49">
        <f t="shared" ref="AC21:AC28" si="42">(AB21-AB20)*1000</f>
        <v>0.10000000000154299</v>
      </c>
      <c r="AD21" s="50">
        <f t="shared" ref="AD21:AD28" si="43">AD20+AC21</f>
        <v>-1.99999999999889</v>
      </c>
      <c r="AE21" s="32">
        <f t="shared" ref="AE21:AE28" si="44">AC21/(S21-S20)</f>
        <v>0.10000000000154299</v>
      </c>
      <c r="AF21" s="55">
        <v>82070</v>
      </c>
      <c r="AG21" s="70">
        <f t="shared" ref="AG21:AG28" si="45">82125-AF21</f>
        <v>55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44703</v>
      </c>
      <c r="B22" s="20">
        <v>781.21180000000004</v>
      </c>
      <c r="C22" s="21">
        <v>5.9409999999999998</v>
      </c>
      <c r="D22" s="22">
        <f t="shared" si="23"/>
        <v>787.15279999999996</v>
      </c>
      <c r="E22" s="23">
        <f t="shared" si="24"/>
        <v>-0.199999999949796</v>
      </c>
      <c r="F22" s="24">
        <f t="shared" si="25"/>
        <v>-3.3999999999423398</v>
      </c>
      <c r="G22" s="25">
        <f t="shared" si="26"/>
        <v>-0.199999999949796</v>
      </c>
      <c r="H22" s="21">
        <v>6.8552</v>
      </c>
      <c r="I22" s="22">
        <f t="shared" si="27"/>
        <v>788.06700000000001</v>
      </c>
      <c r="J22" s="23">
        <f t="shared" si="28"/>
        <v>-0.20000000006348301</v>
      </c>
      <c r="K22" s="24">
        <f t="shared" si="29"/>
        <v>-2.40000000007967</v>
      </c>
      <c r="L22" s="25">
        <f t="shared" si="30"/>
        <v>-0.20000000006348301</v>
      </c>
      <c r="M22" s="39">
        <v>6.0780000000000003</v>
      </c>
      <c r="N22" s="22">
        <f t="shared" si="31"/>
        <v>787.28980000000001</v>
      </c>
      <c r="O22" s="23">
        <f t="shared" si="32"/>
        <v>9.9999999974897905E-2</v>
      </c>
      <c r="P22" s="24">
        <f t="shared" si="33"/>
        <v>-2.9000000000678501</v>
      </c>
      <c r="Q22" s="25">
        <f t="shared" si="34"/>
        <v>9.9999999974897905E-2</v>
      </c>
      <c r="R22" s="51"/>
      <c r="S22" s="47">
        <f t="shared" si="35"/>
        <v>44703</v>
      </c>
      <c r="T22" s="48">
        <v>8.9170999999999996</v>
      </c>
      <c r="U22" s="49">
        <f t="shared" si="36"/>
        <v>9.99999999997669E-2</v>
      </c>
      <c r="V22" s="50">
        <f t="shared" si="37"/>
        <v>-2.2999999999999701</v>
      </c>
      <c r="W22" s="32">
        <f t="shared" si="38"/>
        <v>9.99999999997669E-2</v>
      </c>
      <c r="X22" s="18">
        <v>12.0114</v>
      </c>
      <c r="Y22" s="49">
        <f t="shared" si="39"/>
        <v>-9.99999999997669E-2</v>
      </c>
      <c r="Z22" s="50">
        <f t="shared" si="40"/>
        <v>-2.0000000000006701</v>
      </c>
      <c r="AA22" s="32">
        <f t="shared" si="41"/>
        <v>-9.99999999997669E-2</v>
      </c>
      <c r="AB22" s="58">
        <v>8.8972999999999995</v>
      </c>
      <c r="AC22" s="49">
        <f t="shared" si="42"/>
        <v>-0.20000000000130999</v>
      </c>
      <c r="AD22" s="50">
        <f t="shared" si="43"/>
        <v>-2.2000000000002</v>
      </c>
      <c r="AE22" s="32">
        <f t="shared" si="44"/>
        <v>-0.20000000000130999</v>
      </c>
      <c r="AF22" s="55">
        <v>82067</v>
      </c>
      <c r="AG22" s="70">
        <f t="shared" si="45"/>
        <v>58</v>
      </c>
      <c r="AH22" s="72"/>
    </row>
    <row r="23" spans="1:43" s="1" customFormat="1" ht="14.85" customHeight="1">
      <c r="A23" s="19">
        <v>44705</v>
      </c>
      <c r="B23" s="20">
        <v>781.21180000000004</v>
      </c>
      <c r="C23" s="21">
        <v>5.9406999999999996</v>
      </c>
      <c r="D23" s="22">
        <f t="shared" si="23"/>
        <v>787.15250000000003</v>
      </c>
      <c r="E23" s="23">
        <f t="shared" si="24"/>
        <v>-0.30000000003838101</v>
      </c>
      <c r="F23" s="24">
        <f t="shared" si="25"/>
        <v>-3.69999999998072</v>
      </c>
      <c r="G23" s="25">
        <f t="shared" si="26"/>
        <v>-0.15000000001919001</v>
      </c>
      <c r="H23" s="21">
        <v>6.8550000000000004</v>
      </c>
      <c r="I23" s="22">
        <f t="shared" si="27"/>
        <v>788.06679999999994</v>
      </c>
      <c r="J23" s="23">
        <f t="shared" si="28"/>
        <v>-0.199999999949796</v>
      </c>
      <c r="K23" s="24">
        <f t="shared" si="29"/>
        <v>-2.6000000000294698</v>
      </c>
      <c r="L23" s="25">
        <f t="shared" si="30"/>
        <v>-9.9999999974897905E-2</v>
      </c>
      <c r="M23" s="40">
        <v>6.0774999999999704</v>
      </c>
      <c r="N23" s="22">
        <f t="shared" si="31"/>
        <v>787.28930000000003</v>
      </c>
      <c r="O23" s="23">
        <f t="shared" si="32"/>
        <v>-0.49999999998817701</v>
      </c>
      <c r="P23" s="24">
        <f t="shared" si="33"/>
        <v>-3.40000000005602</v>
      </c>
      <c r="Q23" s="25">
        <f t="shared" si="34"/>
        <v>-0.24999999999408801</v>
      </c>
      <c r="R23" s="51"/>
      <c r="S23" s="47">
        <f t="shared" si="35"/>
        <v>44705</v>
      </c>
      <c r="T23" s="48">
        <v>8.9168000000000003</v>
      </c>
      <c r="U23" s="49">
        <f t="shared" si="36"/>
        <v>-0.29999999999930099</v>
      </c>
      <c r="V23" s="50">
        <f t="shared" si="37"/>
        <v>-2.59999999999927</v>
      </c>
      <c r="W23" s="32">
        <f t="shared" si="38"/>
        <v>-0.14999999999965</v>
      </c>
      <c r="X23" s="18">
        <v>12.011100000000001</v>
      </c>
      <c r="Y23" s="49">
        <f t="shared" si="39"/>
        <v>-0.29999999999930099</v>
      </c>
      <c r="Z23" s="50">
        <f t="shared" si="40"/>
        <v>-2.2999999999999701</v>
      </c>
      <c r="AA23" s="32">
        <f t="shared" si="41"/>
        <v>-0.14999999999965</v>
      </c>
      <c r="AB23" s="58">
        <v>8.8971</v>
      </c>
      <c r="AC23" s="49">
        <f t="shared" si="42"/>
        <v>-0.19999999999953399</v>
      </c>
      <c r="AD23" s="50">
        <f t="shared" si="43"/>
        <v>-2.3999999999997401</v>
      </c>
      <c r="AE23" s="32">
        <f t="shared" si="44"/>
        <v>-9.99999999997669E-2</v>
      </c>
      <c r="AF23" s="55">
        <v>82064</v>
      </c>
      <c r="AG23" s="70">
        <f t="shared" si="45"/>
        <v>61</v>
      </c>
      <c r="AH23" s="71"/>
    </row>
    <row r="24" spans="1:43" s="1" customFormat="1" ht="14.25">
      <c r="A24" s="19">
        <v>44707</v>
      </c>
      <c r="B24" s="20">
        <v>781.21180000000004</v>
      </c>
      <c r="C24" s="21">
        <v>5.9404000000000003</v>
      </c>
      <c r="D24" s="22">
        <f t="shared" si="23"/>
        <v>787.15219999999999</v>
      </c>
      <c r="E24" s="23">
        <f t="shared" si="24"/>
        <v>-0.30000000003838101</v>
      </c>
      <c r="F24" s="24">
        <f t="shared" si="25"/>
        <v>-4.0000000000191003</v>
      </c>
      <c r="G24" s="25">
        <f t="shared" si="26"/>
        <v>-0.15000000001919001</v>
      </c>
      <c r="H24" s="21">
        <v>6.8552999999999997</v>
      </c>
      <c r="I24" s="22">
        <f t="shared" si="27"/>
        <v>788.06709999999998</v>
      </c>
      <c r="J24" s="23">
        <f t="shared" si="28"/>
        <v>0.29999999992469401</v>
      </c>
      <c r="K24" s="24">
        <f t="shared" si="29"/>
        <v>-2.3000000001047698</v>
      </c>
      <c r="L24" s="25">
        <f t="shared" si="30"/>
        <v>0.149999999962347</v>
      </c>
      <c r="M24" s="39">
        <v>6.0776000000000003</v>
      </c>
      <c r="N24" s="22">
        <f t="shared" si="31"/>
        <v>787.2894</v>
      </c>
      <c r="O24" s="23">
        <f t="shared" si="32"/>
        <v>9.9999999974897905E-2</v>
      </c>
      <c r="P24" s="24">
        <f t="shared" si="33"/>
        <v>-3.30000000008113</v>
      </c>
      <c r="Q24" s="25">
        <f t="shared" si="34"/>
        <v>4.9999999987449001E-2</v>
      </c>
      <c r="R24" s="51"/>
      <c r="S24" s="47">
        <f t="shared" si="35"/>
        <v>44707</v>
      </c>
      <c r="T24" s="48">
        <v>8.9169</v>
      </c>
      <c r="U24" s="49">
        <f t="shared" si="36"/>
        <v>9.99999999997669E-2</v>
      </c>
      <c r="V24" s="50">
        <f t="shared" si="37"/>
        <v>-2.4999999999995</v>
      </c>
      <c r="W24" s="32">
        <f t="shared" si="38"/>
        <v>4.9999999999883499E-2</v>
      </c>
      <c r="X24" s="18">
        <v>12.010899999999999</v>
      </c>
      <c r="Y24" s="49">
        <f t="shared" si="39"/>
        <v>-0.20000000000130999</v>
      </c>
      <c r="Z24" s="50">
        <f t="shared" si="40"/>
        <v>-2.5000000000012799</v>
      </c>
      <c r="AA24" s="32">
        <f t="shared" si="41"/>
        <v>-0.100000000000655</v>
      </c>
      <c r="AB24" s="58">
        <v>8.8970000000000002</v>
      </c>
      <c r="AC24" s="49">
        <f t="shared" si="42"/>
        <v>-9.99999999997669E-2</v>
      </c>
      <c r="AD24" s="50">
        <f t="shared" si="43"/>
        <v>-2.4999999999995</v>
      </c>
      <c r="AE24" s="32">
        <f t="shared" si="44"/>
        <v>-4.9999999999883499E-2</v>
      </c>
      <c r="AF24" s="55">
        <v>82061</v>
      </c>
      <c r="AG24" s="70">
        <f t="shared" si="45"/>
        <v>64</v>
      </c>
      <c r="AH24" s="72"/>
    </row>
    <row r="25" spans="1:43" s="1" customFormat="1" ht="14.25">
      <c r="A25" s="19">
        <v>44709</v>
      </c>
      <c r="B25" s="20">
        <v>781.21180000000004</v>
      </c>
      <c r="C25" s="21">
        <v>5.9402999999999997</v>
      </c>
      <c r="D25" s="22">
        <f t="shared" si="23"/>
        <v>787.15210000000002</v>
      </c>
      <c r="E25" s="23">
        <f t="shared" si="24"/>
        <v>-9.9999999974897905E-2</v>
      </c>
      <c r="F25" s="24">
        <f t="shared" si="25"/>
        <v>-4.099999999994</v>
      </c>
      <c r="G25" s="25">
        <f t="shared" si="26"/>
        <v>-4.9999999987449001E-2</v>
      </c>
      <c r="H25" s="21">
        <v>6.8551000000000002</v>
      </c>
      <c r="I25" s="22">
        <f t="shared" si="27"/>
        <v>788.06690000000003</v>
      </c>
      <c r="J25" s="23">
        <f t="shared" si="28"/>
        <v>-0.199999999949796</v>
      </c>
      <c r="K25" s="24">
        <f t="shared" si="29"/>
        <v>-2.5000000000545701</v>
      </c>
      <c r="L25" s="25">
        <f t="shared" si="30"/>
        <v>-9.9999999974897905E-2</v>
      </c>
      <c r="M25" s="40">
        <v>6.07709999999995</v>
      </c>
      <c r="N25" s="22">
        <f t="shared" si="31"/>
        <v>787.28890000000001</v>
      </c>
      <c r="O25" s="23">
        <f t="shared" si="32"/>
        <v>-0.49999999998817701</v>
      </c>
      <c r="P25" s="24">
        <f t="shared" si="33"/>
        <v>-3.8000000000692999</v>
      </c>
      <c r="Q25" s="25">
        <f t="shared" si="34"/>
        <v>-0.24999999999408801</v>
      </c>
      <c r="R25" s="51"/>
      <c r="S25" s="47">
        <f t="shared" si="35"/>
        <v>44709</v>
      </c>
      <c r="T25" s="48">
        <v>8.9168000000000003</v>
      </c>
      <c r="U25" s="49">
        <f t="shared" si="36"/>
        <v>-9.99999999997669E-2</v>
      </c>
      <c r="V25" s="50">
        <f t="shared" si="37"/>
        <v>-2.59999999999927</v>
      </c>
      <c r="W25" s="32">
        <f t="shared" si="38"/>
        <v>-4.9999999999883499E-2</v>
      </c>
      <c r="X25" s="18">
        <v>12.010999999999999</v>
      </c>
      <c r="Y25" s="49">
        <f t="shared" si="39"/>
        <v>9.99999999997669E-2</v>
      </c>
      <c r="Z25" s="50">
        <f t="shared" si="40"/>
        <v>-2.4000000000015098</v>
      </c>
      <c r="AA25" s="32">
        <f t="shared" si="41"/>
        <v>4.9999999999883499E-2</v>
      </c>
      <c r="AB25" s="58">
        <v>8.8969000000000005</v>
      </c>
      <c r="AC25" s="49">
        <f t="shared" si="42"/>
        <v>-9.99999999997669E-2</v>
      </c>
      <c r="AD25" s="50">
        <f t="shared" si="43"/>
        <v>-2.59999999999927</v>
      </c>
      <c r="AE25" s="32">
        <f t="shared" si="44"/>
        <v>-4.9999999999883499E-2</v>
      </c>
      <c r="AF25" s="55">
        <v>82058</v>
      </c>
      <c r="AG25" s="70">
        <f t="shared" si="45"/>
        <v>67</v>
      </c>
      <c r="AH25" s="71"/>
    </row>
    <row r="26" spans="1:43" s="1" customFormat="1" ht="14.25">
      <c r="A26" s="19">
        <v>44712</v>
      </c>
      <c r="B26" s="20">
        <v>781.21180000000004</v>
      </c>
      <c r="C26" s="21">
        <v>5.9401999999999999</v>
      </c>
      <c r="D26" s="22">
        <f t="shared" si="23"/>
        <v>787.15200000000004</v>
      </c>
      <c r="E26" s="23">
        <f t="shared" si="24"/>
        <v>-9.9999999974897905E-2</v>
      </c>
      <c r="F26" s="24">
        <f t="shared" si="25"/>
        <v>-4.1999999999688997</v>
      </c>
      <c r="G26" s="25">
        <f t="shared" si="26"/>
        <v>-3.3333333324965998E-2</v>
      </c>
      <c r="H26" s="21">
        <v>6.8548</v>
      </c>
      <c r="I26" s="22">
        <f t="shared" si="27"/>
        <v>788.06659999999999</v>
      </c>
      <c r="J26" s="23">
        <f t="shared" si="28"/>
        <v>-0.30000000003838101</v>
      </c>
      <c r="K26" s="24">
        <f t="shared" si="29"/>
        <v>-2.8000000000929499</v>
      </c>
      <c r="L26" s="25">
        <f t="shared" si="30"/>
        <v>-0.10000000001279399</v>
      </c>
      <c r="M26" s="39">
        <v>6.0768999999999398</v>
      </c>
      <c r="N26" s="22">
        <f t="shared" si="31"/>
        <v>787.28869999999995</v>
      </c>
      <c r="O26" s="23">
        <f t="shared" si="32"/>
        <v>-0.20000000006348301</v>
      </c>
      <c r="P26" s="24">
        <f t="shared" si="33"/>
        <v>-4.0000000001327898</v>
      </c>
      <c r="Q26" s="25">
        <f t="shared" si="34"/>
        <v>-6.66666666878276E-2</v>
      </c>
      <c r="R26" s="51"/>
      <c r="S26" s="47">
        <f t="shared" si="35"/>
        <v>44712</v>
      </c>
      <c r="T26" s="48">
        <v>8.9166000000000007</v>
      </c>
      <c r="U26" s="49">
        <f t="shared" si="36"/>
        <v>-0.19999999999953399</v>
      </c>
      <c r="V26" s="50">
        <f t="shared" si="37"/>
        <v>-2.7999999999987999</v>
      </c>
      <c r="W26" s="32">
        <f t="shared" si="38"/>
        <v>-6.6666666666511304E-2</v>
      </c>
      <c r="X26" s="18">
        <v>12.0105</v>
      </c>
      <c r="Y26" s="49">
        <f t="shared" si="39"/>
        <v>-0.49999999999883499</v>
      </c>
      <c r="Z26" s="50">
        <f t="shared" si="40"/>
        <v>-2.9000000000003499</v>
      </c>
      <c r="AA26" s="32">
        <f t="shared" si="41"/>
        <v>-0.166666666666278</v>
      </c>
      <c r="AB26" s="58">
        <v>8.8966999999999992</v>
      </c>
      <c r="AC26" s="49">
        <f t="shared" si="42"/>
        <v>-0.20000000000130999</v>
      </c>
      <c r="AD26" s="50">
        <f t="shared" si="43"/>
        <v>-2.8000000000005798</v>
      </c>
      <c r="AE26" s="32">
        <f t="shared" si="44"/>
        <v>-6.66666666671034E-2</v>
      </c>
      <c r="AF26" s="55">
        <v>82055</v>
      </c>
      <c r="AG26" s="70">
        <f t="shared" si="45"/>
        <v>70</v>
      </c>
      <c r="AH26" s="72"/>
    </row>
    <row r="27" spans="1:43" s="1" customFormat="1" ht="14.25">
      <c r="A27" s="19">
        <v>44715</v>
      </c>
      <c r="B27" s="20">
        <v>781.21180000000004</v>
      </c>
      <c r="C27" s="21">
        <v>5.9401000000000002</v>
      </c>
      <c r="D27" s="22">
        <f t="shared" si="23"/>
        <v>787.15189999999996</v>
      </c>
      <c r="E27" s="23">
        <f t="shared" si="24"/>
        <v>-9.9999999974897905E-2</v>
      </c>
      <c r="F27" s="24">
        <f t="shared" si="25"/>
        <v>-4.2999999999437897</v>
      </c>
      <c r="G27" s="25">
        <f t="shared" si="26"/>
        <v>-3.3333333324965998E-2</v>
      </c>
      <c r="H27" s="21">
        <v>6.8541999999999996</v>
      </c>
      <c r="I27" s="22">
        <f t="shared" si="27"/>
        <v>788.06600000000003</v>
      </c>
      <c r="J27" s="23">
        <f t="shared" si="28"/>
        <v>-0.59999999996307496</v>
      </c>
      <c r="K27" s="24">
        <f t="shared" si="29"/>
        <v>-3.40000000005602</v>
      </c>
      <c r="L27" s="25">
        <f t="shared" si="30"/>
        <v>-0.199999999987691</v>
      </c>
      <c r="M27" s="40">
        <v>6.077</v>
      </c>
      <c r="N27" s="22">
        <f t="shared" si="31"/>
        <v>787.28880000000004</v>
      </c>
      <c r="O27" s="23">
        <f t="shared" si="32"/>
        <v>0.10000000008858501</v>
      </c>
      <c r="P27" s="24">
        <f t="shared" si="33"/>
        <v>-3.9000000000442001</v>
      </c>
      <c r="Q27" s="25">
        <f t="shared" si="34"/>
        <v>3.3333333362861602E-2</v>
      </c>
      <c r="R27" s="52"/>
      <c r="S27" s="47">
        <f t="shared" si="35"/>
        <v>44715</v>
      </c>
      <c r="T27" s="48">
        <v>8.9163999999999994</v>
      </c>
      <c r="U27" s="49">
        <f t="shared" si="36"/>
        <v>-0.20000000000130999</v>
      </c>
      <c r="V27" s="50">
        <f t="shared" si="37"/>
        <v>-3.0000000000001101</v>
      </c>
      <c r="W27" s="32">
        <f t="shared" si="38"/>
        <v>-6.66666666671034E-2</v>
      </c>
      <c r="X27" s="18">
        <v>12.0107</v>
      </c>
      <c r="Y27" s="49">
        <f t="shared" si="39"/>
        <v>0.19999999999953399</v>
      </c>
      <c r="Z27" s="50">
        <f t="shared" si="40"/>
        <v>-2.7000000000008102</v>
      </c>
      <c r="AA27" s="32">
        <f t="shared" si="41"/>
        <v>6.6666666666511304E-2</v>
      </c>
      <c r="AB27" s="58">
        <v>8.8966999999999992</v>
      </c>
      <c r="AC27" s="49">
        <f t="shared" si="42"/>
        <v>0</v>
      </c>
      <c r="AD27" s="50">
        <f t="shared" si="43"/>
        <v>-2.8000000000005798</v>
      </c>
      <c r="AE27" s="32">
        <f t="shared" si="44"/>
        <v>0</v>
      </c>
      <c r="AF27" s="55">
        <v>82052</v>
      </c>
      <c r="AG27" s="70">
        <f t="shared" si="45"/>
        <v>73</v>
      </c>
      <c r="AH27" s="71"/>
    </row>
    <row r="28" spans="1:43" s="1" customFormat="1" ht="14.25">
      <c r="A28" s="19">
        <v>44719</v>
      </c>
      <c r="B28" s="20">
        <v>781.21180000000004</v>
      </c>
      <c r="C28" s="21">
        <v>5.9401999999999999</v>
      </c>
      <c r="D28" s="22">
        <f t="shared" si="23"/>
        <v>787.15200000000004</v>
      </c>
      <c r="E28" s="23">
        <f t="shared" si="24"/>
        <v>9.9999999974897905E-2</v>
      </c>
      <c r="F28" s="24">
        <f t="shared" si="25"/>
        <v>-4.1999999999688997</v>
      </c>
      <c r="G28" s="25">
        <f t="shared" si="26"/>
        <v>2.49999999937245E-2</v>
      </c>
      <c r="H28" s="21">
        <v>6.8540000000000001</v>
      </c>
      <c r="I28" s="22">
        <f t="shared" si="27"/>
        <v>788.06579999999997</v>
      </c>
      <c r="J28" s="23">
        <f t="shared" si="28"/>
        <v>-0.199999999949796</v>
      </c>
      <c r="K28" s="24">
        <f t="shared" si="29"/>
        <v>-3.6000000000058199</v>
      </c>
      <c r="L28" s="25">
        <f t="shared" si="30"/>
        <v>-4.9999999987449001E-2</v>
      </c>
      <c r="M28" s="39">
        <v>6.0768000000000004</v>
      </c>
      <c r="N28" s="22">
        <f t="shared" si="31"/>
        <v>787.28859999999997</v>
      </c>
      <c r="O28" s="23">
        <f t="shared" si="32"/>
        <v>-0.199999999949796</v>
      </c>
      <c r="P28" s="24">
        <f t="shared" si="33"/>
        <v>-4.099999999994</v>
      </c>
      <c r="Q28" s="25">
        <f t="shared" si="34"/>
        <v>-4.9999999987449001E-2</v>
      </c>
      <c r="R28" s="52"/>
      <c r="S28" s="47">
        <f t="shared" si="35"/>
        <v>44719</v>
      </c>
      <c r="T28" s="48">
        <v>8.9164999999999992</v>
      </c>
      <c r="U28" s="49">
        <f t="shared" si="36"/>
        <v>9.99999999997669E-2</v>
      </c>
      <c r="V28" s="50">
        <f t="shared" si="37"/>
        <v>-2.9000000000003499</v>
      </c>
      <c r="W28" s="32">
        <f t="shared" si="38"/>
        <v>2.4999999999941701E-2</v>
      </c>
      <c r="X28" s="18">
        <v>12.0108</v>
      </c>
      <c r="Y28" s="49">
        <f t="shared" si="39"/>
        <v>9.99999999997669E-2</v>
      </c>
      <c r="Z28" s="50">
        <f t="shared" si="40"/>
        <v>-2.6000000000010499</v>
      </c>
      <c r="AA28" s="32">
        <f t="shared" si="41"/>
        <v>2.4999999999941701E-2</v>
      </c>
      <c r="AB28" s="58">
        <v>8.8965999999999994</v>
      </c>
      <c r="AC28" s="49">
        <f t="shared" si="42"/>
        <v>-9.99999999997669E-2</v>
      </c>
      <c r="AD28" s="50">
        <f t="shared" si="43"/>
        <v>-2.9000000000003499</v>
      </c>
      <c r="AE28" s="32">
        <f t="shared" si="44"/>
        <v>-2.4999999999941701E-2</v>
      </c>
      <c r="AF28" s="55">
        <v>82049</v>
      </c>
      <c r="AG28" s="70">
        <f t="shared" si="45"/>
        <v>76</v>
      </c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4">
        <f>F28-F20</f>
        <v>-1.2000000000398401</v>
      </c>
      <c r="F30" s="24">
        <f>K28-K20</f>
        <v>-0.99999999997635303</v>
      </c>
      <c r="G30" s="24">
        <f>P28-P20</f>
        <v>-1.2999999999010501</v>
      </c>
      <c r="H30" s="84">
        <f>F28</f>
        <v>-4.1999999999688997</v>
      </c>
      <c r="I30" s="84">
        <f>K28</f>
        <v>-3.6000000000058199</v>
      </c>
      <c r="J30" s="84">
        <f>P28</f>
        <v>-4.099999999994</v>
      </c>
      <c r="K30" s="24">
        <f>G30/17</f>
        <v>-7.6470588229473294E-2</v>
      </c>
      <c r="L30" s="25"/>
      <c r="M30" s="39"/>
      <c r="N30" s="22"/>
      <c r="O30" s="23"/>
      <c r="P30" s="24"/>
      <c r="Q30" s="25"/>
      <c r="R30" s="51"/>
      <c r="S30" s="47"/>
      <c r="T30" s="48"/>
      <c r="U30" s="49">
        <f>V28-V20</f>
        <v>-0.90000000000145497</v>
      </c>
      <c r="V30" s="49">
        <f>Z28-Z20</f>
        <v>-0.89999999999967895</v>
      </c>
      <c r="W30" s="49">
        <f>AD28-AD20</f>
        <v>-0.799999999999912</v>
      </c>
      <c r="X30" s="49">
        <f>V28</f>
        <v>-2.9000000000003499</v>
      </c>
      <c r="Y30" s="49">
        <f>Z28</f>
        <v>-2.6000000000010499</v>
      </c>
      <c r="Z30" s="50">
        <f>AD28</f>
        <v>-2.9000000000003499</v>
      </c>
      <c r="AA30" s="32">
        <f>V30/17</f>
        <v>-5.2941176470569298E-2</v>
      </c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6" workbookViewId="0">
      <selection activeCell="U29" sqref="U29:AA29"/>
    </sheetView>
  </sheetViews>
  <sheetFormatPr defaultColWidth="9" defaultRowHeight="13.5"/>
  <cols>
    <col min="2" max="2" width="10.625" customWidth="1"/>
    <col min="3" max="3" width="13.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20" max="20" width="9.375"/>
    <col min="24" max="24" width="11.875" customWidth="1"/>
    <col min="28" max="28" width="9.375"/>
    <col min="32" max="33" width="9.375"/>
  </cols>
  <sheetData>
    <row r="1" spans="1:44" s="1" customFormat="1" ht="30.75" customHeight="1">
      <c r="A1" s="97" t="s">
        <v>50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44692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44692</v>
      </c>
      <c r="B6" s="20">
        <v>781.21180000000004</v>
      </c>
      <c r="C6" s="21">
        <v>6.0831</v>
      </c>
      <c r="D6" s="22">
        <f t="shared" ref="D6:D20" si="0">C6+B6</f>
        <v>787.29489999999998</v>
      </c>
      <c r="E6" s="23">
        <v>0</v>
      </c>
      <c r="F6" s="24">
        <v>0</v>
      </c>
      <c r="G6" s="25">
        <v>0</v>
      </c>
      <c r="H6" s="21">
        <v>7.0518000000000001</v>
      </c>
      <c r="I6" s="22">
        <f t="shared" ref="I6:I20" si="1">H6+B6</f>
        <v>788.2636</v>
      </c>
      <c r="J6" s="23">
        <v>0</v>
      </c>
      <c r="K6" s="24">
        <v>0</v>
      </c>
      <c r="L6" s="25">
        <v>0</v>
      </c>
      <c r="M6" s="39">
        <v>6.2103000000000002</v>
      </c>
      <c r="N6" s="22">
        <f t="shared" ref="N6:N20" si="2">M6+B6</f>
        <v>787.4221</v>
      </c>
      <c r="O6" s="23">
        <v>0</v>
      </c>
      <c r="P6" s="24">
        <v>0</v>
      </c>
      <c r="Q6" s="25">
        <v>0</v>
      </c>
      <c r="R6" s="46"/>
      <c r="S6" s="47">
        <f t="shared" ref="S6:S15" si="3">A6</f>
        <v>44692</v>
      </c>
      <c r="T6" s="48">
        <v>8.9135000000000009</v>
      </c>
      <c r="U6" s="49">
        <v>0</v>
      </c>
      <c r="V6" s="50">
        <v>0</v>
      </c>
      <c r="W6" s="32">
        <v>0</v>
      </c>
      <c r="X6" s="18">
        <v>12.0138</v>
      </c>
      <c r="Y6" s="49">
        <f>(X6-X6)*1000</f>
        <v>0</v>
      </c>
      <c r="Z6" s="50">
        <v>0</v>
      </c>
      <c r="AA6" s="32">
        <v>0</v>
      </c>
      <c r="AB6" s="58">
        <v>8.8751999999999995</v>
      </c>
      <c r="AC6" s="49">
        <v>0</v>
      </c>
      <c r="AD6" s="50">
        <v>0</v>
      </c>
      <c r="AE6" s="32">
        <v>0</v>
      </c>
      <c r="AF6" s="55">
        <v>82090</v>
      </c>
      <c r="AG6" s="70">
        <f>82098-AF6</f>
        <v>8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44693</v>
      </c>
      <c r="B7" s="20">
        <v>781.21180000000004</v>
      </c>
      <c r="C7" s="21">
        <v>6.0823999999999998</v>
      </c>
      <c r="D7" s="22">
        <f t="shared" si="0"/>
        <v>787.29420000000005</v>
      </c>
      <c r="E7" s="23">
        <f t="shared" ref="E7:E20" si="4">(D7-D6)*1000</f>
        <v>-0.69999999993797202</v>
      </c>
      <c r="F7" s="24">
        <f t="shared" ref="F7:F20" si="5">F6+E7</f>
        <v>-0.69999999993797202</v>
      </c>
      <c r="G7" s="25">
        <f t="shared" ref="G7:G20" si="6">E7/(A7-A6)</f>
        <v>-0.69999999993797202</v>
      </c>
      <c r="H7" s="21">
        <v>7.0514000000000001</v>
      </c>
      <c r="I7" s="22">
        <f t="shared" si="1"/>
        <v>788.26319999999998</v>
      </c>
      <c r="J7" s="23">
        <f t="shared" ref="J7:J20" si="7">(I7-I6)*1000</f>
        <v>-0.40000000001327901</v>
      </c>
      <c r="K7" s="24">
        <f t="shared" ref="K7:K20" si="8">K6+J7</f>
        <v>-0.40000000001327901</v>
      </c>
      <c r="L7" s="25">
        <f t="shared" ref="L7:L20" si="9">J7/(A7-A6)</f>
        <v>-0.40000000001327901</v>
      </c>
      <c r="M7" s="40">
        <v>6.21</v>
      </c>
      <c r="N7" s="22">
        <f t="shared" si="2"/>
        <v>787.42179999999996</v>
      </c>
      <c r="O7" s="23">
        <f t="shared" ref="O7:O20" si="10">(N7-N6)*1000</f>
        <v>-0.29999999992469401</v>
      </c>
      <c r="P7" s="24">
        <f t="shared" ref="P7:P20" si="11">P6+O7</f>
        <v>-0.29999999992469401</v>
      </c>
      <c r="Q7" s="25">
        <f t="shared" ref="Q7:Q20" si="12">O7/(A7-A6)</f>
        <v>-0.29999999992469401</v>
      </c>
      <c r="R7" s="51"/>
      <c r="S7" s="47">
        <f t="shared" si="3"/>
        <v>44693</v>
      </c>
      <c r="T7" s="48">
        <v>8.9131999999999998</v>
      </c>
      <c r="U7" s="49">
        <f t="shared" ref="U7:U15" si="13">(T7-T6)*1000</f>
        <v>-0.30000000000107702</v>
      </c>
      <c r="V7" s="50">
        <f t="shared" ref="V7:V15" si="14">V6+U7</f>
        <v>-0.30000000000107702</v>
      </c>
      <c r="W7" s="32">
        <f t="shared" ref="W7:W15" si="15">U7/(S7-S6)</f>
        <v>-0.30000000000107702</v>
      </c>
      <c r="X7" s="18">
        <v>12.0139</v>
      </c>
      <c r="Y7" s="49">
        <f t="shared" ref="Y7:Y15" si="16">(X7-X6)*1000</f>
        <v>9.99999999997669E-2</v>
      </c>
      <c r="Z7" s="50">
        <f t="shared" ref="Z7:Z15" si="17">Z6+Y7</f>
        <v>9.99999999997669E-2</v>
      </c>
      <c r="AA7" s="32">
        <f t="shared" ref="AA7:AA15" si="18">Y7/(S7-S6)</f>
        <v>9.99999999997669E-2</v>
      </c>
      <c r="AB7" s="58">
        <v>8.875</v>
      </c>
      <c r="AC7" s="49">
        <f t="shared" ref="AC7:AC15" si="19">(AB7-AB6)*1000</f>
        <v>-0.19999999999953399</v>
      </c>
      <c r="AD7" s="50">
        <f t="shared" ref="AD7:AD15" si="20">AD6+AC7</f>
        <v>-0.19999999999953399</v>
      </c>
      <c r="AE7" s="32">
        <f t="shared" ref="AE7:AE15" si="21">AC7/(S7-S6)</f>
        <v>-0.19999999999953399</v>
      </c>
      <c r="AF7" s="55">
        <v>82087</v>
      </c>
      <c r="AG7" s="70">
        <f t="shared" ref="AG7:AG15" si="22">82098-AF7</f>
        <v>11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44694</v>
      </c>
      <c r="B8" s="20">
        <v>781.21180000000004</v>
      </c>
      <c r="C8" s="21">
        <v>6.0820999999999996</v>
      </c>
      <c r="D8" s="22">
        <f t="shared" si="0"/>
        <v>787.29390000000001</v>
      </c>
      <c r="E8" s="23">
        <f t="shared" si="4"/>
        <v>-0.30000000003838101</v>
      </c>
      <c r="F8" s="24">
        <f t="shared" si="5"/>
        <v>-0.99999999997635303</v>
      </c>
      <c r="G8" s="25">
        <f t="shared" si="6"/>
        <v>-0.30000000003838101</v>
      </c>
      <c r="H8" s="21">
        <v>7.0511999999999997</v>
      </c>
      <c r="I8" s="22">
        <f t="shared" si="1"/>
        <v>788.26300000000003</v>
      </c>
      <c r="J8" s="23">
        <f t="shared" si="7"/>
        <v>-0.199999999949796</v>
      </c>
      <c r="K8" s="24">
        <f t="shared" si="8"/>
        <v>-0.59999999996307496</v>
      </c>
      <c r="L8" s="25">
        <f t="shared" si="9"/>
        <v>-0.199999999949796</v>
      </c>
      <c r="M8" s="39">
        <v>6.2098000000000004</v>
      </c>
      <c r="N8" s="22">
        <f t="shared" si="2"/>
        <v>787.42160000000001</v>
      </c>
      <c r="O8" s="23">
        <f t="shared" si="10"/>
        <v>-0.20000000006348301</v>
      </c>
      <c r="P8" s="24">
        <f t="shared" si="11"/>
        <v>-0.49999999998817701</v>
      </c>
      <c r="Q8" s="25">
        <f t="shared" si="12"/>
        <v>-0.20000000006348301</v>
      </c>
      <c r="R8" s="46"/>
      <c r="S8" s="47">
        <f t="shared" si="3"/>
        <v>44694</v>
      </c>
      <c r="T8" s="48">
        <v>8.9131</v>
      </c>
      <c r="U8" s="49">
        <f t="shared" si="13"/>
        <v>-9.99999999997669E-2</v>
      </c>
      <c r="V8" s="50">
        <f t="shared" si="14"/>
        <v>-0.40000000000084401</v>
      </c>
      <c r="W8" s="32">
        <f t="shared" si="15"/>
        <v>-9.99999999997669E-2</v>
      </c>
      <c r="X8" s="18">
        <v>12.013299999999999</v>
      </c>
      <c r="Y8" s="49">
        <f t="shared" si="16"/>
        <v>-0.60000000000037801</v>
      </c>
      <c r="Z8" s="50">
        <f t="shared" si="17"/>
        <v>-0.50000000000061096</v>
      </c>
      <c r="AA8" s="32">
        <f t="shared" si="18"/>
        <v>-0.60000000000037801</v>
      </c>
      <c r="AB8" s="58">
        <v>8.8750999999999998</v>
      </c>
      <c r="AC8" s="49">
        <f t="shared" si="19"/>
        <v>9.99999999997669E-2</v>
      </c>
      <c r="AD8" s="50">
        <f t="shared" si="20"/>
        <v>-9.99999999997669E-2</v>
      </c>
      <c r="AE8" s="32">
        <f t="shared" si="21"/>
        <v>9.99999999997669E-2</v>
      </c>
      <c r="AF8" s="55">
        <v>82084</v>
      </c>
      <c r="AG8" s="70">
        <f t="shared" si="22"/>
        <v>14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44695</v>
      </c>
      <c r="B9" s="20">
        <v>781.21180000000004</v>
      </c>
      <c r="C9" s="21">
        <v>6.0819000000000001</v>
      </c>
      <c r="D9" s="22">
        <f t="shared" si="0"/>
        <v>787.29369999999994</v>
      </c>
      <c r="E9" s="23">
        <f t="shared" si="4"/>
        <v>-0.199999999949796</v>
      </c>
      <c r="F9" s="24">
        <f t="shared" si="5"/>
        <v>-1.1999999999261499</v>
      </c>
      <c r="G9" s="25">
        <f t="shared" si="6"/>
        <v>-0.199999999949796</v>
      </c>
      <c r="H9" s="21">
        <v>7.0510000000000002</v>
      </c>
      <c r="I9" s="22">
        <f t="shared" si="1"/>
        <v>788.26279999999997</v>
      </c>
      <c r="J9" s="23">
        <f t="shared" si="7"/>
        <v>-0.199999999949796</v>
      </c>
      <c r="K9" s="24">
        <f t="shared" si="8"/>
        <v>-0.79999999991286996</v>
      </c>
      <c r="L9" s="25">
        <f t="shared" si="9"/>
        <v>-0.199999999949796</v>
      </c>
      <c r="M9" s="40">
        <v>6.2095000000000002</v>
      </c>
      <c r="N9" s="22">
        <f t="shared" si="2"/>
        <v>787.42129999999997</v>
      </c>
      <c r="O9" s="23">
        <f t="shared" si="10"/>
        <v>-0.29999999992469401</v>
      </c>
      <c r="P9" s="24">
        <f t="shared" si="11"/>
        <v>-0.79999999991286996</v>
      </c>
      <c r="Q9" s="25">
        <f t="shared" si="12"/>
        <v>-0.29999999992469401</v>
      </c>
      <c r="R9" s="51"/>
      <c r="S9" s="47">
        <f t="shared" si="3"/>
        <v>44695</v>
      </c>
      <c r="T9" s="48">
        <v>8.9128000000000007</v>
      </c>
      <c r="U9" s="49">
        <f t="shared" si="13"/>
        <v>-0.29999999999930099</v>
      </c>
      <c r="V9" s="50">
        <f t="shared" si="14"/>
        <v>-0.70000000000014495</v>
      </c>
      <c r="W9" s="32">
        <f t="shared" si="15"/>
        <v>-0.29999999999930099</v>
      </c>
      <c r="X9" s="18">
        <v>12.013500000000001</v>
      </c>
      <c r="Y9" s="49">
        <f t="shared" si="16"/>
        <v>0.20000000000130999</v>
      </c>
      <c r="Z9" s="50">
        <f t="shared" si="17"/>
        <v>-0.29999999999930099</v>
      </c>
      <c r="AA9" s="32">
        <f t="shared" si="18"/>
        <v>0.20000000000130999</v>
      </c>
      <c r="AB9" s="58">
        <v>8.8747000000000007</v>
      </c>
      <c r="AC9" s="49">
        <f t="shared" si="19"/>
        <v>-0.39999999999906799</v>
      </c>
      <c r="AD9" s="50">
        <f t="shared" si="20"/>
        <v>-0.49999999999883499</v>
      </c>
      <c r="AE9" s="32">
        <f t="shared" si="21"/>
        <v>-0.39999999999906799</v>
      </c>
      <c r="AF9" s="55">
        <v>82081</v>
      </c>
      <c r="AG9" s="70">
        <f t="shared" si="22"/>
        <v>17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44696</v>
      </c>
      <c r="B10" s="20">
        <v>781.21180000000004</v>
      </c>
      <c r="C10" s="21">
        <v>6.0815000000000001</v>
      </c>
      <c r="D10" s="22">
        <f t="shared" si="0"/>
        <v>787.29330000000004</v>
      </c>
      <c r="E10" s="23">
        <f t="shared" si="4"/>
        <v>-0.40000000001327901</v>
      </c>
      <c r="F10" s="24">
        <f t="shared" si="5"/>
        <v>-1.5999999999394301</v>
      </c>
      <c r="G10" s="25">
        <f t="shared" si="6"/>
        <v>-0.40000000001327901</v>
      </c>
      <c r="H10" s="21">
        <v>7.0513000000000003</v>
      </c>
      <c r="I10" s="22">
        <f t="shared" si="1"/>
        <v>788.26310000000001</v>
      </c>
      <c r="J10" s="23">
        <f t="shared" si="7"/>
        <v>0.29999999992469401</v>
      </c>
      <c r="K10" s="24">
        <f t="shared" si="8"/>
        <v>-0.49999999998817701</v>
      </c>
      <c r="L10" s="25">
        <f t="shared" si="9"/>
        <v>0.29999999992469401</v>
      </c>
      <c r="M10" s="39">
        <v>6.2093999999999996</v>
      </c>
      <c r="N10" s="22">
        <f t="shared" si="2"/>
        <v>787.4212</v>
      </c>
      <c r="O10" s="23">
        <f t="shared" si="10"/>
        <v>-0.10000000008858501</v>
      </c>
      <c r="P10" s="24">
        <f t="shared" si="11"/>
        <v>-0.90000000000145497</v>
      </c>
      <c r="Q10" s="25">
        <f t="shared" si="12"/>
        <v>-0.10000000008858501</v>
      </c>
      <c r="R10" s="46"/>
      <c r="S10" s="47">
        <f t="shared" si="3"/>
        <v>44696</v>
      </c>
      <c r="T10" s="48">
        <v>8.9124999999999996</v>
      </c>
      <c r="U10" s="49">
        <f t="shared" si="13"/>
        <v>-0.30000000000107702</v>
      </c>
      <c r="V10" s="50">
        <f t="shared" si="14"/>
        <v>-1.0000000000012199</v>
      </c>
      <c r="W10" s="32">
        <f t="shared" si="15"/>
        <v>-0.30000000000107702</v>
      </c>
      <c r="X10" s="18">
        <v>12.013199999999999</v>
      </c>
      <c r="Y10" s="49">
        <f t="shared" si="16"/>
        <v>-0.30000000000107702</v>
      </c>
      <c r="Z10" s="50">
        <f t="shared" si="17"/>
        <v>-0.60000000000037801</v>
      </c>
      <c r="AA10" s="32">
        <f t="shared" si="18"/>
        <v>-0.30000000000107702</v>
      </c>
      <c r="AB10" s="58">
        <v>8.8742000000000001</v>
      </c>
      <c r="AC10" s="49">
        <f t="shared" si="19"/>
        <v>-0.50000000000061096</v>
      </c>
      <c r="AD10" s="50">
        <f t="shared" si="20"/>
        <v>-0.999999999999446</v>
      </c>
      <c r="AE10" s="32">
        <f t="shared" si="21"/>
        <v>-0.50000000000061096</v>
      </c>
      <c r="AF10" s="55">
        <v>82078</v>
      </c>
      <c r="AG10" s="70">
        <f t="shared" si="22"/>
        <v>20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44697</v>
      </c>
      <c r="B11" s="20">
        <v>781.21180000000004</v>
      </c>
      <c r="C11" s="21">
        <v>6.0812999999999997</v>
      </c>
      <c r="D11" s="22">
        <f t="shared" si="0"/>
        <v>787.29309999999998</v>
      </c>
      <c r="E11" s="23">
        <f t="shared" si="4"/>
        <v>-0.199999999949796</v>
      </c>
      <c r="F11" s="24">
        <f t="shared" si="5"/>
        <v>-1.79999999988922</v>
      </c>
      <c r="G11" s="25">
        <f t="shared" si="6"/>
        <v>-0.199999999949796</v>
      </c>
      <c r="H11" s="21">
        <v>7.0510999999999999</v>
      </c>
      <c r="I11" s="22">
        <f t="shared" si="1"/>
        <v>788.26289999999995</v>
      </c>
      <c r="J11" s="23">
        <f t="shared" si="7"/>
        <v>-0.199999999949796</v>
      </c>
      <c r="K11" s="24">
        <f t="shared" si="8"/>
        <v>-0.69999999993797202</v>
      </c>
      <c r="L11" s="25">
        <f t="shared" si="9"/>
        <v>-0.199999999949796</v>
      </c>
      <c r="M11" s="40">
        <v>6.2092999999999998</v>
      </c>
      <c r="N11" s="22">
        <f t="shared" si="2"/>
        <v>787.42110000000002</v>
      </c>
      <c r="O11" s="23">
        <f t="shared" si="10"/>
        <v>-9.9999999974897905E-2</v>
      </c>
      <c r="P11" s="24">
        <f t="shared" si="11"/>
        <v>-0.99999999997635303</v>
      </c>
      <c r="Q11" s="25">
        <f t="shared" si="12"/>
        <v>-9.9999999974897905E-2</v>
      </c>
      <c r="R11" s="51"/>
      <c r="S11" s="47">
        <f t="shared" si="3"/>
        <v>44697</v>
      </c>
      <c r="T11" s="48">
        <v>8.9122000000000003</v>
      </c>
      <c r="U11" s="49">
        <f t="shared" si="13"/>
        <v>-0.29999999999930099</v>
      </c>
      <c r="V11" s="50">
        <f t="shared" si="14"/>
        <v>-1.3000000000005201</v>
      </c>
      <c r="W11" s="32">
        <f t="shared" si="15"/>
        <v>-0.29999999999930099</v>
      </c>
      <c r="X11" s="18">
        <v>12.013299999999999</v>
      </c>
      <c r="Y11" s="49">
        <f t="shared" si="16"/>
        <v>9.99999999997669E-2</v>
      </c>
      <c r="Z11" s="50">
        <f t="shared" si="17"/>
        <v>-0.50000000000061096</v>
      </c>
      <c r="AA11" s="32">
        <f t="shared" si="18"/>
        <v>9.99999999997669E-2</v>
      </c>
      <c r="AB11" s="58">
        <v>8.8742999999999999</v>
      </c>
      <c r="AC11" s="49">
        <f t="shared" si="19"/>
        <v>9.99999999997669E-2</v>
      </c>
      <c r="AD11" s="50">
        <f t="shared" si="20"/>
        <v>-0.89999999999967895</v>
      </c>
      <c r="AE11" s="32">
        <f t="shared" si="21"/>
        <v>9.99999999997669E-2</v>
      </c>
      <c r="AF11" s="55">
        <v>82075</v>
      </c>
      <c r="AG11" s="70">
        <f t="shared" si="22"/>
        <v>23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44698</v>
      </c>
      <c r="B12" s="20">
        <v>781.21180000000004</v>
      </c>
      <c r="C12" s="21">
        <v>6.0814000000000004</v>
      </c>
      <c r="D12" s="22">
        <f t="shared" si="0"/>
        <v>787.29319999999996</v>
      </c>
      <c r="E12" s="23">
        <f t="shared" si="4"/>
        <v>9.9999999974897905E-2</v>
      </c>
      <c r="F12" s="24">
        <f t="shared" si="5"/>
        <v>-1.69999999991433</v>
      </c>
      <c r="G12" s="25">
        <f t="shared" si="6"/>
        <v>9.9999999974897905E-2</v>
      </c>
      <c r="H12" s="21">
        <v>7.0507999999999997</v>
      </c>
      <c r="I12" s="22">
        <f t="shared" si="1"/>
        <v>788.26260000000002</v>
      </c>
      <c r="J12" s="23">
        <f t="shared" si="7"/>
        <v>-0.30000000003838101</v>
      </c>
      <c r="K12" s="24">
        <f t="shared" si="8"/>
        <v>-0.99999999997635303</v>
      </c>
      <c r="L12" s="25">
        <f t="shared" si="9"/>
        <v>-0.30000000003838101</v>
      </c>
      <c r="M12" s="39">
        <v>6.2093999999999996</v>
      </c>
      <c r="N12" s="22">
        <f t="shared" si="2"/>
        <v>787.4212</v>
      </c>
      <c r="O12" s="23">
        <f t="shared" si="10"/>
        <v>9.9999999974897905E-2</v>
      </c>
      <c r="P12" s="24">
        <f t="shared" si="11"/>
        <v>-0.90000000000145497</v>
      </c>
      <c r="Q12" s="25">
        <f t="shared" si="12"/>
        <v>9.9999999974897905E-2</v>
      </c>
      <c r="R12" s="46"/>
      <c r="S12" s="47">
        <f t="shared" si="3"/>
        <v>44698</v>
      </c>
      <c r="T12" s="48">
        <v>8.9123000000000001</v>
      </c>
      <c r="U12" s="49">
        <f t="shared" si="13"/>
        <v>9.99999999997669E-2</v>
      </c>
      <c r="V12" s="50">
        <f t="shared" si="14"/>
        <v>-1.20000000000076</v>
      </c>
      <c r="W12" s="32">
        <f t="shared" si="15"/>
        <v>9.99999999997669E-2</v>
      </c>
      <c r="X12" s="18">
        <v>12.0123</v>
      </c>
      <c r="Y12" s="49">
        <f t="shared" si="16"/>
        <v>-0.999999999999446</v>
      </c>
      <c r="Z12" s="50">
        <f t="shared" si="17"/>
        <v>-1.50000000000006</v>
      </c>
      <c r="AA12" s="32">
        <f t="shared" si="18"/>
        <v>-0.999999999999446</v>
      </c>
      <c r="AB12" s="58">
        <v>8.8742000000000001</v>
      </c>
      <c r="AC12" s="49">
        <f t="shared" si="19"/>
        <v>-9.99999999997669E-2</v>
      </c>
      <c r="AD12" s="50">
        <f t="shared" si="20"/>
        <v>-0.999999999999446</v>
      </c>
      <c r="AE12" s="32">
        <f t="shared" si="21"/>
        <v>-9.99999999997669E-2</v>
      </c>
      <c r="AF12" s="55">
        <v>82072</v>
      </c>
      <c r="AG12" s="70">
        <f t="shared" si="22"/>
        <v>26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44699</v>
      </c>
      <c r="B13" s="20">
        <v>781.21180000000004</v>
      </c>
      <c r="C13" s="21">
        <v>6.0811999999999999</v>
      </c>
      <c r="D13" s="22">
        <f t="shared" si="0"/>
        <v>787.29300000000001</v>
      </c>
      <c r="E13" s="23">
        <f t="shared" si="4"/>
        <v>-0.20000000006348301</v>
      </c>
      <c r="F13" s="24">
        <f t="shared" si="5"/>
        <v>-1.8999999999778101</v>
      </c>
      <c r="G13" s="25">
        <f t="shared" si="6"/>
        <v>-0.20000000006348301</v>
      </c>
      <c r="H13" s="21">
        <v>7.0506000000000002</v>
      </c>
      <c r="I13" s="22">
        <f t="shared" si="1"/>
        <v>788.26239999999996</v>
      </c>
      <c r="J13" s="23">
        <f t="shared" si="7"/>
        <v>-0.199999999949796</v>
      </c>
      <c r="K13" s="24">
        <f t="shared" si="8"/>
        <v>-1.1999999999261499</v>
      </c>
      <c r="L13" s="25">
        <f t="shared" si="9"/>
        <v>-0.199999999949796</v>
      </c>
      <c r="M13" s="40">
        <v>6.2089999999999996</v>
      </c>
      <c r="N13" s="22">
        <f t="shared" si="2"/>
        <v>787.42079999999999</v>
      </c>
      <c r="O13" s="23">
        <f t="shared" si="10"/>
        <v>-0.40000000001327901</v>
      </c>
      <c r="P13" s="24">
        <f t="shared" si="11"/>
        <v>-1.30000000001473</v>
      </c>
      <c r="Q13" s="25">
        <f t="shared" si="12"/>
        <v>-0.40000000001327901</v>
      </c>
      <c r="R13" s="51"/>
      <c r="S13" s="47">
        <f t="shared" si="3"/>
        <v>44699</v>
      </c>
      <c r="T13" s="48">
        <v>8.9120000000000008</v>
      </c>
      <c r="U13" s="49">
        <f t="shared" si="13"/>
        <v>-0.29999999999930099</v>
      </c>
      <c r="V13" s="50">
        <f t="shared" si="14"/>
        <v>-1.50000000000006</v>
      </c>
      <c r="W13" s="32">
        <f t="shared" si="15"/>
        <v>-0.29999999999930099</v>
      </c>
      <c r="X13" s="18">
        <v>12.012</v>
      </c>
      <c r="Y13" s="49">
        <f t="shared" si="16"/>
        <v>-0.29999999999930099</v>
      </c>
      <c r="Z13" s="50">
        <f t="shared" si="17"/>
        <v>-1.7999999999993599</v>
      </c>
      <c r="AA13" s="32">
        <f t="shared" si="18"/>
        <v>-0.29999999999930099</v>
      </c>
      <c r="AB13" s="58">
        <v>8.8734999999999999</v>
      </c>
      <c r="AC13" s="49">
        <f t="shared" si="19"/>
        <v>-0.70000000000014495</v>
      </c>
      <c r="AD13" s="50">
        <f t="shared" si="20"/>
        <v>-1.6999999999995901</v>
      </c>
      <c r="AE13" s="32">
        <f t="shared" si="21"/>
        <v>-0.70000000000014495</v>
      </c>
      <c r="AF13" s="55">
        <v>82069</v>
      </c>
      <c r="AG13" s="70">
        <f t="shared" si="22"/>
        <v>29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44700</v>
      </c>
      <c r="B14" s="20">
        <v>781.21180000000004</v>
      </c>
      <c r="C14" s="21">
        <v>6.0811999999999999</v>
      </c>
      <c r="D14" s="22">
        <f t="shared" si="0"/>
        <v>787.29300000000001</v>
      </c>
      <c r="E14" s="23">
        <f t="shared" si="4"/>
        <v>0</v>
      </c>
      <c r="F14" s="24">
        <f t="shared" si="5"/>
        <v>-1.8999999999778101</v>
      </c>
      <c r="G14" s="25">
        <f t="shared" si="6"/>
        <v>0</v>
      </c>
      <c r="H14" s="21">
        <v>7.0500999999999996</v>
      </c>
      <c r="I14" s="22">
        <f t="shared" si="1"/>
        <v>788.26189999999997</v>
      </c>
      <c r="J14" s="23">
        <f t="shared" si="7"/>
        <v>-0.49999999998817701</v>
      </c>
      <c r="K14" s="24">
        <f t="shared" si="8"/>
        <v>-1.69999999991433</v>
      </c>
      <c r="L14" s="25">
        <f t="shared" si="9"/>
        <v>-0.49999999998817701</v>
      </c>
      <c r="M14" s="39">
        <v>6.2092999999999998</v>
      </c>
      <c r="N14" s="22">
        <f t="shared" si="2"/>
        <v>787.42110000000002</v>
      </c>
      <c r="O14" s="23">
        <f t="shared" si="10"/>
        <v>0.30000000003838101</v>
      </c>
      <c r="P14" s="24">
        <f t="shared" si="11"/>
        <v>-0.99999999997635303</v>
      </c>
      <c r="Q14" s="25">
        <f t="shared" si="12"/>
        <v>0.30000000003838101</v>
      </c>
      <c r="R14" s="46"/>
      <c r="S14" s="47">
        <f t="shared" si="3"/>
        <v>44700</v>
      </c>
      <c r="T14" s="48">
        <v>8.9116999999999997</v>
      </c>
      <c r="U14" s="49">
        <f t="shared" si="13"/>
        <v>-0.30000000000107702</v>
      </c>
      <c r="V14" s="50">
        <f t="shared" si="14"/>
        <v>-1.80000000000113</v>
      </c>
      <c r="W14" s="32">
        <f t="shared" si="15"/>
        <v>-0.30000000000107702</v>
      </c>
      <c r="X14" s="18">
        <v>12.012</v>
      </c>
      <c r="Y14" s="49">
        <f t="shared" si="16"/>
        <v>0</v>
      </c>
      <c r="Z14" s="50">
        <f t="shared" si="17"/>
        <v>-1.7999999999993599</v>
      </c>
      <c r="AA14" s="32">
        <f t="shared" si="18"/>
        <v>0</v>
      </c>
      <c r="AB14" s="58">
        <v>8.8732000000000006</v>
      </c>
      <c r="AC14" s="49">
        <f t="shared" si="19"/>
        <v>-0.29999999999930099</v>
      </c>
      <c r="AD14" s="50">
        <f t="shared" si="20"/>
        <v>-1.99999999999889</v>
      </c>
      <c r="AE14" s="32">
        <f t="shared" si="21"/>
        <v>-0.29999999999930099</v>
      </c>
      <c r="AF14" s="55">
        <v>82066</v>
      </c>
      <c r="AG14" s="70">
        <f t="shared" si="22"/>
        <v>32</v>
      </c>
      <c r="AH14" s="72"/>
    </row>
    <row r="15" spans="1:44" s="1" customFormat="1" ht="14.85" customHeight="1">
      <c r="A15" s="19">
        <v>44701</v>
      </c>
      <c r="B15" s="20">
        <v>781.21180000000004</v>
      </c>
      <c r="C15" s="21">
        <v>6.0810000000000004</v>
      </c>
      <c r="D15" s="22">
        <f t="shared" si="0"/>
        <v>787.29280000000006</v>
      </c>
      <c r="E15" s="23">
        <f t="shared" si="4"/>
        <v>-0.199999999949796</v>
      </c>
      <c r="F15" s="24">
        <f t="shared" si="5"/>
        <v>-2.0999999999275998</v>
      </c>
      <c r="G15" s="25">
        <f t="shared" si="6"/>
        <v>-0.199999999949796</v>
      </c>
      <c r="H15" s="21">
        <v>7.0502000000000002</v>
      </c>
      <c r="I15" s="22">
        <f t="shared" si="1"/>
        <v>788.26199999999994</v>
      </c>
      <c r="J15" s="23">
        <f t="shared" si="7"/>
        <v>9.9999999974897905E-2</v>
      </c>
      <c r="K15" s="24">
        <f t="shared" si="8"/>
        <v>-1.5999999999394301</v>
      </c>
      <c r="L15" s="25">
        <f t="shared" si="9"/>
        <v>9.9999999974897905E-2</v>
      </c>
      <c r="M15" s="40">
        <v>6.2084999999999999</v>
      </c>
      <c r="N15" s="22">
        <f t="shared" si="2"/>
        <v>787.4203</v>
      </c>
      <c r="O15" s="23">
        <f t="shared" si="10"/>
        <v>-0.80000000002655702</v>
      </c>
      <c r="P15" s="24">
        <f t="shared" si="11"/>
        <v>-1.8000000000029099</v>
      </c>
      <c r="Q15" s="25">
        <f t="shared" si="12"/>
        <v>-0.80000000002655702</v>
      </c>
      <c r="R15" s="51"/>
      <c r="S15" s="47">
        <f t="shared" si="3"/>
        <v>44701</v>
      </c>
      <c r="T15" s="48">
        <v>8.9115000000000002</v>
      </c>
      <c r="U15" s="49">
        <f t="shared" si="13"/>
        <v>-0.19999999999953399</v>
      </c>
      <c r="V15" s="50">
        <f t="shared" si="14"/>
        <v>-2.0000000000006701</v>
      </c>
      <c r="W15" s="32">
        <f t="shared" si="15"/>
        <v>-0.19999999999953399</v>
      </c>
      <c r="X15" s="18">
        <v>12.0114</v>
      </c>
      <c r="Y15" s="49">
        <f t="shared" si="16"/>
        <v>-0.60000000000037801</v>
      </c>
      <c r="Z15" s="50">
        <f t="shared" si="17"/>
        <v>-2.3999999999997401</v>
      </c>
      <c r="AA15" s="32">
        <f t="shared" si="18"/>
        <v>-0.60000000000037801</v>
      </c>
      <c r="AB15" s="58">
        <v>8.8729999999999993</v>
      </c>
      <c r="AC15" s="49">
        <f t="shared" si="19"/>
        <v>-0.20000000000130999</v>
      </c>
      <c r="AD15" s="50">
        <f t="shared" si="20"/>
        <v>-2.2000000000002</v>
      </c>
      <c r="AE15" s="32">
        <f t="shared" si="21"/>
        <v>-0.20000000000130999</v>
      </c>
      <c r="AF15" s="55">
        <v>82063</v>
      </c>
      <c r="AG15" s="70">
        <f t="shared" si="22"/>
        <v>35</v>
      </c>
      <c r="AH15" s="71"/>
    </row>
    <row r="16" spans="1:44" s="1" customFormat="1" ht="14.85" customHeight="1">
      <c r="A16" s="19">
        <v>44702</v>
      </c>
      <c r="B16" s="20">
        <v>781.21180000000004</v>
      </c>
      <c r="C16" s="21">
        <v>6.08</v>
      </c>
      <c r="D16" s="22">
        <f t="shared" si="0"/>
        <v>787.29179999999997</v>
      </c>
      <c r="E16" s="23">
        <f t="shared" si="4"/>
        <v>-0.99999999997635303</v>
      </c>
      <c r="F16" s="24">
        <f t="shared" si="5"/>
        <v>-3.09999999990396</v>
      </c>
      <c r="G16" s="25">
        <f t="shared" si="6"/>
        <v>-0.99999999997635303</v>
      </c>
      <c r="H16" s="21">
        <v>7.0503</v>
      </c>
      <c r="I16" s="22">
        <f t="shared" si="1"/>
        <v>788.26210000000003</v>
      </c>
      <c r="J16" s="23">
        <f t="shared" si="7"/>
        <v>9.9999999974897905E-2</v>
      </c>
      <c r="K16" s="24">
        <f t="shared" si="8"/>
        <v>-1.4999999999645299</v>
      </c>
      <c r="L16" s="25">
        <f t="shared" si="9"/>
        <v>9.9999999974897905E-2</v>
      </c>
      <c r="M16" s="39">
        <v>6.2088000000000001</v>
      </c>
      <c r="N16" s="22">
        <f t="shared" si="2"/>
        <v>787.42060000000004</v>
      </c>
      <c r="O16" s="23">
        <f t="shared" si="10"/>
        <v>0.30000000003838101</v>
      </c>
      <c r="P16" s="24">
        <f t="shared" si="11"/>
        <v>-1.4999999999645299</v>
      </c>
      <c r="Q16" s="25">
        <f t="shared" si="12"/>
        <v>0.30000000003838101</v>
      </c>
      <c r="R16" s="46"/>
      <c r="S16" s="47">
        <f t="shared" ref="S16:S27" si="23">A16</f>
        <v>44702</v>
      </c>
      <c r="T16" s="48">
        <v>8.9113000000000007</v>
      </c>
      <c r="U16" s="49">
        <f t="shared" ref="U16:U27" si="24">(T16-T15)*1000</f>
        <v>-0.19999999999953399</v>
      </c>
      <c r="V16" s="50">
        <f t="shared" ref="V16:V27" si="25">V15+U16</f>
        <v>-2.2000000000002</v>
      </c>
      <c r="W16" s="32">
        <f t="shared" ref="W16:W27" si="26">U16/(S16-S15)</f>
        <v>-0.19999999999953399</v>
      </c>
      <c r="X16" s="18">
        <v>12.0113</v>
      </c>
      <c r="Y16" s="49">
        <f t="shared" ref="Y16:Y27" si="27">(X16-X15)*1000</f>
        <v>-9.99999999997669E-2</v>
      </c>
      <c r="Z16" s="50">
        <f t="shared" ref="Z16:Z27" si="28">Z15+Y16</f>
        <v>-2.4999999999995</v>
      </c>
      <c r="AA16" s="32">
        <f t="shared" ref="AA16:AA27" si="29">Y16/(S16-S15)</f>
        <v>-9.99999999997669E-2</v>
      </c>
      <c r="AB16" s="58">
        <v>8.8727999999999998</v>
      </c>
      <c r="AC16" s="49">
        <f t="shared" ref="AC16:AC27" si="30">(AB16-AB15)*1000</f>
        <v>-0.19999999999953399</v>
      </c>
      <c r="AD16" s="50">
        <f t="shared" ref="AD16:AD27" si="31">AD15+AC16</f>
        <v>-2.3999999999997401</v>
      </c>
      <c r="AE16" s="32">
        <f t="shared" ref="AE16:AE27" si="32">AC16/(S16-S15)</f>
        <v>-0.19999999999953399</v>
      </c>
      <c r="AF16" s="55">
        <v>82060</v>
      </c>
      <c r="AG16" s="70">
        <f t="shared" ref="AG16:AG27" si="33">82098-AF16</f>
        <v>38</v>
      </c>
      <c r="AH16" s="72"/>
    </row>
    <row r="17" spans="1:43" s="1" customFormat="1" ht="14.85" customHeight="1">
      <c r="A17" s="19">
        <v>44703</v>
      </c>
      <c r="B17" s="20">
        <v>781.21180000000004</v>
      </c>
      <c r="C17" s="21">
        <v>6.0805999999999996</v>
      </c>
      <c r="D17" s="22">
        <f t="shared" si="0"/>
        <v>787.29240000000004</v>
      </c>
      <c r="E17" s="23">
        <f t="shared" si="4"/>
        <v>0.59999999996307496</v>
      </c>
      <c r="F17" s="24">
        <f t="shared" si="5"/>
        <v>-2.4999999999408802</v>
      </c>
      <c r="G17" s="25">
        <f t="shared" si="6"/>
        <v>0.59999999996307496</v>
      </c>
      <c r="H17" s="21">
        <v>7.0500999999999996</v>
      </c>
      <c r="I17" s="22">
        <f t="shared" si="1"/>
        <v>788.26189999999997</v>
      </c>
      <c r="J17" s="23">
        <f t="shared" si="7"/>
        <v>-0.199999999949796</v>
      </c>
      <c r="K17" s="24">
        <f t="shared" si="8"/>
        <v>-1.69999999991433</v>
      </c>
      <c r="L17" s="25">
        <f t="shared" si="9"/>
        <v>-0.199999999949796</v>
      </c>
      <c r="M17" s="40">
        <v>6.2088999999999999</v>
      </c>
      <c r="N17" s="22">
        <f t="shared" si="2"/>
        <v>787.42070000000001</v>
      </c>
      <c r="O17" s="23">
        <f t="shared" si="10"/>
        <v>9.9999999974897905E-2</v>
      </c>
      <c r="P17" s="24">
        <f t="shared" si="11"/>
        <v>-1.39999999998963</v>
      </c>
      <c r="Q17" s="25">
        <f t="shared" si="12"/>
        <v>9.9999999974897905E-2</v>
      </c>
      <c r="R17" s="51"/>
      <c r="S17" s="47">
        <f t="shared" si="23"/>
        <v>44703</v>
      </c>
      <c r="T17" s="48">
        <v>8.9109999999999996</v>
      </c>
      <c r="U17" s="49">
        <f t="shared" si="24"/>
        <v>-0.30000000000107702</v>
      </c>
      <c r="V17" s="50">
        <f t="shared" si="25"/>
        <v>-2.5000000000012799</v>
      </c>
      <c r="W17" s="32">
        <f t="shared" si="26"/>
        <v>-0.30000000000107702</v>
      </c>
      <c r="X17" s="18">
        <v>12.011100000000001</v>
      </c>
      <c r="Y17" s="49">
        <f t="shared" si="27"/>
        <v>-0.19999999999953399</v>
      </c>
      <c r="Z17" s="50">
        <f t="shared" si="28"/>
        <v>-2.6999999999990401</v>
      </c>
      <c r="AA17" s="32">
        <f t="shared" si="29"/>
        <v>-0.19999999999953399</v>
      </c>
      <c r="AB17" s="58">
        <v>8.8725000000000005</v>
      </c>
      <c r="AC17" s="49">
        <f t="shared" si="30"/>
        <v>-0.29999999999930099</v>
      </c>
      <c r="AD17" s="50">
        <f t="shared" si="31"/>
        <v>-2.6999999999990401</v>
      </c>
      <c r="AE17" s="32">
        <f t="shared" si="32"/>
        <v>-0.29999999999930099</v>
      </c>
      <c r="AF17" s="55">
        <v>82057</v>
      </c>
      <c r="AG17" s="70">
        <f t="shared" si="33"/>
        <v>41</v>
      </c>
      <c r="AH17" s="71"/>
    </row>
    <row r="18" spans="1:43" s="1" customFormat="1" ht="14.85" customHeight="1">
      <c r="A18" s="19">
        <v>44704</v>
      </c>
      <c r="B18" s="20">
        <v>781.21180000000004</v>
      </c>
      <c r="C18" s="21">
        <v>6.0804</v>
      </c>
      <c r="D18" s="22">
        <f t="shared" si="0"/>
        <v>787.29219999999998</v>
      </c>
      <c r="E18" s="23">
        <f t="shared" si="4"/>
        <v>-0.199999999949796</v>
      </c>
      <c r="F18" s="24">
        <f t="shared" si="5"/>
        <v>-2.6999999998906801</v>
      </c>
      <c r="G18" s="25">
        <f t="shared" si="6"/>
        <v>-0.199999999949796</v>
      </c>
      <c r="H18" s="21">
        <v>7.0499000000000001</v>
      </c>
      <c r="I18" s="22">
        <f t="shared" si="1"/>
        <v>788.26170000000002</v>
      </c>
      <c r="J18" s="23">
        <f t="shared" si="7"/>
        <v>-0.20000000006348301</v>
      </c>
      <c r="K18" s="24">
        <f t="shared" si="8"/>
        <v>-1.8999999999778101</v>
      </c>
      <c r="L18" s="25">
        <f t="shared" si="9"/>
        <v>-0.20000000006348301</v>
      </c>
      <c r="M18" s="39">
        <v>6.2087000000000003</v>
      </c>
      <c r="N18" s="22">
        <f t="shared" si="2"/>
        <v>787.42049999999995</v>
      </c>
      <c r="O18" s="23">
        <f t="shared" si="10"/>
        <v>-0.199999999949796</v>
      </c>
      <c r="P18" s="24">
        <f t="shared" si="11"/>
        <v>-1.5999999999394301</v>
      </c>
      <c r="Q18" s="25">
        <f t="shared" si="12"/>
        <v>-0.199999999949796</v>
      </c>
      <c r="R18" s="46"/>
      <c r="S18" s="47">
        <f t="shared" si="23"/>
        <v>44704</v>
      </c>
      <c r="T18" s="48">
        <v>8.9108999999999998</v>
      </c>
      <c r="U18" s="49">
        <f t="shared" si="24"/>
        <v>-9.99999999997669E-2</v>
      </c>
      <c r="V18" s="50">
        <f t="shared" si="25"/>
        <v>-2.6000000000010499</v>
      </c>
      <c r="W18" s="32">
        <f t="shared" si="26"/>
        <v>-9.99999999997669E-2</v>
      </c>
      <c r="X18" s="18">
        <v>12.010999999999999</v>
      </c>
      <c r="Y18" s="49">
        <f t="shared" si="27"/>
        <v>-0.10000000000154299</v>
      </c>
      <c r="Z18" s="50">
        <f t="shared" si="28"/>
        <v>-2.8000000000005798</v>
      </c>
      <c r="AA18" s="32">
        <f t="shared" si="29"/>
        <v>-0.10000000000154299</v>
      </c>
      <c r="AB18" s="58">
        <v>8.8724000000000007</v>
      </c>
      <c r="AC18" s="49">
        <f t="shared" si="30"/>
        <v>-9.99999999997669E-2</v>
      </c>
      <c r="AD18" s="50">
        <f t="shared" si="31"/>
        <v>-2.7999999999987999</v>
      </c>
      <c r="AE18" s="32">
        <f t="shared" si="32"/>
        <v>-9.99999999997669E-2</v>
      </c>
      <c r="AF18" s="55">
        <v>82054</v>
      </c>
      <c r="AG18" s="70">
        <f t="shared" si="33"/>
        <v>44</v>
      </c>
      <c r="AH18" s="72"/>
    </row>
    <row r="19" spans="1:43" s="1" customFormat="1" ht="14.85" customHeight="1">
      <c r="A19" s="19">
        <v>44705</v>
      </c>
      <c r="B19" s="20">
        <v>781.21180000000004</v>
      </c>
      <c r="C19" s="21">
        <v>6.0801999999999996</v>
      </c>
      <c r="D19" s="22">
        <f t="shared" si="0"/>
        <v>787.29200000000003</v>
      </c>
      <c r="E19" s="23">
        <f t="shared" si="4"/>
        <v>-0.20000000006348301</v>
      </c>
      <c r="F19" s="24">
        <f t="shared" si="5"/>
        <v>-2.8999999999541601</v>
      </c>
      <c r="G19" s="25">
        <f t="shared" si="6"/>
        <v>-0.20000000006348301</v>
      </c>
      <c r="H19" s="21">
        <v>7.0498000000000003</v>
      </c>
      <c r="I19" s="22">
        <f t="shared" si="1"/>
        <v>788.26160000000004</v>
      </c>
      <c r="J19" s="23">
        <f t="shared" si="7"/>
        <v>-9.9999999974897905E-2</v>
      </c>
      <c r="K19" s="24">
        <f t="shared" si="8"/>
        <v>-1.9999999999527101</v>
      </c>
      <c r="L19" s="25">
        <f t="shared" si="9"/>
        <v>-9.9999999974897905E-2</v>
      </c>
      <c r="M19" s="40">
        <v>6.2084999999999999</v>
      </c>
      <c r="N19" s="22">
        <f t="shared" si="2"/>
        <v>787.4203</v>
      </c>
      <c r="O19" s="23">
        <f t="shared" si="10"/>
        <v>-0.20000000006348301</v>
      </c>
      <c r="P19" s="24">
        <f t="shared" si="11"/>
        <v>-1.8000000000029099</v>
      </c>
      <c r="Q19" s="25">
        <f t="shared" si="12"/>
        <v>-0.20000000006348301</v>
      </c>
      <c r="R19" s="51"/>
      <c r="S19" s="47">
        <f t="shared" si="23"/>
        <v>44705</v>
      </c>
      <c r="T19" s="48">
        <v>8.9107000000000003</v>
      </c>
      <c r="U19" s="49">
        <f t="shared" si="24"/>
        <v>-0.19999999999953399</v>
      </c>
      <c r="V19" s="50">
        <f t="shared" si="25"/>
        <v>-2.8000000000005798</v>
      </c>
      <c r="W19" s="32">
        <f t="shared" si="26"/>
        <v>-0.19999999999953399</v>
      </c>
      <c r="X19" s="18">
        <v>12.0107</v>
      </c>
      <c r="Y19" s="49">
        <f t="shared" si="27"/>
        <v>-0.29999999999930099</v>
      </c>
      <c r="Z19" s="50">
        <f t="shared" si="28"/>
        <v>-3.0999999999998802</v>
      </c>
      <c r="AA19" s="32">
        <f t="shared" si="29"/>
        <v>-0.29999999999930099</v>
      </c>
      <c r="AB19" s="58">
        <v>8.8721999999999905</v>
      </c>
      <c r="AC19" s="49">
        <f t="shared" si="30"/>
        <v>-0.200000000010192</v>
      </c>
      <c r="AD19" s="50">
        <f t="shared" si="31"/>
        <v>-3.0000000000089999</v>
      </c>
      <c r="AE19" s="32">
        <f t="shared" si="32"/>
        <v>-0.200000000010192</v>
      </c>
      <c r="AF19" s="55">
        <v>82051</v>
      </c>
      <c r="AG19" s="70">
        <f t="shared" si="33"/>
        <v>47</v>
      </c>
      <c r="AH19" s="71"/>
    </row>
    <row r="20" spans="1:43" s="1" customFormat="1" ht="14.85" customHeight="1">
      <c r="A20" s="19">
        <v>44706</v>
      </c>
      <c r="B20" s="20">
        <v>781.21180000000004</v>
      </c>
      <c r="C20" s="21">
        <v>6.08</v>
      </c>
      <c r="D20" s="22">
        <f t="shared" si="0"/>
        <v>787.29179999999997</v>
      </c>
      <c r="E20" s="23">
        <f t="shared" si="4"/>
        <v>-0.199999999949796</v>
      </c>
      <c r="F20" s="24">
        <f t="shared" si="5"/>
        <v>-3.09999999990396</v>
      </c>
      <c r="G20" s="25">
        <f t="shared" si="6"/>
        <v>-0.199999999949796</v>
      </c>
      <c r="H20" s="21">
        <v>7.0495000000000001</v>
      </c>
      <c r="I20" s="22">
        <f t="shared" si="1"/>
        <v>788.26130000000001</v>
      </c>
      <c r="J20" s="23">
        <f t="shared" si="7"/>
        <v>-0.30000000003838101</v>
      </c>
      <c r="K20" s="24">
        <f t="shared" si="8"/>
        <v>-2.2999999999910901</v>
      </c>
      <c r="L20" s="25">
        <f t="shared" si="9"/>
        <v>-0.30000000003838101</v>
      </c>
      <c r="M20" s="39">
        <v>6.2083000000000004</v>
      </c>
      <c r="N20" s="22">
        <f t="shared" si="2"/>
        <v>787.42010000000005</v>
      </c>
      <c r="O20" s="23">
        <f t="shared" si="10"/>
        <v>-0.199999999949796</v>
      </c>
      <c r="P20" s="24">
        <f t="shared" si="11"/>
        <v>-1.9999999999527101</v>
      </c>
      <c r="Q20" s="25">
        <f t="shared" si="12"/>
        <v>-0.199999999949796</v>
      </c>
      <c r="R20" s="46"/>
      <c r="S20" s="47">
        <f t="shared" si="23"/>
        <v>44706</v>
      </c>
      <c r="T20" s="48">
        <v>8.9108999999999998</v>
      </c>
      <c r="U20" s="49">
        <f t="shared" si="24"/>
        <v>0.19999999999953399</v>
      </c>
      <c r="V20" s="50">
        <f t="shared" si="25"/>
        <v>-2.6000000000010499</v>
      </c>
      <c r="W20" s="32">
        <f t="shared" si="26"/>
        <v>0.19999999999953399</v>
      </c>
      <c r="X20" s="18">
        <v>12.0105</v>
      </c>
      <c r="Y20" s="49">
        <f t="shared" si="27"/>
        <v>-0.19999999999953399</v>
      </c>
      <c r="Z20" s="50">
        <f t="shared" si="28"/>
        <v>-3.2999999999994101</v>
      </c>
      <c r="AA20" s="32">
        <f t="shared" si="29"/>
        <v>-0.19999999999953399</v>
      </c>
      <c r="AB20" s="58">
        <v>8.8726000000000003</v>
      </c>
      <c r="AC20" s="49">
        <f t="shared" si="30"/>
        <v>0.40000000000972602</v>
      </c>
      <c r="AD20" s="50">
        <f t="shared" si="31"/>
        <v>-2.59999999999927</v>
      </c>
      <c r="AE20" s="32">
        <f t="shared" si="32"/>
        <v>0.40000000000972602</v>
      </c>
      <c r="AF20" s="55">
        <v>82048</v>
      </c>
      <c r="AG20" s="70">
        <f t="shared" si="33"/>
        <v>50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44708</v>
      </c>
      <c r="B21" s="20">
        <v>781.21180000000004</v>
      </c>
      <c r="C21" s="21">
        <v>6.0800999999999998</v>
      </c>
      <c r="D21" s="22">
        <f t="shared" ref="D21:D27" si="34">C21+B21</f>
        <v>787.29190000000006</v>
      </c>
      <c r="E21" s="23">
        <f t="shared" ref="E21:E27" si="35">(D21-D20)*1000</f>
        <v>9.9999999974897905E-2</v>
      </c>
      <c r="F21" s="24">
        <f t="shared" ref="F21:F27" si="36">F20+E21</f>
        <v>-2.9999999999290599</v>
      </c>
      <c r="G21" s="25">
        <f t="shared" ref="G21:G27" si="37">E21/(A21-A20)</f>
        <v>4.9999999987449001E-2</v>
      </c>
      <c r="H21" s="21">
        <v>7.0492999999999899</v>
      </c>
      <c r="I21" s="22">
        <f t="shared" ref="I21:I27" si="38">H21+B21</f>
        <v>788.26110000000006</v>
      </c>
      <c r="J21" s="23">
        <f t="shared" ref="J21:J27" si="39">(I21-I20)*1000</f>
        <v>-0.199999999949796</v>
      </c>
      <c r="K21" s="24">
        <f t="shared" ref="K21:K27" si="40">K20+J21</f>
        <v>-2.4999999999408802</v>
      </c>
      <c r="L21" s="25">
        <f t="shared" ref="L21:L27" si="41">J21/(A21-A20)</f>
        <v>-9.9999999974897905E-2</v>
      </c>
      <c r="M21" s="40">
        <v>6.2084999999999999</v>
      </c>
      <c r="N21" s="22">
        <f t="shared" ref="N21:N27" si="42">M21+B21</f>
        <v>787.4203</v>
      </c>
      <c r="O21" s="23">
        <f t="shared" ref="O21:O27" si="43">(N21-N20)*1000</f>
        <v>0.199999999949796</v>
      </c>
      <c r="P21" s="24">
        <f t="shared" ref="P21:P27" si="44">P20+O21</f>
        <v>-1.8000000000029099</v>
      </c>
      <c r="Q21" s="25">
        <f t="shared" ref="Q21:Q27" si="45">O21/(A21-A20)</f>
        <v>9.9999999974897905E-2</v>
      </c>
      <c r="R21" s="51"/>
      <c r="S21" s="47">
        <f t="shared" si="23"/>
        <v>44708</v>
      </c>
      <c r="T21" s="48">
        <v>8.9102999999999994</v>
      </c>
      <c r="U21" s="49">
        <f t="shared" si="24"/>
        <v>-0.60000000000037801</v>
      </c>
      <c r="V21" s="50">
        <f t="shared" si="25"/>
        <v>-3.2000000000014199</v>
      </c>
      <c r="W21" s="32">
        <f t="shared" si="26"/>
        <v>-0.300000000000189</v>
      </c>
      <c r="X21" s="18">
        <v>12.010300000000001</v>
      </c>
      <c r="Y21" s="49">
        <f t="shared" si="27"/>
        <v>-0.19999999999953399</v>
      </c>
      <c r="Z21" s="50">
        <f t="shared" si="28"/>
        <v>-3.4999999999989502</v>
      </c>
      <c r="AA21" s="32">
        <f t="shared" si="29"/>
        <v>-9.99999999997669E-2</v>
      </c>
      <c r="AB21" s="58">
        <v>8.8717999999999897</v>
      </c>
      <c r="AC21" s="49">
        <f t="shared" si="30"/>
        <v>-0.80000000001057003</v>
      </c>
      <c r="AD21" s="50">
        <f t="shared" si="31"/>
        <v>-3.40000000000984</v>
      </c>
      <c r="AE21" s="32">
        <f t="shared" si="32"/>
        <v>-0.40000000000528502</v>
      </c>
      <c r="AF21" s="55">
        <v>82045</v>
      </c>
      <c r="AG21" s="70">
        <f t="shared" si="33"/>
        <v>53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44710</v>
      </c>
      <c r="B22" s="20">
        <v>781.21180000000004</v>
      </c>
      <c r="C22" s="21">
        <v>6.0796000000000001</v>
      </c>
      <c r="D22" s="22">
        <f t="shared" si="34"/>
        <v>787.29139999999995</v>
      </c>
      <c r="E22" s="23">
        <f t="shared" si="35"/>
        <v>-0.49999999998817701</v>
      </c>
      <c r="F22" s="24">
        <f t="shared" si="36"/>
        <v>-3.49999999991724</v>
      </c>
      <c r="G22" s="25">
        <f t="shared" si="37"/>
        <v>-0.24999999999408801</v>
      </c>
      <c r="H22" s="21">
        <v>7.0495000000000001</v>
      </c>
      <c r="I22" s="22">
        <f t="shared" si="38"/>
        <v>788.26130000000001</v>
      </c>
      <c r="J22" s="23">
        <f t="shared" si="39"/>
        <v>0.199999999949796</v>
      </c>
      <c r="K22" s="24">
        <f t="shared" si="40"/>
        <v>-2.2999999999910901</v>
      </c>
      <c r="L22" s="25">
        <f t="shared" si="41"/>
        <v>9.9999999974897905E-2</v>
      </c>
      <c r="M22" s="39">
        <v>6.2079000000000004</v>
      </c>
      <c r="N22" s="22">
        <f t="shared" si="42"/>
        <v>787.41970000000003</v>
      </c>
      <c r="O22" s="23">
        <f t="shared" si="43"/>
        <v>-0.59999999996307496</v>
      </c>
      <c r="P22" s="24">
        <f t="shared" si="44"/>
        <v>-2.39999999996598</v>
      </c>
      <c r="Q22" s="25">
        <f t="shared" si="45"/>
        <v>-0.29999999998153698</v>
      </c>
      <c r="R22" s="51"/>
      <c r="S22" s="47">
        <f t="shared" si="23"/>
        <v>44710</v>
      </c>
      <c r="T22" s="48">
        <v>8.9100999999999999</v>
      </c>
      <c r="U22" s="49">
        <f t="shared" si="24"/>
        <v>-0.19999999999953399</v>
      </c>
      <c r="V22" s="50">
        <f t="shared" si="25"/>
        <v>-3.40000000000096</v>
      </c>
      <c r="W22" s="32">
        <f t="shared" si="26"/>
        <v>-9.99999999997669E-2</v>
      </c>
      <c r="X22" s="18">
        <v>12.0106</v>
      </c>
      <c r="Y22" s="49">
        <f t="shared" si="27"/>
        <v>0.29999999999930099</v>
      </c>
      <c r="Z22" s="50">
        <f t="shared" si="28"/>
        <v>-3.1999999999996498</v>
      </c>
      <c r="AA22" s="32">
        <f t="shared" si="29"/>
        <v>0.14999999999965</v>
      </c>
      <c r="AB22" s="58">
        <v>8.8715999999999902</v>
      </c>
      <c r="AC22" s="49">
        <f t="shared" si="30"/>
        <v>-0.19999999999953399</v>
      </c>
      <c r="AD22" s="50">
        <f t="shared" si="31"/>
        <v>-3.6000000000093699</v>
      </c>
      <c r="AE22" s="32">
        <f t="shared" si="32"/>
        <v>-9.99999999997669E-2</v>
      </c>
      <c r="AF22" s="55">
        <v>82042</v>
      </c>
      <c r="AG22" s="70">
        <f t="shared" si="33"/>
        <v>56</v>
      </c>
      <c r="AH22" s="72"/>
    </row>
    <row r="23" spans="1:43" s="1" customFormat="1" ht="14.85" customHeight="1">
      <c r="A23" s="19">
        <v>44712</v>
      </c>
      <c r="B23" s="20">
        <v>781.21180000000004</v>
      </c>
      <c r="C23" s="21">
        <v>6.0793999999999997</v>
      </c>
      <c r="D23" s="22">
        <f t="shared" si="34"/>
        <v>787.2912</v>
      </c>
      <c r="E23" s="23">
        <f t="shared" si="35"/>
        <v>-0.20000000006348301</v>
      </c>
      <c r="F23" s="24">
        <f t="shared" si="36"/>
        <v>-3.69999999998072</v>
      </c>
      <c r="G23" s="25">
        <f t="shared" si="37"/>
        <v>-0.100000000031741</v>
      </c>
      <c r="H23" s="21">
        <v>7.04889999999999</v>
      </c>
      <c r="I23" s="22">
        <f t="shared" si="38"/>
        <v>788.26070000000004</v>
      </c>
      <c r="J23" s="23">
        <f t="shared" si="39"/>
        <v>-0.59999999996307496</v>
      </c>
      <c r="K23" s="24">
        <f t="shared" si="40"/>
        <v>-2.8999999999541601</v>
      </c>
      <c r="L23" s="25">
        <f t="shared" si="41"/>
        <v>-0.29999999998153698</v>
      </c>
      <c r="M23" s="40">
        <v>6.2077</v>
      </c>
      <c r="N23" s="22">
        <f t="shared" si="42"/>
        <v>787.41949999999997</v>
      </c>
      <c r="O23" s="23">
        <f t="shared" si="43"/>
        <v>-0.199999999949796</v>
      </c>
      <c r="P23" s="24">
        <f t="shared" si="44"/>
        <v>-2.5999999999157799</v>
      </c>
      <c r="Q23" s="25">
        <f t="shared" si="45"/>
        <v>-9.9999999974897905E-2</v>
      </c>
      <c r="R23" s="51"/>
      <c r="S23" s="47">
        <f t="shared" si="23"/>
        <v>44712</v>
      </c>
      <c r="T23" s="48">
        <v>8.9105000000000008</v>
      </c>
      <c r="U23" s="49">
        <f t="shared" si="24"/>
        <v>0.40000000000084401</v>
      </c>
      <c r="V23" s="50">
        <f t="shared" si="25"/>
        <v>-3.0000000000001101</v>
      </c>
      <c r="W23" s="32">
        <f t="shared" si="26"/>
        <v>0.20000000000042201</v>
      </c>
      <c r="X23" s="18">
        <v>12.0099</v>
      </c>
      <c r="Y23" s="49">
        <f t="shared" si="27"/>
        <v>-0.70000000000014495</v>
      </c>
      <c r="Z23" s="50">
        <f t="shared" si="28"/>
        <v>-3.8999999999997899</v>
      </c>
      <c r="AA23" s="32">
        <f t="shared" si="29"/>
        <v>-0.35000000000007198</v>
      </c>
      <c r="AB23" s="58">
        <v>8.8713999999999906</v>
      </c>
      <c r="AC23" s="49">
        <f t="shared" si="30"/>
        <v>-0.19999999999953399</v>
      </c>
      <c r="AD23" s="50">
        <f t="shared" si="31"/>
        <v>-3.80000000000891</v>
      </c>
      <c r="AE23" s="32">
        <f t="shared" si="32"/>
        <v>-9.99999999997669E-2</v>
      </c>
      <c r="AF23" s="55">
        <v>82039</v>
      </c>
      <c r="AG23" s="70">
        <f t="shared" si="33"/>
        <v>59</v>
      </c>
      <c r="AH23" s="71"/>
    </row>
    <row r="24" spans="1:43" s="1" customFormat="1" ht="14.25">
      <c r="A24" s="19">
        <v>44714</v>
      </c>
      <c r="B24" s="20">
        <v>781.21180000000004</v>
      </c>
      <c r="C24" s="21">
        <v>6.0795000000000003</v>
      </c>
      <c r="D24" s="22">
        <f t="shared" si="34"/>
        <v>787.29129999999998</v>
      </c>
      <c r="E24" s="23">
        <f t="shared" si="35"/>
        <v>0.10000000008858501</v>
      </c>
      <c r="F24" s="24">
        <f t="shared" si="36"/>
        <v>-3.5999999998921299</v>
      </c>
      <c r="G24" s="25">
        <f t="shared" si="37"/>
        <v>5.0000000044292399E-2</v>
      </c>
      <c r="H24" s="21">
        <v>7.0486999999999904</v>
      </c>
      <c r="I24" s="22">
        <f t="shared" si="38"/>
        <v>788.26049999999998</v>
      </c>
      <c r="J24" s="23">
        <f t="shared" si="39"/>
        <v>-0.20000000006348301</v>
      </c>
      <c r="K24" s="24">
        <f t="shared" si="40"/>
        <v>-3.1000000000176402</v>
      </c>
      <c r="L24" s="25">
        <f t="shared" si="41"/>
        <v>-0.100000000031741</v>
      </c>
      <c r="M24" s="39">
        <v>6.2080000000000002</v>
      </c>
      <c r="N24" s="22">
        <f t="shared" si="42"/>
        <v>787.41980000000001</v>
      </c>
      <c r="O24" s="23">
        <f t="shared" si="43"/>
        <v>0.29999999992469401</v>
      </c>
      <c r="P24" s="24">
        <f t="shared" si="44"/>
        <v>-2.2999999999910901</v>
      </c>
      <c r="Q24" s="25">
        <f t="shared" si="45"/>
        <v>0.149999999962347</v>
      </c>
      <c r="R24" s="51"/>
      <c r="S24" s="47">
        <f t="shared" si="23"/>
        <v>44714</v>
      </c>
      <c r="T24" s="48">
        <v>8.9097000000000008</v>
      </c>
      <c r="U24" s="49">
        <f t="shared" si="24"/>
        <v>-0.799999999999912</v>
      </c>
      <c r="V24" s="50">
        <f t="shared" si="25"/>
        <v>-3.80000000000003</v>
      </c>
      <c r="W24" s="32">
        <f t="shared" si="26"/>
        <v>-0.399999999999956</v>
      </c>
      <c r="X24" s="18">
        <v>12.0097</v>
      </c>
      <c r="Y24" s="49">
        <f t="shared" si="27"/>
        <v>-0.19999999999953399</v>
      </c>
      <c r="Z24" s="50">
        <f t="shared" si="28"/>
        <v>-4.09999999999933</v>
      </c>
      <c r="AA24" s="32">
        <f t="shared" si="29"/>
        <v>-9.99999999997669E-2</v>
      </c>
      <c r="AB24" s="58">
        <v>8.8718000000000004</v>
      </c>
      <c r="AC24" s="49">
        <f t="shared" si="30"/>
        <v>0.40000000000972602</v>
      </c>
      <c r="AD24" s="50">
        <f t="shared" si="31"/>
        <v>-3.3999999999991801</v>
      </c>
      <c r="AE24" s="32">
        <f t="shared" si="32"/>
        <v>0.20000000000486301</v>
      </c>
      <c r="AF24" s="55">
        <v>82036</v>
      </c>
      <c r="AG24" s="70">
        <f t="shared" si="33"/>
        <v>62</v>
      </c>
      <c r="AH24" s="72"/>
    </row>
    <row r="25" spans="1:43" s="1" customFormat="1" ht="14.25">
      <c r="A25" s="19">
        <v>44716</v>
      </c>
      <c r="B25" s="20">
        <v>781.21180000000004</v>
      </c>
      <c r="C25" s="21">
        <v>6.0790000000000104</v>
      </c>
      <c r="D25" s="22">
        <f t="shared" si="34"/>
        <v>787.29079999999999</v>
      </c>
      <c r="E25" s="23">
        <f t="shared" si="35"/>
        <v>-0.49999999998817701</v>
      </c>
      <c r="F25" s="24">
        <f t="shared" si="36"/>
        <v>-4.0999999998803096</v>
      </c>
      <c r="G25" s="25">
        <f t="shared" si="37"/>
        <v>-0.24999999999408801</v>
      </c>
      <c r="H25" s="21">
        <v>7.0491000000000001</v>
      </c>
      <c r="I25" s="22">
        <f t="shared" si="38"/>
        <v>788.26089999999999</v>
      </c>
      <c r="J25" s="23">
        <f t="shared" si="39"/>
        <v>0.40000000001327901</v>
      </c>
      <c r="K25" s="24">
        <f t="shared" si="40"/>
        <v>-2.70000000000437</v>
      </c>
      <c r="L25" s="25">
        <f t="shared" si="41"/>
        <v>0.20000000000663901</v>
      </c>
      <c r="M25" s="40">
        <v>6.2073</v>
      </c>
      <c r="N25" s="22">
        <f t="shared" si="42"/>
        <v>787.41909999999996</v>
      </c>
      <c r="O25" s="23">
        <f t="shared" si="43"/>
        <v>-0.69999999993797202</v>
      </c>
      <c r="P25" s="24">
        <f t="shared" si="44"/>
        <v>-2.9999999999290599</v>
      </c>
      <c r="Q25" s="25">
        <f t="shared" si="45"/>
        <v>-0.34999999996898601</v>
      </c>
      <c r="R25" s="51"/>
      <c r="S25" s="47">
        <f t="shared" si="23"/>
        <v>44716</v>
      </c>
      <c r="T25" s="48">
        <v>8.9094999999999995</v>
      </c>
      <c r="U25" s="49">
        <f t="shared" si="24"/>
        <v>-0.20000000000130999</v>
      </c>
      <c r="V25" s="50">
        <f t="shared" si="25"/>
        <v>-4.0000000000013403</v>
      </c>
      <c r="W25" s="32">
        <f t="shared" si="26"/>
        <v>-0.100000000000655</v>
      </c>
      <c r="X25" s="18">
        <v>12.009499999999999</v>
      </c>
      <c r="Y25" s="49">
        <f t="shared" si="27"/>
        <v>-0.20000000000130999</v>
      </c>
      <c r="Z25" s="50">
        <f t="shared" si="28"/>
        <v>-4.3000000000006402</v>
      </c>
      <c r="AA25" s="32">
        <f t="shared" si="29"/>
        <v>-0.100000000000655</v>
      </c>
      <c r="AB25" s="58">
        <v>8.8709999999999898</v>
      </c>
      <c r="AC25" s="49">
        <f t="shared" si="30"/>
        <v>-0.80000000001057003</v>
      </c>
      <c r="AD25" s="50">
        <f t="shared" si="31"/>
        <v>-4.2000000000097497</v>
      </c>
      <c r="AE25" s="32">
        <f t="shared" si="32"/>
        <v>-0.40000000000528502</v>
      </c>
      <c r="AF25" s="55">
        <v>82033</v>
      </c>
      <c r="AG25" s="70">
        <f t="shared" si="33"/>
        <v>65</v>
      </c>
      <c r="AH25" s="71"/>
    </row>
    <row r="26" spans="1:43" s="1" customFormat="1" ht="14.25">
      <c r="A26" s="19">
        <v>44719</v>
      </c>
      <c r="B26" s="20">
        <v>781.21180000000004</v>
      </c>
      <c r="C26" s="21">
        <v>6.07880000000001</v>
      </c>
      <c r="D26" s="22">
        <f t="shared" si="34"/>
        <v>787.29060000000004</v>
      </c>
      <c r="E26" s="23">
        <f t="shared" si="35"/>
        <v>-0.20000000006348301</v>
      </c>
      <c r="F26" s="24">
        <f t="shared" si="36"/>
        <v>-4.2999999999437897</v>
      </c>
      <c r="G26" s="25">
        <f t="shared" si="37"/>
        <v>-6.66666666878276E-2</v>
      </c>
      <c r="H26" s="21">
        <v>7.0482999999999896</v>
      </c>
      <c r="I26" s="22">
        <f t="shared" si="38"/>
        <v>788.26009999999997</v>
      </c>
      <c r="J26" s="23">
        <f t="shared" si="39"/>
        <v>-0.79999999991286996</v>
      </c>
      <c r="K26" s="24">
        <f t="shared" si="40"/>
        <v>-3.49999999991724</v>
      </c>
      <c r="L26" s="25">
        <f t="shared" si="41"/>
        <v>-0.26666666663762301</v>
      </c>
      <c r="M26" s="39">
        <v>6.2070999999999996</v>
      </c>
      <c r="N26" s="22">
        <f t="shared" si="42"/>
        <v>787.41890000000001</v>
      </c>
      <c r="O26" s="23">
        <f t="shared" si="43"/>
        <v>-0.20000000006348301</v>
      </c>
      <c r="P26" s="24">
        <f t="shared" si="44"/>
        <v>-3.1999999999925399</v>
      </c>
      <c r="Q26" s="25">
        <f t="shared" si="45"/>
        <v>-6.66666666878276E-2</v>
      </c>
      <c r="R26" s="51"/>
      <c r="S26" s="47">
        <f t="shared" si="23"/>
        <v>44719</v>
      </c>
      <c r="T26" s="48">
        <v>8.9098000000000006</v>
      </c>
      <c r="U26" s="49">
        <f t="shared" si="24"/>
        <v>0.30000000000107702</v>
      </c>
      <c r="V26" s="50">
        <f t="shared" si="25"/>
        <v>-3.70000000000026</v>
      </c>
      <c r="W26" s="32">
        <f t="shared" si="26"/>
        <v>0.100000000000359</v>
      </c>
      <c r="X26" s="18">
        <v>12.01</v>
      </c>
      <c r="Y26" s="49">
        <f t="shared" si="27"/>
        <v>0.50000000000061096</v>
      </c>
      <c r="Z26" s="50">
        <f t="shared" si="28"/>
        <v>-3.80000000000003</v>
      </c>
      <c r="AA26" s="32">
        <f t="shared" si="29"/>
        <v>0.16666666666686999</v>
      </c>
      <c r="AB26" s="58">
        <v>8.8707999999999796</v>
      </c>
      <c r="AC26" s="49">
        <f t="shared" si="30"/>
        <v>-0.200000000010192</v>
      </c>
      <c r="AD26" s="50">
        <f t="shared" si="31"/>
        <v>-4.40000000001994</v>
      </c>
      <c r="AE26" s="32">
        <f t="shared" si="32"/>
        <v>-6.6666666670064004E-2</v>
      </c>
      <c r="AF26" s="55">
        <v>82030</v>
      </c>
      <c r="AG26" s="70">
        <f t="shared" si="33"/>
        <v>68</v>
      </c>
      <c r="AH26" s="72"/>
    </row>
    <row r="27" spans="1:43" s="1" customFormat="1" ht="14.25">
      <c r="A27" s="34">
        <v>44721</v>
      </c>
      <c r="B27" s="20">
        <v>781.21180000000004</v>
      </c>
      <c r="C27" s="21">
        <v>6.0789</v>
      </c>
      <c r="D27" s="22">
        <f t="shared" si="34"/>
        <v>787.29070000000002</v>
      </c>
      <c r="E27" s="23">
        <f t="shared" si="35"/>
        <v>9.9999999974897905E-2</v>
      </c>
      <c r="F27" s="24">
        <f t="shared" si="36"/>
        <v>-4.1999999999688997</v>
      </c>
      <c r="G27" s="25">
        <f t="shared" si="37"/>
        <v>4.9999999987449001E-2</v>
      </c>
      <c r="H27" s="21">
        <v>7.0486000000000004</v>
      </c>
      <c r="I27" s="22">
        <f t="shared" si="38"/>
        <v>788.2604</v>
      </c>
      <c r="J27" s="23">
        <f t="shared" si="39"/>
        <v>0.29999999992469401</v>
      </c>
      <c r="K27" s="24">
        <f t="shared" si="40"/>
        <v>-3.1999999999925399</v>
      </c>
      <c r="L27" s="25">
        <f t="shared" si="41"/>
        <v>0.149999999962347</v>
      </c>
      <c r="M27" s="40">
        <v>6.2073</v>
      </c>
      <c r="N27" s="22">
        <f t="shared" si="42"/>
        <v>787.41909999999996</v>
      </c>
      <c r="O27" s="23">
        <f t="shared" si="43"/>
        <v>0.20000000006348301</v>
      </c>
      <c r="P27" s="24">
        <f t="shared" si="44"/>
        <v>-2.9999999999290599</v>
      </c>
      <c r="Q27" s="25">
        <f t="shared" si="45"/>
        <v>0.100000000031741</v>
      </c>
      <c r="R27" s="52"/>
      <c r="S27" s="47">
        <f t="shared" si="23"/>
        <v>44721</v>
      </c>
      <c r="T27" s="48">
        <v>8.9099000000000004</v>
      </c>
      <c r="U27" s="49">
        <f t="shared" si="24"/>
        <v>9.99999999997669E-2</v>
      </c>
      <c r="V27" s="50">
        <f t="shared" si="25"/>
        <v>-3.6000000000004899</v>
      </c>
      <c r="W27" s="32">
        <f t="shared" si="26"/>
        <v>4.9999999999883499E-2</v>
      </c>
      <c r="X27" s="18">
        <v>12.0098</v>
      </c>
      <c r="Y27" s="49">
        <f t="shared" si="27"/>
        <v>-0.19999999999953399</v>
      </c>
      <c r="Z27" s="50">
        <f t="shared" si="28"/>
        <v>-3.9999999999995599</v>
      </c>
      <c r="AA27" s="32">
        <f t="shared" si="29"/>
        <v>-9.99999999997669E-2</v>
      </c>
      <c r="AB27" s="58">
        <v>8.8710000000000004</v>
      </c>
      <c r="AC27" s="49">
        <f t="shared" si="30"/>
        <v>0.20000000002085</v>
      </c>
      <c r="AD27" s="50">
        <f t="shared" si="31"/>
        <v>-4.1999999999990898</v>
      </c>
      <c r="AE27" s="32">
        <f t="shared" si="32"/>
        <v>0.100000000010425</v>
      </c>
      <c r="AF27" s="55">
        <v>82027</v>
      </c>
      <c r="AG27" s="70">
        <f t="shared" si="33"/>
        <v>71</v>
      </c>
      <c r="AH27" s="71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4">
        <f>F27-F15</f>
        <v>-2.1000000000412902</v>
      </c>
      <c r="F29" s="24">
        <f>K27-K15</f>
        <v>-1.60000000005311</v>
      </c>
      <c r="G29" s="24">
        <f>P27-P15</f>
        <v>-1.1999999999261499</v>
      </c>
      <c r="H29" s="84">
        <f>F27</f>
        <v>-4.1999999999688997</v>
      </c>
      <c r="I29" s="84">
        <f>K27</f>
        <v>-3.1999999999925399</v>
      </c>
      <c r="J29" s="84">
        <f>P27</f>
        <v>-2.9999999999290599</v>
      </c>
      <c r="K29" s="24">
        <f>E29/19</f>
        <v>-0.110526315791647</v>
      </c>
      <c r="L29" s="25"/>
      <c r="M29" s="39"/>
      <c r="N29" s="22"/>
      <c r="O29" s="23"/>
      <c r="P29" s="24"/>
      <c r="Q29" s="25"/>
      <c r="R29" s="51"/>
      <c r="S29" s="47"/>
      <c r="T29" s="48"/>
      <c r="U29" s="49">
        <f>V27-V15</f>
        <v>-1.59999999999982</v>
      </c>
      <c r="V29" s="49">
        <f>Z27-Z15</f>
        <v>-1.59999999999982</v>
      </c>
      <c r="W29" s="49">
        <f>AD27-AD15</f>
        <v>-1.99999999999889</v>
      </c>
      <c r="X29" s="49">
        <f>V27</f>
        <v>-3.6000000000004899</v>
      </c>
      <c r="Y29" s="49">
        <f>Z27</f>
        <v>-3.9999999999995599</v>
      </c>
      <c r="Z29" s="50">
        <f>AD27</f>
        <v>-4.1999999999990898</v>
      </c>
      <c r="AA29" s="32">
        <f>W29/19</f>
        <v>-0.10526315789467899</v>
      </c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8" workbookViewId="0">
      <selection activeCell="E30" sqref="E30"/>
    </sheetView>
  </sheetViews>
  <sheetFormatPr defaultColWidth="9" defaultRowHeight="13.5"/>
  <cols>
    <col min="2" max="2" width="10.625" customWidth="1"/>
    <col min="3" max="3" width="13.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20" max="20" width="9.375"/>
    <col min="24" max="24" width="11.875" customWidth="1"/>
    <col min="28" max="28" width="9.375"/>
    <col min="32" max="32" width="9.375"/>
    <col min="33" max="33" width="10.375"/>
  </cols>
  <sheetData>
    <row r="1" spans="1:44" s="1" customFormat="1" ht="30.75" customHeight="1">
      <c r="A1" s="97" t="s">
        <v>51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44698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44698</v>
      </c>
      <c r="B6" s="20">
        <v>781.21180000000004</v>
      </c>
      <c r="C6" s="21">
        <v>5.8472999999999997</v>
      </c>
      <c r="D6" s="22">
        <f>C6+B6</f>
        <v>787.05909999999994</v>
      </c>
      <c r="E6" s="23">
        <v>0</v>
      </c>
      <c r="F6" s="24">
        <v>0</v>
      </c>
      <c r="G6" s="25">
        <v>0</v>
      </c>
      <c r="H6" s="21">
        <v>7.0385</v>
      </c>
      <c r="I6" s="22">
        <f>H6+B6</f>
        <v>788.25030000000004</v>
      </c>
      <c r="J6" s="23">
        <v>0</v>
      </c>
      <c r="K6" s="24">
        <v>0</v>
      </c>
      <c r="L6" s="25">
        <v>0</v>
      </c>
      <c r="M6" s="39">
        <v>6.1025</v>
      </c>
      <c r="N6" s="22">
        <f>M6+B6</f>
        <v>787.3143</v>
      </c>
      <c r="O6" s="23">
        <v>0</v>
      </c>
      <c r="P6" s="24">
        <v>0</v>
      </c>
      <c r="Q6" s="25">
        <v>0</v>
      </c>
      <c r="R6" s="46"/>
      <c r="S6" s="47">
        <f>A6</f>
        <v>44698</v>
      </c>
      <c r="T6" s="48">
        <v>8.9141999999999992</v>
      </c>
      <c r="U6" s="49">
        <v>0</v>
      </c>
      <c r="V6" s="50">
        <v>0</v>
      </c>
      <c r="W6" s="32">
        <v>0</v>
      </c>
      <c r="X6" s="18">
        <v>12.013500000000001</v>
      </c>
      <c r="Y6" s="49">
        <f>(X6-X6)*1000</f>
        <v>0</v>
      </c>
      <c r="Z6" s="50">
        <v>0</v>
      </c>
      <c r="AA6" s="32">
        <v>0</v>
      </c>
      <c r="AB6" s="58">
        <v>9.0137</v>
      </c>
      <c r="AC6" s="49">
        <v>0</v>
      </c>
      <c r="AD6" s="50">
        <v>0</v>
      </c>
      <c r="AE6" s="32">
        <v>0</v>
      </c>
      <c r="AF6" s="55">
        <v>82070</v>
      </c>
      <c r="AG6" s="70">
        <f>82073-AF6</f>
        <v>3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44699</v>
      </c>
      <c r="B7" s="20">
        <v>781.21180000000004</v>
      </c>
      <c r="C7" s="21">
        <v>5.8470000000000004</v>
      </c>
      <c r="D7" s="22">
        <f>C7+B7</f>
        <v>787.05880000000002</v>
      </c>
      <c r="E7" s="23">
        <f>(D7-D6)*1000</f>
        <v>-0.30000000003838101</v>
      </c>
      <c r="F7" s="24">
        <f>F6+E7</f>
        <v>-0.30000000003838101</v>
      </c>
      <c r="G7" s="25">
        <f>E7/(A7-A6)</f>
        <v>-0.30000000003838101</v>
      </c>
      <c r="H7" s="21">
        <v>7.0380000000000003</v>
      </c>
      <c r="I7" s="22">
        <f>H7+B7</f>
        <v>788.24980000000005</v>
      </c>
      <c r="J7" s="23">
        <f>(I7-I6)*1000</f>
        <v>-0.49999999998817701</v>
      </c>
      <c r="K7" s="24">
        <f>K6+J7</f>
        <v>-0.49999999998817701</v>
      </c>
      <c r="L7" s="25">
        <f>J7/(A7-A6)</f>
        <v>-0.49999999998817701</v>
      </c>
      <c r="M7" s="40">
        <v>6.1020000000000003</v>
      </c>
      <c r="N7" s="22">
        <f>M7+B7</f>
        <v>787.31380000000001</v>
      </c>
      <c r="O7" s="23">
        <f>(N7-N6)*1000</f>
        <v>-0.49999999998817701</v>
      </c>
      <c r="P7" s="24">
        <f>P6+O7</f>
        <v>-0.49999999998817701</v>
      </c>
      <c r="Q7" s="25">
        <f>O7/(A7-A6)</f>
        <v>-0.49999999998817701</v>
      </c>
      <c r="R7" s="51"/>
      <c r="S7" s="47">
        <f>A7</f>
        <v>44699</v>
      </c>
      <c r="T7" s="48">
        <v>8.9145000000000003</v>
      </c>
      <c r="U7" s="49">
        <f>(T7-T6)*1000</f>
        <v>0.30000000000107702</v>
      </c>
      <c r="V7" s="50">
        <f>V6+U7</f>
        <v>0.30000000000107702</v>
      </c>
      <c r="W7" s="32">
        <f>U7/(S7-S6)</f>
        <v>0.30000000000107702</v>
      </c>
      <c r="X7" s="18">
        <v>12.013</v>
      </c>
      <c r="Y7" s="49">
        <f>(X7-X6)*1000</f>
        <v>-0.50000000000061096</v>
      </c>
      <c r="Z7" s="50">
        <f>Z6+Y7</f>
        <v>-0.50000000000061096</v>
      </c>
      <c r="AA7" s="32">
        <f>Y7/(S7-S6)</f>
        <v>-0.50000000000061096</v>
      </c>
      <c r="AB7" s="58">
        <v>9.0131999999999994</v>
      </c>
      <c r="AC7" s="49">
        <f>(AB7-AB6)*1000</f>
        <v>-0.50000000000061096</v>
      </c>
      <c r="AD7" s="50">
        <f>AD6+AC7</f>
        <v>-0.50000000000061096</v>
      </c>
      <c r="AE7" s="32">
        <f>AC7/(S7-S6)</f>
        <v>-0.50000000000061096</v>
      </c>
      <c r="AF7" s="55">
        <v>82067</v>
      </c>
      <c r="AG7" s="70">
        <f>82073-AF7</f>
        <v>6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44700</v>
      </c>
      <c r="B8" s="20">
        <v>781.21180000000004</v>
      </c>
      <c r="C8" s="21">
        <v>5.8468</v>
      </c>
      <c r="D8" s="22">
        <f>C8+B8</f>
        <v>787.05859999999996</v>
      </c>
      <c r="E8" s="23">
        <f>(D8-D7)*1000</f>
        <v>-0.199999999949796</v>
      </c>
      <c r="F8" s="24">
        <f>F7+E8</f>
        <v>-0.49999999998817701</v>
      </c>
      <c r="G8" s="25">
        <f>E8/(A8-A7)</f>
        <v>-0.199999999949796</v>
      </c>
      <c r="H8" s="21">
        <v>7.0380000000000003</v>
      </c>
      <c r="I8" s="22">
        <f>H8+B8</f>
        <v>788.24980000000005</v>
      </c>
      <c r="J8" s="23">
        <f>(I8-I7)*1000</f>
        <v>0</v>
      </c>
      <c r="K8" s="24">
        <f>K7+J8</f>
        <v>-0.49999999998817701</v>
      </c>
      <c r="L8" s="25">
        <f>J8/(A8-A7)</f>
        <v>0</v>
      </c>
      <c r="M8" s="39">
        <v>6.1021000000000001</v>
      </c>
      <c r="N8" s="22">
        <f>M8+B8</f>
        <v>787.31389999999999</v>
      </c>
      <c r="O8" s="23">
        <f>(N8-N7)*1000</f>
        <v>9.9999999974897905E-2</v>
      </c>
      <c r="P8" s="24">
        <f>P7+O8</f>
        <v>-0.40000000001327901</v>
      </c>
      <c r="Q8" s="25">
        <f>O8/(A8-A7)</f>
        <v>9.9999999974897905E-2</v>
      </c>
      <c r="R8" s="46"/>
      <c r="S8" s="47">
        <f>A8</f>
        <v>44700</v>
      </c>
      <c r="T8" s="48">
        <v>8.9146999999999998</v>
      </c>
      <c r="U8" s="49">
        <f>(T8-T7)*1000</f>
        <v>0.19999999999953399</v>
      </c>
      <c r="V8" s="50">
        <f>V7+U8</f>
        <v>0.50000000000061096</v>
      </c>
      <c r="W8" s="32">
        <f>U8/(S8-S7)</f>
        <v>0.19999999999953399</v>
      </c>
      <c r="X8" s="18">
        <v>12.0131</v>
      </c>
      <c r="Y8" s="49">
        <f>(X8-X7)*1000</f>
        <v>9.99999999997669E-2</v>
      </c>
      <c r="Z8" s="50">
        <f>Z7+Y8</f>
        <v>-0.40000000000084401</v>
      </c>
      <c r="AA8" s="32">
        <f>Y8/(S8-S7)</f>
        <v>9.99999999997669E-2</v>
      </c>
      <c r="AB8" s="58">
        <v>9.0132999999999992</v>
      </c>
      <c r="AC8" s="49">
        <f>(AB8-AB7)*1000</f>
        <v>9.99999999997669E-2</v>
      </c>
      <c r="AD8" s="50">
        <f>AD7+AC8</f>
        <v>-0.40000000000084401</v>
      </c>
      <c r="AE8" s="32">
        <f>AC8/(S8-S7)</f>
        <v>9.99999999997669E-2</v>
      </c>
      <c r="AF8" s="55">
        <v>82064</v>
      </c>
      <c r="AG8" s="70">
        <f>82073-AF8</f>
        <v>9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44701</v>
      </c>
      <c r="B9" s="20">
        <v>781.21180000000004</v>
      </c>
      <c r="C9" s="21">
        <v>5.8463000000000003</v>
      </c>
      <c r="D9" s="22">
        <f>C9+B9</f>
        <v>787.05809999999997</v>
      </c>
      <c r="E9" s="23">
        <f>(D9-D8)*1000</f>
        <v>-0.49999999998817701</v>
      </c>
      <c r="F9" s="24">
        <f>F8+E9</f>
        <v>-0.99999999997635303</v>
      </c>
      <c r="G9" s="25">
        <f>E9/(A9-A8)</f>
        <v>-0.49999999998817701</v>
      </c>
      <c r="H9" s="21">
        <v>7.0377999999999998</v>
      </c>
      <c r="I9" s="22">
        <f>H9+B9</f>
        <v>788.24959999999999</v>
      </c>
      <c r="J9" s="23">
        <f>(I9-I8)*1000</f>
        <v>-0.20000000006348301</v>
      </c>
      <c r="K9" s="24">
        <f>K8+J9</f>
        <v>-0.70000000005165897</v>
      </c>
      <c r="L9" s="25">
        <f>J9/(A9-A8)</f>
        <v>-0.20000000006348301</v>
      </c>
      <c r="M9" s="40">
        <v>6.1017000000000001</v>
      </c>
      <c r="N9" s="22">
        <f>M9+B9</f>
        <v>787.31349999999998</v>
      </c>
      <c r="O9" s="23">
        <f>(N9-N8)*1000</f>
        <v>-0.39999999989959201</v>
      </c>
      <c r="P9" s="24">
        <f>P8+O9</f>
        <v>-0.79999999991286996</v>
      </c>
      <c r="Q9" s="25">
        <f>O9/(A9-A8)</f>
        <v>-0.39999999989959201</v>
      </c>
      <c r="R9" s="51"/>
      <c r="S9" s="47">
        <f>A9</f>
        <v>44701</v>
      </c>
      <c r="T9" s="48">
        <v>8.9139999999999997</v>
      </c>
      <c r="U9" s="49">
        <f>(T9-T8)*1000</f>
        <v>-0.70000000000014495</v>
      </c>
      <c r="V9" s="50">
        <f>V8+U9</f>
        <v>-0.19999999999953399</v>
      </c>
      <c r="W9" s="32">
        <f>U9/(S9-S8)</f>
        <v>-0.70000000000014495</v>
      </c>
      <c r="X9" s="18">
        <v>12.012700000000001</v>
      </c>
      <c r="Y9" s="49">
        <f>(X9-X8)*1000</f>
        <v>-0.39999999999906799</v>
      </c>
      <c r="Z9" s="50">
        <f>Z8+Y9</f>
        <v>-0.799999999999912</v>
      </c>
      <c r="AA9" s="32">
        <f>Y9/(S9-S8)</f>
        <v>-0.39999999999906799</v>
      </c>
      <c r="AB9" s="58">
        <v>9.0129999999999999</v>
      </c>
      <c r="AC9" s="49">
        <f>(AB9-AB8)*1000</f>
        <v>-0.29999999999930099</v>
      </c>
      <c r="AD9" s="50">
        <f>AD8+AC9</f>
        <v>-0.70000000000014495</v>
      </c>
      <c r="AE9" s="32">
        <f>AC9/(S9-S8)</f>
        <v>-0.29999999999930099</v>
      </c>
      <c r="AF9" s="55">
        <v>82061</v>
      </c>
      <c r="AG9" s="70">
        <f>82073-AF9</f>
        <v>12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44702</v>
      </c>
      <c r="B10" s="20">
        <v>781.21180000000004</v>
      </c>
      <c r="C10" s="21">
        <v>5.8460999999999999</v>
      </c>
      <c r="D10" s="22">
        <f t="shared" ref="D10:D27" si="0">C10+B10</f>
        <v>787.05790000000002</v>
      </c>
      <c r="E10" s="23">
        <f t="shared" ref="E10:E27" si="1">(D10-D9)*1000</f>
        <v>-0.20000000006348301</v>
      </c>
      <c r="F10" s="24">
        <f t="shared" ref="F10:F27" si="2">F9+E10</f>
        <v>-1.2000000000398401</v>
      </c>
      <c r="G10" s="25">
        <f t="shared" ref="G10:G27" si="3">E10/(A10-A9)</f>
        <v>-0.20000000006348301</v>
      </c>
      <c r="H10" s="21">
        <v>7.0377000000000001</v>
      </c>
      <c r="I10" s="22">
        <f t="shared" ref="I10:I27" si="4">H10+B10</f>
        <v>788.24950000000001</v>
      </c>
      <c r="J10" s="23">
        <f t="shared" ref="J10:J27" si="5">(I10-I9)*1000</f>
        <v>-9.9999999974897905E-2</v>
      </c>
      <c r="K10" s="24">
        <f t="shared" ref="K10:K27" si="6">K9+J10</f>
        <v>-0.80000000002655702</v>
      </c>
      <c r="L10" s="25">
        <f t="shared" ref="L10:L27" si="7">J10/(A10-A9)</f>
        <v>-9.9999999974897905E-2</v>
      </c>
      <c r="M10" s="39">
        <v>6.1017999999999999</v>
      </c>
      <c r="N10" s="22">
        <f t="shared" ref="N10:N27" si="8">M10+B10</f>
        <v>787.31359999999995</v>
      </c>
      <c r="O10" s="23">
        <f t="shared" ref="O10:O27" si="9">(N10-N9)*1000</f>
        <v>9.9999999974897905E-2</v>
      </c>
      <c r="P10" s="24">
        <f t="shared" ref="P10:P27" si="10">P9+O10</f>
        <v>-0.69999999993797202</v>
      </c>
      <c r="Q10" s="25">
        <f t="shared" ref="Q10:Q27" si="11">O10/(A10-A9)</f>
        <v>9.9999999974897905E-2</v>
      </c>
      <c r="R10" s="46"/>
      <c r="S10" s="47">
        <f t="shared" ref="S10:S27" si="12">A10</f>
        <v>44702</v>
      </c>
      <c r="T10" s="48">
        <v>8.9132999999999996</v>
      </c>
      <c r="U10" s="49">
        <f t="shared" ref="U10:U27" si="13">(T10-T9)*1000</f>
        <v>-0.70000000000014495</v>
      </c>
      <c r="V10" s="50">
        <f t="shared" ref="V10:V27" si="14">V9+U10</f>
        <v>-0.89999999999967895</v>
      </c>
      <c r="W10" s="32">
        <f t="shared" ref="W10:W27" si="15">U10/(S10-S9)</f>
        <v>-0.70000000000014495</v>
      </c>
      <c r="X10" s="18">
        <v>12.013</v>
      </c>
      <c r="Y10" s="49">
        <f t="shared" ref="Y10:Y27" si="16">(X10-X9)*1000</f>
        <v>0.29999999999930099</v>
      </c>
      <c r="Z10" s="50">
        <f t="shared" ref="Z10:Z27" si="17">Z9+Y10</f>
        <v>-0.50000000000061096</v>
      </c>
      <c r="AA10" s="32">
        <f t="shared" ref="AA10:AA27" si="18">Y10/(S10-S9)</f>
        <v>0.29999999999930099</v>
      </c>
      <c r="AB10" s="58">
        <v>9.0127000000000006</v>
      </c>
      <c r="AC10" s="49">
        <f t="shared" ref="AC10:AC27" si="19">(AB10-AB9)*1000</f>
        <v>-0.29999999999930099</v>
      </c>
      <c r="AD10" s="50">
        <f t="shared" ref="AD10:AD27" si="20">AD9+AC10</f>
        <v>-0.999999999999446</v>
      </c>
      <c r="AE10" s="32">
        <f t="shared" ref="AE10:AE27" si="21">AC10/(S10-S9)</f>
        <v>-0.29999999999930099</v>
      </c>
      <c r="AF10" s="55">
        <v>82058</v>
      </c>
      <c r="AG10" s="70">
        <f t="shared" ref="AG10:AG27" si="22">82073-AF10</f>
        <v>15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44703</v>
      </c>
      <c r="B11" s="20">
        <v>781.21180000000004</v>
      </c>
      <c r="C11" s="21">
        <v>5.8459000000000003</v>
      </c>
      <c r="D11" s="22">
        <f t="shared" si="0"/>
        <v>787.05769999999995</v>
      </c>
      <c r="E11" s="23">
        <f t="shared" si="1"/>
        <v>-0.199999999949796</v>
      </c>
      <c r="F11" s="24">
        <f t="shared" si="2"/>
        <v>-1.39999999998963</v>
      </c>
      <c r="G11" s="25">
        <f t="shared" si="3"/>
        <v>-0.199999999949796</v>
      </c>
      <c r="H11" s="21">
        <v>7.0373999999999999</v>
      </c>
      <c r="I11" s="22">
        <f t="shared" si="4"/>
        <v>788.24919999999997</v>
      </c>
      <c r="J11" s="23">
        <f t="shared" si="5"/>
        <v>-0.29999999992469401</v>
      </c>
      <c r="K11" s="24">
        <f t="shared" si="6"/>
        <v>-1.09999999995125</v>
      </c>
      <c r="L11" s="25">
        <f t="shared" si="7"/>
        <v>-0.29999999992469401</v>
      </c>
      <c r="M11" s="40">
        <v>6.1016000000000004</v>
      </c>
      <c r="N11" s="22">
        <f t="shared" si="8"/>
        <v>787.3134</v>
      </c>
      <c r="O11" s="23">
        <f t="shared" si="9"/>
        <v>-0.20000000006348301</v>
      </c>
      <c r="P11" s="24">
        <f t="shared" si="10"/>
        <v>-0.90000000000145497</v>
      </c>
      <c r="Q11" s="25">
        <f t="shared" si="11"/>
        <v>-0.20000000006348301</v>
      </c>
      <c r="R11" s="51"/>
      <c r="S11" s="47">
        <f t="shared" si="12"/>
        <v>44703</v>
      </c>
      <c r="T11" s="48">
        <v>8.9131</v>
      </c>
      <c r="U11" s="49">
        <f t="shared" si="13"/>
        <v>-0.19999999999953399</v>
      </c>
      <c r="V11" s="50">
        <f t="shared" si="14"/>
        <v>-1.0999999999992101</v>
      </c>
      <c r="W11" s="32">
        <f t="shared" si="15"/>
        <v>-0.19999999999953399</v>
      </c>
      <c r="X11" s="18">
        <v>12.0128</v>
      </c>
      <c r="Y11" s="49">
        <f t="shared" si="16"/>
        <v>-0.19999999999953399</v>
      </c>
      <c r="Z11" s="50">
        <f t="shared" si="17"/>
        <v>-0.70000000000014495</v>
      </c>
      <c r="AA11" s="32">
        <f t="shared" si="18"/>
        <v>-0.19999999999953399</v>
      </c>
      <c r="AB11" s="58">
        <v>9.0124999999999993</v>
      </c>
      <c r="AC11" s="49">
        <f t="shared" si="19"/>
        <v>-0.20000000000130999</v>
      </c>
      <c r="AD11" s="50">
        <f t="shared" si="20"/>
        <v>-1.20000000000076</v>
      </c>
      <c r="AE11" s="32">
        <f t="shared" si="21"/>
        <v>-0.20000000000130999</v>
      </c>
      <c r="AF11" s="55">
        <v>82055</v>
      </c>
      <c r="AG11" s="70">
        <f t="shared" si="22"/>
        <v>18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44704</v>
      </c>
      <c r="B12" s="20">
        <v>781.21180000000004</v>
      </c>
      <c r="C12" s="21">
        <v>5.8460000000000001</v>
      </c>
      <c r="D12" s="22">
        <f t="shared" si="0"/>
        <v>787.05780000000004</v>
      </c>
      <c r="E12" s="23">
        <f t="shared" si="1"/>
        <v>9.9999999974897905E-2</v>
      </c>
      <c r="F12" s="24">
        <f t="shared" si="2"/>
        <v>-1.30000000001473</v>
      </c>
      <c r="G12" s="25">
        <f t="shared" si="3"/>
        <v>9.9999999974897905E-2</v>
      </c>
      <c r="H12" s="21">
        <v>7.0372000000000003</v>
      </c>
      <c r="I12" s="22">
        <f t="shared" si="4"/>
        <v>788.24900000000002</v>
      </c>
      <c r="J12" s="23">
        <f t="shared" si="5"/>
        <v>-0.20000000006348301</v>
      </c>
      <c r="K12" s="24">
        <f t="shared" si="6"/>
        <v>-1.30000000001473</v>
      </c>
      <c r="L12" s="25">
        <f t="shared" si="7"/>
        <v>-0.20000000006348301</v>
      </c>
      <c r="M12" s="39">
        <v>6.1013999999999999</v>
      </c>
      <c r="N12" s="22">
        <f t="shared" si="8"/>
        <v>787.31320000000005</v>
      </c>
      <c r="O12" s="23">
        <f t="shared" si="9"/>
        <v>-0.199999999949796</v>
      </c>
      <c r="P12" s="24">
        <f t="shared" si="10"/>
        <v>-1.09999999995125</v>
      </c>
      <c r="Q12" s="25">
        <f t="shared" si="11"/>
        <v>-0.199999999949796</v>
      </c>
      <c r="R12" s="46"/>
      <c r="S12" s="47">
        <f t="shared" si="12"/>
        <v>44704</v>
      </c>
      <c r="T12" s="48">
        <v>8.9129000000000005</v>
      </c>
      <c r="U12" s="49">
        <f t="shared" si="13"/>
        <v>-0.19999999999953399</v>
      </c>
      <c r="V12" s="50">
        <f t="shared" si="14"/>
        <v>-1.2999999999987499</v>
      </c>
      <c r="W12" s="32">
        <f t="shared" si="15"/>
        <v>-0.19999999999953399</v>
      </c>
      <c r="X12" s="18">
        <v>12.012600000000001</v>
      </c>
      <c r="Y12" s="49">
        <f t="shared" si="16"/>
        <v>-0.19999999999953399</v>
      </c>
      <c r="Z12" s="50">
        <f t="shared" si="17"/>
        <v>-0.89999999999967895</v>
      </c>
      <c r="AA12" s="32">
        <f t="shared" si="18"/>
        <v>-0.19999999999953399</v>
      </c>
      <c r="AB12" s="58">
        <v>9.0121000000000002</v>
      </c>
      <c r="AC12" s="49">
        <f t="shared" si="19"/>
        <v>-0.39999999999906799</v>
      </c>
      <c r="AD12" s="50">
        <f t="shared" si="20"/>
        <v>-1.59999999999982</v>
      </c>
      <c r="AE12" s="32">
        <f t="shared" si="21"/>
        <v>-0.39999999999906799</v>
      </c>
      <c r="AF12" s="55">
        <v>82052</v>
      </c>
      <c r="AG12" s="70">
        <f t="shared" si="22"/>
        <v>21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44705</v>
      </c>
      <c r="B13" s="20">
        <v>781.21180000000004</v>
      </c>
      <c r="C13" s="21">
        <v>5.8455000000000004</v>
      </c>
      <c r="D13" s="22">
        <f t="shared" si="0"/>
        <v>787.05730000000005</v>
      </c>
      <c r="E13" s="23">
        <f t="shared" si="1"/>
        <v>-0.49999999998817701</v>
      </c>
      <c r="F13" s="24">
        <f t="shared" si="2"/>
        <v>-1.8000000000029099</v>
      </c>
      <c r="G13" s="25">
        <f t="shared" si="3"/>
        <v>-0.49999999998817701</v>
      </c>
      <c r="H13" s="21">
        <v>7.0374999999999996</v>
      </c>
      <c r="I13" s="22">
        <f t="shared" si="4"/>
        <v>788.24929999999995</v>
      </c>
      <c r="J13" s="23">
        <f t="shared" si="5"/>
        <v>0.30000000003838101</v>
      </c>
      <c r="K13" s="24">
        <f t="shared" si="6"/>
        <v>-0.99999999997635303</v>
      </c>
      <c r="L13" s="25">
        <f t="shared" si="7"/>
        <v>0.30000000003838101</v>
      </c>
      <c r="M13" s="40">
        <v>6.1016000000000004</v>
      </c>
      <c r="N13" s="22">
        <f t="shared" si="8"/>
        <v>787.3134</v>
      </c>
      <c r="O13" s="23">
        <f t="shared" si="9"/>
        <v>0.199999999949796</v>
      </c>
      <c r="P13" s="24">
        <f t="shared" si="10"/>
        <v>-0.90000000000145497</v>
      </c>
      <c r="Q13" s="25">
        <f t="shared" si="11"/>
        <v>0.199999999949796</v>
      </c>
      <c r="R13" s="51"/>
      <c r="S13" s="47">
        <f t="shared" si="12"/>
        <v>44705</v>
      </c>
      <c r="T13" s="48">
        <v>8.9130000000000003</v>
      </c>
      <c r="U13" s="49">
        <f t="shared" si="13"/>
        <v>9.99999999997669E-2</v>
      </c>
      <c r="V13" s="50">
        <f t="shared" si="14"/>
        <v>-1.1999999999989801</v>
      </c>
      <c r="W13" s="32">
        <f t="shared" si="15"/>
        <v>9.99999999997669E-2</v>
      </c>
      <c r="X13" s="18">
        <v>12.012499999999999</v>
      </c>
      <c r="Y13" s="49">
        <f t="shared" si="16"/>
        <v>-0.10000000000154299</v>
      </c>
      <c r="Z13" s="50">
        <f t="shared" si="17"/>
        <v>-1.0000000000012199</v>
      </c>
      <c r="AA13" s="32">
        <f t="shared" si="18"/>
        <v>-0.10000000000154299</v>
      </c>
      <c r="AB13" s="58">
        <v>9.0117999999999991</v>
      </c>
      <c r="AC13" s="49">
        <f t="shared" si="19"/>
        <v>-0.30000000000107702</v>
      </c>
      <c r="AD13" s="50">
        <f t="shared" si="20"/>
        <v>-1.9000000000009001</v>
      </c>
      <c r="AE13" s="32">
        <f t="shared" si="21"/>
        <v>-0.30000000000107702</v>
      </c>
      <c r="AF13" s="55">
        <v>82049</v>
      </c>
      <c r="AG13" s="70">
        <f t="shared" si="22"/>
        <v>24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44706</v>
      </c>
      <c r="B14" s="20">
        <v>781.21180000000004</v>
      </c>
      <c r="C14" s="21">
        <v>5.8460999999999999</v>
      </c>
      <c r="D14" s="22">
        <f t="shared" si="0"/>
        <v>787.05790000000002</v>
      </c>
      <c r="E14" s="23">
        <f t="shared" si="1"/>
        <v>0.59999999996307496</v>
      </c>
      <c r="F14" s="24">
        <f t="shared" si="2"/>
        <v>-1.2000000000398401</v>
      </c>
      <c r="G14" s="25">
        <f t="shared" si="3"/>
        <v>0.59999999996307496</v>
      </c>
      <c r="H14" s="21">
        <v>7.0368000000000004</v>
      </c>
      <c r="I14" s="22">
        <f t="shared" si="4"/>
        <v>788.24860000000001</v>
      </c>
      <c r="J14" s="23">
        <f t="shared" si="5"/>
        <v>-0.70000000005165897</v>
      </c>
      <c r="K14" s="24">
        <f t="shared" si="6"/>
        <v>-1.70000000002801</v>
      </c>
      <c r="L14" s="25">
        <f t="shared" si="7"/>
        <v>-0.70000000005165897</v>
      </c>
      <c r="M14" s="39">
        <v>6.101</v>
      </c>
      <c r="N14" s="22">
        <f t="shared" si="8"/>
        <v>787.31280000000004</v>
      </c>
      <c r="O14" s="23">
        <f t="shared" si="9"/>
        <v>-0.59999999996307496</v>
      </c>
      <c r="P14" s="24">
        <f t="shared" si="10"/>
        <v>-1.4999999999645299</v>
      </c>
      <c r="Q14" s="25">
        <f t="shared" si="11"/>
        <v>-0.59999999996307496</v>
      </c>
      <c r="R14" s="46"/>
      <c r="S14" s="47">
        <f t="shared" si="12"/>
        <v>44706</v>
      </c>
      <c r="T14" s="48">
        <v>8.9124999999999996</v>
      </c>
      <c r="U14" s="49">
        <f t="shared" si="13"/>
        <v>-0.50000000000061096</v>
      </c>
      <c r="V14" s="50">
        <f t="shared" si="14"/>
        <v>-1.6999999999995901</v>
      </c>
      <c r="W14" s="32">
        <f t="shared" si="15"/>
        <v>-0.50000000000061096</v>
      </c>
      <c r="X14" s="18">
        <v>12.0122</v>
      </c>
      <c r="Y14" s="49">
        <f t="shared" si="16"/>
        <v>-0.29999999999930099</v>
      </c>
      <c r="Z14" s="50">
        <f t="shared" si="17"/>
        <v>-1.3000000000005201</v>
      </c>
      <c r="AA14" s="32">
        <f t="shared" si="18"/>
        <v>-0.29999999999930099</v>
      </c>
      <c r="AB14" s="58">
        <v>9.0119000000000007</v>
      </c>
      <c r="AC14" s="49">
        <f t="shared" si="19"/>
        <v>0.10000000000154299</v>
      </c>
      <c r="AD14" s="50">
        <f t="shared" si="20"/>
        <v>-1.7999999999993599</v>
      </c>
      <c r="AE14" s="32">
        <f t="shared" si="21"/>
        <v>0.10000000000154299</v>
      </c>
      <c r="AF14" s="55">
        <v>82046</v>
      </c>
      <c r="AG14" s="70">
        <f t="shared" si="22"/>
        <v>27</v>
      </c>
      <c r="AH14" s="72"/>
    </row>
    <row r="15" spans="1:44" s="1" customFormat="1" ht="14.85" customHeight="1">
      <c r="A15" s="19">
        <v>44707</v>
      </c>
      <c r="B15" s="20">
        <v>781.21180000000004</v>
      </c>
      <c r="C15" s="21">
        <v>5.8451000000000004</v>
      </c>
      <c r="D15" s="22">
        <f t="shared" si="0"/>
        <v>787.05690000000004</v>
      </c>
      <c r="E15" s="23">
        <f t="shared" si="1"/>
        <v>-0.99999999997635303</v>
      </c>
      <c r="F15" s="24">
        <f t="shared" si="2"/>
        <v>-2.2000000000161899</v>
      </c>
      <c r="G15" s="25">
        <f t="shared" si="3"/>
        <v>-0.99999999997635303</v>
      </c>
      <c r="H15" s="21">
        <v>7.0366</v>
      </c>
      <c r="I15" s="22">
        <f t="shared" si="4"/>
        <v>788.24839999999995</v>
      </c>
      <c r="J15" s="23">
        <f t="shared" si="5"/>
        <v>-0.199999999949796</v>
      </c>
      <c r="K15" s="24">
        <f t="shared" si="6"/>
        <v>-1.8999999999778101</v>
      </c>
      <c r="L15" s="25">
        <f t="shared" si="7"/>
        <v>-0.199999999949796</v>
      </c>
      <c r="M15" s="40">
        <v>6.1012000000000004</v>
      </c>
      <c r="N15" s="22">
        <f t="shared" si="8"/>
        <v>787.31299999999999</v>
      </c>
      <c r="O15" s="23">
        <f t="shared" si="9"/>
        <v>0.199999999949796</v>
      </c>
      <c r="P15" s="24">
        <f t="shared" si="10"/>
        <v>-1.30000000001473</v>
      </c>
      <c r="Q15" s="25">
        <f t="shared" si="11"/>
        <v>0.199999999949796</v>
      </c>
      <c r="R15" s="51"/>
      <c r="S15" s="47">
        <f t="shared" si="12"/>
        <v>44707</v>
      </c>
      <c r="T15" s="48">
        <v>8.9123000000000001</v>
      </c>
      <c r="U15" s="49">
        <f t="shared" si="13"/>
        <v>-0.19999999999953399</v>
      </c>
      <c r="V15" s="50">
        <f t="shared" si="14"/>
        <v>-1.8999999999991199</v>
      </c>
      <c r="W15" s="32">
        <f t="shared" si="15"/>
        <v>-0.19999999999953399</v>
      </c>
      <c r="X15" s="18">
        <v>12.012</v>
      </c>
      <c r="Y15" s="49">
        <f t="shared" si="16"/>
        <v>-0.19999999999953399</v>
      </c>
      <c r="Z15" s="50">
        <f t="shared" si="17"/>
        <v>-1.50000000000006</v>
      </c>
      <c r="AA15" s="32">
        <f t="shared" si="18"/>
        <v>-0.19999999999953399</v>
      </c>
      <c r="AB15" s="58">
        <v>9.0112000000000005</v>
      </c>
      <c r="AC15" s="49">
        <f t="shared" si="19"/>
        <v>-0.70000000000014495</v>
      </c>
      <c r="AD15" s="50">
        <f t="shared" si="20"/>
        <v>-2.4999999999995</v>
      </c>
      <c r="AE15" s="32">
        <f t="shared" si="21"/>
        <v>-0.70000000000014495</v>
      </c>
      <c r="AF15" s="55">
        <v>82043</v>
      </c>
      <c r="AG15" s="70">
        <f t="shared" si="22"/>
        <v>30</v>
      </c>
      <c r="AH15" s="71"/>
    </row>
    <row r="16" spans="1:44" s="1" customFormat="1" ht="14.85" customHeight="1">
      <c r="A16" s="19">
        <v>44708</v>
      </c>
      <c r="B16" s="20">
        <v>781.21180000000004</v>
      </c>
      <c r="C16" s="21">
        <v>5.8449</v>
      </c>
      <c r="D16" s="22">
        <f t="shared" si="0"/>
        <v>787.05669999999998</v>
      </c>
      <c r="E16" s="23">
        <f t="shared" si="1"/>
        <v>-0.199999999949796</v>
      </c>
      <c r="F16" s="24">
        <f t="shared" si="2"/>
        <v>-2.39999999996598</v>
      </c>
      <c r="G16" s="25">
        <f t="shared" si="3"/>
        <v>-0.199999999949796</v>
      </c>
      <c r="H16" s="21">
        <v>7.0370999999999997</v>
      </c>
      <c r="I16" s="22">
        <f t="shared" si="4"/>
        <v>788.24890000000005</v>
      </c>
      <c r="J16" s="23">
        <f t="shared" si="5"/>
        <v>0.49999999998817701</v>
      </c>
      <c r="K16" s="24">
        <f t="shared" si="6"/>
        <v>-1.39999999998963</v>
      </c>
      <c r="L16" s="25">
        <f t="shared" si="7"/>
        <v>0.49999999998817701</v>
      </c>
      <c r="M16" s="39">
        <v>6.1006</v>
      </c>
      <c r="N16" s="22">
        <f t="shared" si="8"/>
        <v>787.31240000000003</v>
      </c>
      <c r="O16" s="23">
        <f t="shared" si="9"/>
        <v>-0.59999999996307496</v>
      </c>
      <c r="P16" s="24">
        <f t="shared" si="10"/>
        <v>-1.8999999999778101</v>
      </c>
      <c r="Q16" s="25">
        <f t="shared" si="11"/>
        <v>-0.59999999996307496</v>
      </c>
      <c r="R16" s="46"/>
      <c r="S16" s="47">
        <f t="shared" si="12"/>
        <v>44708</v>
      </c>
      <c r="T16" s="48">
        <v>8.9128000000000007</v>
      </c>
      <c r="U16" s="49">
        <f t="shared" si="13"/>
        <v>0.50000000000061096</v>
      </c>
      <c r="V16" s="50">
        <f t="shared" si="14"/>
        <v>-1.39999999999851</v>
      </c>
      <c r="W16" s="32">
        <f t="shared" si="15"/>
        <v>0.50000000000061096</v>
      </c>
      <c r="X16" s="18">
        <v>12.0123</v>
      </c>
      <c r="Y16" s="49">
        <f t="shared" si="16"/>
        <v>0.29999999999930099</v>
      </c>
      <c r="Z16" s="50">
        <f t="shared" si="17"/>
        <v>-1.20000000000076</v>
      </c>
      <c r="AA16" s="32">
        <f t="shared" si="18"/>
        <v>0.29999999999930099</v>
      </c>
      <c r="AB16" s="58">
        <v>9.0108999999999995</v>
      </c>
      <c r="AC16" s="49">
        <f t="shared" si="19"/>
        <v>-0.30000000000107702</v>
      </c>
      <c r="AD16" s="50">
        <f t="shared" si="20"/>
        <v>-2.8000000000005798</v>
      </c>
      <c r="AE16" s="32">
        <f t="shared" si="21"/>
        <v>-0.30000000000107702</v>
      </c>
      <c r="AF16" s="55">
        <v>82040</v>
      </c>
      <c r="AG16" s="70">
        <f t="shared" si="22"/>
        <v>33</v>
      </c>
      <c r="AH16" s="72"/>
    </row>
    <row r="17" spans="1:43" s="1" customFormat="1" ht="14.85" customHeight="1">
      <c r="A17" s="19">
        <v>44709</v>
      </c>
      <c r="B17" s="20">
        <v>781.21180000000004</v>
      </c>
      <c r="C17" s="21">
        <v>5.8452000000000002</v>
      </c>
      <c r="D17" s="22">
        <f t="shared" si="0"/>
        <v>787.05700000000002</v>
      </c>
      <c r="E17" s="23">
        <f t="shared" si="1"/>
        <v>0.29999999992469401</v>
      </c>
      <c r="F17" s="24">
        <f t="shared" si="2"/>
        <v>-2.1000000000412902</v>
      </c>
      <c r="G17" s="25">
        <f t="shared" si="3"/>
        <v>0.29999999992469401</v>
      </c>
      <c r="H17" s="21">
        <v>7.0362</v>
      </c>
      <c r="I17" s="22">
        <f t="shared" si="4"/>
        <v>788.24800000000005</v>
      </c>
      <c r="J17" s="23">
        <f t="shared" si="5"/>
        <v>-0.90000000000145497</v>
      </c>
      <c r="K17" s="24">
        <f t="shared" si="6"/>
        <v>-2.2999999999910901</v>
      </c>
      <c r="L17" s="25">
        <f t="shared" si="7"/>
        <v>-0.90000000000145497</v>
      </c>
      <c r="M17" s="40">
        <v>6.1003999999999996</v>
      </c>
      <c r="N17" s="22">
        <f t="shared" si="8"/>
        <v>787.31219999999996</v>
      </c>
      <c r="O17" s="23">
        <f t="shared" si="9"/>
        <v>-0.199999999949796</v>
      </c>
      <c r="P17" s="24">
        <f t="shared" si="10"/>
        <v>-2.0999999999275998</v>
      </c>
      <c r="Q17" s="25">
        <f t="shared" si="11"/>
        <v>-0.199999999949796</v>
      </c>
      <c r="R17" s="51"/>
      <c r="S17" s="47">
        <f t="shared" si="12"/>
        <v>44709</v>
      </c>
      <c r="T17" s="48">
        <v>8.9118999999999993</v>
      </c>
      <c r="U17" s="49">
        <f t="shared" si="13"/>
        <v>-0.90000000000145497</v>
      </c>
      <c r="V17" s="50">
        <f t="shared" si="14"/>
        <v>-2.2999999999999701</v>
      </c>
      <c r="W17" s="32">
        <f t="shared" si="15"/>
        <v>-0.90000000000145497</v>
      </c>
      <c r="X17" s="18">
        <v>12.0116</v>
      </c>
      <c r="Y17" s="49">
        <f t="shared" si="16"/>
        <v>-0.70000000000014495</v>
      </c>
      <c r="Z17" s="50">
        <f t="shared" si="17"/>
        <v>-1.9000000000009001</v>
      </c>
      <c r="AA17" s="32">
        <f t="shared" si="18"/>
        <v>-0.70000000000014495</v>
      </c>
      <c r="AB17" s="58">
        <v>9.0117999999999991</v>
      </c>
      <c r="AC17" s="49">
        <f t="shared" si="19"/>
        <v>0.89999999999967895</v>
      </c>
      <c r="AD17" s="50">
        <f t="shared" si="20"/>
        <v>-1.9000000000009001</v>
      </c>
      <c r="AE17" s="32">
        <f t="shared" si="21"/>
        <v>0.89999999999967895</v>
      </c>
      <c r="AF17" s="55">
        <v>82037</v>
      </c>
      <c r="AG17" s="70">
        <f t="shared" si="22"/>
        <v>36</v>
      </c>
      <c r="AH17" s="71"/>
    </row>
    <row r="18" spans="1:43" s="1" customFormat="1" ht="14.85" customHeight="1">
      <c r="A18" s="19">
        <v>44710</v>
      </c>
      <c r="B18" s="20">
        <v>781.21180000000004</v>
      </c>
      <c r="C18" s="21">
        <v>5.8445</v>
      </c>
      <c r="D18" s="22">
        <f t="shared" si="0"/>
        <v>787.05629999999996</v>
      </c>
      <c r="E18" s="23">
        <f t="shared" si="1"/>
        <v>-0.69999999993797202</v>
      </c>
      <c r="F18" s="24">
        <f t="shared" si="2"/>
        <v>-2.79999999997926</v>
      </c>
      <c r="G18" s="25">
        <f t="shared" si="3"/>
        <v>-0.69999999993797202</v>
      </c>
      <c r="H18" s="21">
        <v>7.0365000000000002</v>
      </c>
      <c r="I18" s="22">
        <f t="shared" si="4"/>
        <v>788.24829999999997</v>
      </c>
      <c r="J18" s="23">
        <f t="shared" si="5"/>
        <v>0.30000000003838101</v>
      </c>
      <c r="K18" s="24">
        <f t="shared" si="6"/>
        <v>-1.9999999999527101</v>
      </c>
      <c r="L18" s="25">
        <f t="shared" si="7"/>
        <v>0.30000000003838101</v>
      </c>
      <c r="M18" s="39">
        <v>6.1001000000000003</v>
      </c>
      <c r="N18" s="22">
        <f t="shared" si="8"/>
        <v>787.31190000000004</v>
      </c>
      <c r="O18" s="23">
        <f t="shared" si="9"/>
        <v>-0.30000000003838101</v>
      </c>
      <c r="P18" s="24">
        <f t="shared" si="10"/>
        <v>-2.39999999996598</v>
      </c>
      <c r="Q18" s="25">
        <f t="shared" si="11"/>
        <v>-0.30000000003838101</v>
      </c>
      <c r="R18" s="46"/>
      <c r="S18" s="47">
        <f t="shared" si="12"/>
        <v>44710</v>
      </c>
      <c r="T18" s="48">
        <v>8.9116999999999997</v>
      </c>
      <c r="U18" s="49">
        <f t="shared" si="13"/>
        <v>-0.19999999999953399</v>
      </c>
      <c r="V18" s="50">
        <f t="shared" si="14"/>
        <v>-2.4999999999995</v>
      </c>
      <c r="W18" s="32">
        <f t="shared" si="15"/>
        <v>-0.19999999999953399</v>
      </c>
      <c r="X18" s="18">
        <v>12.0114</v>
      </c>
      <c r="Y18" s="49">
        <f t="shared" si="16"/>
        <v>-0.19999999999953399</v>
      </c>
      <c r="Z18" s="50">
        <f t="shared" si="17"/>
        <v>-2.10000000000043</v>
      </c>
      <c r="AA18" s="32">
        <f t="shared" si="18"/>
        <v>-0.19999999999953399</v>
      </c>
      <c r="AB18" s="58">
        <v>9.0103000000000097</v>
      </c>
      <c r="AC18" s="49">
        <f t="shared" si="19"/>
        <v>-1.4999999999894</v>
      </c>
      <c r="AD18" s="50">
        <f t="shared" si="20"/>
        <v>-3.3999999999903001</v>
      </c>
      <c r="AE18" s="32">
        <f t="shared" si="21"/>
        <v>-1.4999999999894</v>
      </c>
      <c r="AF18" s="55">
        <v>82034</v>
      </c>
      <c r="AG18" s="70">
        <f t="shared" si="22"/>
        <v>39</v>
      </c>
      <c r="AH18" s="72"/>
    </row>
    <row r="19" spans="1:43" s="1" customFormat="1" ht="14.85" customHeight="1">
      <c r="A19" s="19">
        <v>44711</v>
      </c>
      <c r="B19" s="20">
        <v>781.21180000000004</v>
      </c>
      <c r="C19" s="21">
        <v>5.8442999999999996</v>
      </c>
      <c r="D19" s="22">
        <f t="shared" si="0"/>
        <v>787.05610000000001</v>
      </c>
      <c r="E19" s="23">
        <f t="shared" si="1"/>
        <v>-0.20000000006348301</v>
      </c>
      <c r="F19" s="24">
        <f t="shared" si="2"/>
        <v>-3.0000000000427498</v>
      </c>
      <c r="G19" s="25">
        <f t="shared" si="3"/>
        <v>-0.20000000006348301</v>
      </c>
      <c r="H19" s="21">
        <v>7.0358000000000001</v>
      </c>
      <c r="I19" s="22">
        <f t="shared" si="4"/>
        <v>788.24760000000003</v>
      </c>
      <c r="J19" s="23">
        <f t="shared" si="5"/>
        <v>-0.70000000005165897</v>
      </c>
      <c r="K19" s="24">
        <f t="shared" si="6"/>
        <v>-2.70000000000437</v>
      </c>
      <c r="L19" s="25">
        <f t="shared" si="7"/>
        <v>-0.70000000005165897</v>
      </c>
      <c r="M19" s="40">
        <v>6.1</v>
      </c>
      <c r="N19" s="22">
        <f t="shared" si="8"/>
        <v>787.31179999999995</v>
      </c>
      <c r="O19" s="23">
        <f t="shared" si="9"/>
        <v>-9.9999999974897905E-2</v>
      </c>
      <c r="P19" s="24">
        <f t="shared" si="10"/>
        <v>-2.4999999999408802</v>
      </c>
      <c r="Q19" s="25">
        <f t="shared" si="11"/>
        <v>-9.9999999974897905E-2</v>
      </c>
      <c r="R19" s="51"/>
      <c r="S19" s="47">
        <f t="shared" si="12"/>
        <v>44711</v>
      </c>
      <c r="T19" s="48">
        <v>8.9120000000000008</v>
      </c>
      <c r="U19" s="49">
        <f t="shared" si="13"/>
        <v>0.30000000000107702</v>
      </c>
      <c r="V19" s="50">
        <f t="shared" si="14"/>
        <v>-2.1999999999984299</v>
      </c>
      <c r="W19" s="32">
        <f t="shared" si="15"/>
        <v>0.30000000000107702</v>
      </c>
      <c r="X19" s="18">
        <v>12.012</v>
      </c>
      <c r="Y19" s="49">
        <f t="shared" si="16"/>
        <v>0.60000000000037801</v>
      </c>
      <c r="Z19" s="50">
        <f t="shared" si="17"/>
        <v>-1.50000000000006</v>
      </c>
      <c r="AA19" s="32">
        <f t="shared" si="18"/>
        <v>0.60000000000037801</v>
      </c>
      <c r="AB19" s="58">
        <v>9.0100000000000104</v>
      </c>
      <c r="AC19" s="49">
        <f t="shared" si="19"/>
        <v>-0.29999999999930099</v>
      </c>
      <c r="AD19" s="50">
        <f t="shared" si="20"/>
        <v>-3.6999999999896001</v>
      </c>
      <c r="AE19" s="32">
        <f t="shared" si="21"/>
        <v>-0.29999999999930099</v>
      </c>
      <c r="AF19" s="55">
        <v>82031</v>
      </c>
      <c r="AG19" s="70">
        <f t="shared" si="22"/>
        <v>42</v>
      </c>
      <c r="AH19" s="71"/>
    </row>
    <row r="20" spans="1:43" s="1" customFormat="1" ht="14.85" customHeight="1">
      <c r="A20" s="19">
        <v>44712</v>
      </c>
      <c r="B20" s="20">
        <v>781.21180000000004</v>
      </c>
      <c r="C20" s="21">
        <v>5.8445</v>
      </c>
      <c r="D20" s="22">
        <f t="shared" si="0"/>
        <v>787.05629999999996</v>
      </c>
      <c r="E20" s="23">
        <f t="shared" si="1"/>
        <v>0.20000000006348301</v>
      </c>
      <c r="F20" s="24">
        <f t="shared" si="2"/>
        <v>-2.79999999997926</v>
      </c>
      <c r="G20" s="25">
        <f t="shared" si="3"/>
        <v>0.20000000006348301</v>
      </c>
      <c r="H20" s="21">
        <v>7.0355999999999996</v>
      </c>
      <c r="I20" s="22">
        <f t="shared" si="4"/>
        <v>788.24739999999997</v>
      </c>
      <c r="J20" s="23">
        <f t="shared" si="5"/>
        <v>-0.199999999949796</v>
      </c>
      <c r="K20" s="24">
        <f t="shared" si="6"/>
        <v>-2.8999999999541601</v>
      </c>
      <c r="L20" s="25">
        <f t="shared" si="7"/>
        <v>-0.199999999949796</v>
      </c>
      <c r="M20" s="39">
        <v>6.0998000000000001</v>
      </c>
      <c r="N20" s="22">
        <f t="shared" si="8"/>
        <v>787.3116</v>
      </c>
      <c r="O20" s="23">
        <f t="shared" si="9"/>
        <v>-0.20000000006348301</v>
      </c>
      <c r="P20" s="24">
        <f t="shared" si="10"/>
        <v>-2.70000000000437</v>
      </c>
      <c r="Q20" s="25">
        <f t="shared" si="11"/>
        <v>-0.20000000006348301</v>
      </c>
      <c r="R20" s="46"/>
      <c r="S20" s="47">
        <f t="shared" si="12"/>
        <v>44712</v>
      </c>
      <c r="T20" s="48">
        <v>8.9113000000000007</v>
      </c>
      <c r="U20" s="49">
        <f t="shared" si="13"/>
        <v>-0.70000000000014495</v>
      </c>
      <c r="V20" s="50">
        <f t="shared" si="14"/>
        <v>-2.8999999999985699</v>
      </c>
      <c r="W20" s="32">
        <f t="shared" si="15"/>
        <v>-0.70000000000014495</v>
      </c>
      <c r="X20" s="18">
        <v>12.010999999999999</v>
      </c>
      <c r="Y20" s="49">
        <f t="shared" si="16"/>
        <v>-1.0000000000012199</v>
      </c>
      <c r="Z20" s="50">
        <f t="shared" si="17"/>
        <v>-2.5000000000012799</v>
      </c>
      <c r="AA20" s="32">
        <f t="shared" si="18"/>
        <v>-1.0000000000012199</v>
      </c>
      <c r="AB20" s="58">
        <v>9.0107999999999997</v>
      </c>
      <c r="AC20" s="49">
        <f t="shared" si="19"/>
        <v>0.79999999998925397</v>
      </c>
      <c r="AD20" s="50">
        <f t="shared" si="20"/>
        <v>-2.9000000000003499</v>
      </c>
      <c r="AE20" s="32">
        <f t="shared" si="21"/>
        <v>0.79999999998925397</v>
      </c>
      <c r="AF20" s="55">
        <v>82028</v>
      </c>
      <c r="AG20" s="70">
        <f t="shared" si="22"/>
        <v>45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44714</v>
      </c>
      <c r="B21" s="20">
        <v>781.21180000000004</v>
      </c>
      <c r="C21" s="21">
        <v>5.8438999999999997</v>
      </c>
      <c r="D21" s="22">
        <f t="shared" si="0"/>
        <v>787.0557</v>
      </c>
      <c r="E21" s="23">
        <f t="shared" si="1"/>
        <v>-0.60000000007676102</v>
      </c>
      <c r="F21" s="24">
        <f t="shared" si="2"/>
        <v>-3.40000000005602</v>
      </c>
      <c r="G21" s="25">
        <f t="shared" si="3"/>
        <v>-0.30000000003838101</v>
      </c>
      <c r="H21" s="21">
        <v>7.0362</v>
      </c>
      <c r="I21" s="22">
        <f t="shared" si="4"/>
        <v>788.24800000000005</v>
      </c>
      <c r="J21" s="23">
        <f t="shared" si="5"/>
        <v>0.59999999996307496</v>
      </c>
      <c r="K21" s="24">
        <f t="shared" si="6"/>
        <v>-2.2999999999910901</v>
      </c>
      <c r="L21" s="25">
        <f t="shared" si="7"/>
        <v>0.29999999998153698</v>
      </c>
      <c r="M21" s="40">
        <v>6.1002000000000001</v>
      </c>
      <c r="N21" s="22">
        <f t="shared" si="8"/>
        <v>787.31200000000001</v>
      </c>
      <c r="O21" s="23">
        <f t="shared" si="9"/>
        <v>0.40000000001327901</v>
      </c>
      <c r="P21" s="24">
        <f t="shared" si="10"/>
        <v>-2.2999999999910901</v>
      </c>
      <c r="Q21" s="25">
        <f t="shared" si="11"/>
        <v>0.20000000000663901</v>
      </c>
      <c r="R21" s="51"/>
      <c r="S21" s="47">
        <f t="shared" si="12"/>
        <v>44714</v>
      </c>
      <c r="T21" s="48">
        <v>8.9110999999999994</v>
      </c>
      <c r="U21" s="49">
        <f t="shared" si="13"/>
        <v>-0.20000000000130999</v>
      </c>
      <c r="V21" s="50">
        <f t="shared" si="14"/>
        <v>-3.0999999999998802</v>
      </c>
      <c r="W21" s="32">
        <f t="shared" si="15"/>
        <v>-0.100000000000655</v>
      </c>
      <c r="X21" s="18">
        <v>12.0108</v>
      </c>
      <c r="Y21" s="49">
        <f t="shared" si="16"/>
        <v>-0.19999999999953399</v>
      </c>
      <c r="Z21" s="50">
        <f t="shared" si="17"/>
        <v>-2.7000000000008102</v>
      </c>
      <c r="AA21" s="32">
        <f t="shared" si="18"/>
        <v>-9.99999999997669E-2</v>
      </c>
      <c r="AB21" s="58">
        <v>9.0106000000000002</v>
      </c>
      <c r="AC21" s="49">
        <f t="shared" si="19"/>
        <v>-0.19999999999953399</v>
      </c>
      <c r="AD21" s="50">
        <f t="shared" si="20"/>
        <v>-3.0999999999998802</v>
      </c>
      <c r="AE21" s="32">
        <f t="shared" si="21"/>
        <v>-9.99999999997669E-2</v>
      </c>
      <c r="AF21" s="55">
        <v>82025</v>
      </c>
      <c r="AG21" s="70">
        <f t="shared" si="22"/>
        <v>48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44716</v>
      </c>
      <c r="B22" s="20">
        <v>781.21180000000004</v>
      </c>
      <c r="C22" s="21">
        <v>5.8436999999999903</v>
      </c>
      <c r="D22" s="22">
        <f t="shared" si="0"/>
        <v>787.05550000000005</v>
      </c>
      <c r="E22" s="23">
        <f t="shared" si="1"/>
        <v>-0.199999999949796</v>
      </c>
      <c r="F22" s="24">
        <f t="shared" si="2"/>
        <v>-3.6000000000058199</v>
      </c>
      <c r="G22" s="25">
        <f t="shared" si="3"/>
        <v>-9.9999999974897905E-2</v>
      </c>
      <c r="H22" s="21">
        <v>7.0351999999999899</v>
      </c>
      <c r="I22" s="22">
        <f t="shared" si="4"/>
        <v>788.24699999999996</v>
      </c>
      <c r="J22" s="23">
        <f t="shared" si="5"/>
        <v>-0.99999999997635303</v>
      </c>
      <c r="K22" s="24">
        <f t="shared" si="6"/>
        <v>-3.2999999999674401</v>
      </c>
      <c r="L22" s="25">
        <f t="shared" si="7"/>
        <v>-0.49999999998817701</v>
      </c>
      <c r="M22" s="39">
        <v>6.0994000000000099</v>
      </c>
      <c r="N22" s="22">
        <f t="shared" si="8"/>
        <v>787.31119999999999</v>
      </c>
      <c r="O22" s="23">
        <f t="shared" si="9"/>
        <v>-0.79999999991286996</v>
      </c>
      <c r="P22" s="24">
        <f t="shared" si="10"/>
        <v>-3.09999999990396</v>
      </c>
      <c r="Q22" s="25">
        <f t="shared" si="11"/>
        <v>-0.39999999995643498</v>
      </c>
      <c r="R22" s="51"/>
      <c r="S22" s="47">
        <f t="shared" si="12"/>
        <v>44716</v>
      </c>
      <c r="T22" s="48">
        <v>8.9117999999999995</v>
      </c>
      <c r="U22" s="49">
        <f t="shared" si="13"/>
        <v>0.70000000000014495</v>
      </c>
      <c r="V22" s="50">
        <f t="shared" si="14"/>
        <v>-2.3999999999997401</v>
      </c>
      <c r="W22" s="32">
        <f t="shared" si="15"/>
        <v>0.35000000000007198</v>
      </c>
      <c r="X22" s="18">
        <v>12.010999999999999</v>
      </c>
      <c r="Y22" s="49">
        <f t="shared" si="16"/>
        <v>0.19999999999953399</v>
      </c>
      <c r="Z22" s="50">
        <f t="shared" si="17"/>
        <v>-2.5000000000012799</v>
      </c>
      <c r="AA22" s="32">
        <f t="shared" si="18"/>
        <v>9.99999999997669E-2</v>
      </c>
      <c r="AB22" s="58">
        <v>9.0104000000000006</v>
      </c>
      <c r="AC22" s="49">
        <f t="shared" si="19"/>
        <v>-0.19999999999953399</v>
      </c>
      <c r="AD22" s="50">
        <f t="shared" si="20"/>
        <v>-3.2999999999994101</v>
      </c>
      <c r="AE22" s="32">
        <f t="shared" si="21"/>
        <v>-9.99999999997669E-2</v>
      </c>
      <c r="AF22" s="55">
        <v>82022</v>
      </c>
      <c r="AG22" s="70">
        <f t="shared" si="22"/>
        <v>51</v>
      </c>
      <c r="AH22" s="72"/>
    </row>
    <row r="23" spans="1:43" s="1" customFormat="1" ht="14.85" customHeight="1">
      <c r="A23" s="19">
        <v>44720</v>
      </c>
      <c r="B23" s="20">
        <v>781.21180000000004</v>
      </c>
      <c r="C23" s="21">
        <v>5.8436000000000003</v>
      </c>
      <c r="D23" s="22">
        <f t="shared" si="0"/>
        <v>787.05539999999996</v>
      </c>
      <c r="E23" s="23">
        <f t="shared" si="1"/>
        <v>-9.9999999974897905E-2</v>
      </c>
      <c r="F23" s="24">
        <f t="shared" si="2"/>
        <v>-3.69999999998072</v>
      </c>
      <c r="G23" s="25">
        <f t="shared" si="3"/>
        <v>-2.49999999937245E-2</v>
      </c>
      <c r="H23" s="21">
        <v>7.0349999999999904</v>
      </c>
      <c r="I23" s="22">
        <f t="shared" si="4"/>
        <v>788.24680000000001</v>
      </c>
      <c r="J23" s="23">
        <f t="shared" si="5"/>
        <v>-0.20000000006348301</v>
      </c>
      <c r="K23" s="24">
        <f t="shared" si="6"/>
        <v>-3.5000000000309202</v>
      </c>
      <c r="L23" s="25">
        <f t="shared" si="7"/>
        <v>-5.0000000015870703E-2</v>
      </c>
      <c r="M23" s="40">
        <v>6.0992000000000104</v>
      </c>
      <c r="N23" s="22">
        <f t="shared" si="8"/>
        <v>787.31100000000004</v>
      </c>
      <c r="O23" s="23">
        <f t="shared" si="9"/>
        <v>-0.20000000006348301</v>
      </c>
      <c r="P23" s="24">
        <f t="shared" si="10"/>
        <v>-3.2999999999674401</v>
      </c>
      <c r="Q23" s="25">
        <f t="shared" si="11"/>
        <v>-5.0000000015870703E-2</v>
      </c>
      <c r="R23" s="51"/>
      <c r="S23" s="47">
        <f t="shared" si="12"/>
        <v>44720</v>
      </c>
      <c r="T23" s="48">
        <v>8.9107000000000092</v>
      </c>
      <c r="U23" s="49">
        <f t="shared" si="13"/>
        <v>-1.09999999999033</v>
      </c>
      <c r="V23" s="50">
        <f t="shared" si="14"/>
        <v>-3.4999999999900702</v>
      </c>
      <c r="W23" s="32">
        <f t="shared" si="15"/>
        <v>-0.27499999999758301</v>
      </c>
      <c r="X23" s="18">
        <v>12.010400000000001</v>
      </c>
      <c r="Y23" s="49">
        <f t="shared" si="16"/>
        <v>-0.59999999999860198</v>
      </c>
      <c r="Z23" s="50">
        <f t="shared" si="17"/>
        <v>-3.0999999999998802</v>
      </c>
      <c r="AA23" s="32">
        <f t="shared" si="18"/>
        <v>-0.14999999999965</v>
      </c>
      <c r="AB23" s="58">
        <v>9.0100999999999996</v>
      </c>
      <c r="AC23" s="49">
        <f t="shared" si="19"/>
        <v>-0.30000000000107702</v>
      </c>
      <c r="AD23" s="50">
        <f t="shared" si="20"/>
        <v>-3.6000000000004899</v>
      </c>
      <c r="AE23" s="32">
        <f t="shared" si="21"/>
        <v>-7.5000000000269296E-2</v>
      </c>
      <c r="AF23" s="55">
        <v>82019</v>
      </c>
      <c r="AG23" s="70">
        <f t="shared" si="22"/>
        <v>54</v>
      </c>
      <c r="AH23" s="71"/>
    </row>
    <row r="24" spans="1:43" s="1" customFormat="1" ht="14.25">
      <c r="A24" s="19">
        <v>44722</v>
      </c>
      <c r="B24" s="20">
        <v>781.21180000000004</v>
      </c>
      <c r="C24" s="21">
        <v>5.8432999999999904</v>
      </c>
      <c r="D24" s="22">
        <f t="shared" si="0"/>
        <v>787.05510000000004</v>
      </c>
      <c r="E24" s="23">
        <f t="shared" si="1"/>
        <v>-0.30000000003838101</v>
      </c>
      <c r="F24" s="24">
        <f t="shared" si="2"/>
        <v>-4.0000000000191003</v>
      </c>
      <c r="G24" s="25">
        <f t="shared" si="3"/>
        <v>-0.15000000001919001</v>
      </c>
      <c r="H24" s="21">
        <v>7.0351999999999997</v>
      </c>
      <c r="I24" s="22">
        <f t="shared" si="4"/>
        <v>788.24699999999996</v>
      </c>
      <c r="J24" s="23">
        <f t="shared" si="5"/>
        <v>0.20000000006348301</v>
      </c>
      <c r="K24" s="24">
        <f t="shared" si="6"/>
        <v>-3.2999999999674401</v>
      </c>
      <c r="L24" s="25">
        <f t="shared" si="7"/>
        <v>0.100000000031741</v>
      </c>
      <c r="M24" s="39">
        <v>6.1</v>
      </c>
      <c r="N24" s="22">
        <f t="shared" si="8"/>
        <v>787.31179999999995</v>
      </c>
      <c r="O24" s="23">
        <f t="shared" si="9"/>
        <v>0.80000000002655702</v>
      </c>
      <c r="P24" s="24">
        <f t="shared" si="10"/>
        <v>-2.4999999999408802</v>
      </c>
      <c r="Q24" s="25">
        <f t="shared" si="11"/>
        <v>0.40000000001327901</v>
      </c>
      <c r="R24" s="51"/>
      <c r="S24" s="47">
        <f t="shared" si="12"/>
        <v>44722</v>
      </c>
      <c r="T24" s="48">
        <v>8.9105000000000096</v>
      </c>
      <c r="U24" s="49">
        <f t="shared" si="13"/>
        <v>-0.19999999999953399</v>
      </c>
      <c r="V24" s="50">
        <f t="shared" si="14"/>
        <v>-3.6999999999896001</v>
      </c>
      <c r="W24" s="32">
        <f t="shared" si="15"/>
        <v>-9.99999999997669E-2</v>
      </c>
      <c r="X24" s="18">
        <v>12.010199999999999</v>
      </c>
      <c r="Y24" s="49">
        <f t="shared" si="16"/>
        <v>-0.20000000000130999</v>
      </c>
      <c r="Z24" s="50">
        <f t="shared" si="17"/>
        <v>-3.30000000000119</v>
      </c>
      <c r="AA24" s="32">
        <f t="shared" si="18"/>
        <v>-0.100000000000655</v>
      </c>
      <c r="AB24" s="58">
        <v>9.01</v>
      </c>
      <c r="AC24" s="49">
        <f t="shared" si="19"/>
        <v>-9.99999999997669E-2</v>
      </c>
      <c r="AD24" s="50">
        <f t="shared" si="20"/>
        <v>-3.70000000000026</v>
      </c>
      <c r="AE24" s="32">
        <f t="shared" si="21"/>
        <v>-4.9999999999883499E-2</v>
      </c>
      <c r="AF24" s="55">
        <v>82016</v>
      </c>
      <c r="AG24" s="70">
        <f t="shared" si="22"/>
        <v>57</v>
      </c>
      <c r="AH24" s="72"/>
    </row>
    <row r="25" spans="1:43" s="1" customFormat="1" ht="14.25">
      <c r="A25" s="19">
        <v>44724</v>
      </c>
      <c r="B25" s="20">
        <v>781.21180000000004</v>
      </c>
      <c r="C25" s="21">
        <v>5.8437999999999999</v>
      </c>
      <c r="D25" s="22">
        <f t="shared" si="0"/>
        <v>787.05560000000003</v>
      </c>
      <c r="E25" s="23">
        <f t="shared" si="1"/>
        <v>0.49999999998817701</v>
      </c>
      <c r="F25" s="24">
        <f t="shared" si="2"/>
        <v>-3.5000000000309202</v>
      </c>
      <c r="G25" s="25">
        <f t="shared" si="3"/>
        <v>0.24999999999408801</v>
      </c>
      <c r="H25" s="21">
        <v>7.0345999999999904</v>
      </c>
      <c r="I25" s="22">
        <f t="shared" si="4"/>
        <v>788.24639999999999</v>
      </c>
      <c r="J25" s="23">
        <f t="shared" si="5"/>
        <v>-0.60000000007676102</v>
      </c>
      <c r="K25" s="24">
        <f t="shared" si="6"/>
        <v>-3.9000000000442001</v>
      </c>
      <c r="L25" s="25">
        <f t="shared" si="7"/>
        <v>-0.30000000003838101</v>
      </c>
      <c r="M25" s="40">
        <v>6.0988000000000104</v>
      </c>
      <c r="N25" s="22">
        <f t="shared" si="8"/>
        <v>787.31060000000002</v>
      </c>
      <c r="O25" s="23">
        <f t="shared" si="9"/>
        <v>-1.2000000000398401</v>
      </c>
      <c r="P25" s="24">
        <f t="shared" si="10"/>
        <v>-3.69999999998072</v>
      </c>
      <c r="Q25" s="25">
        <f t="shared" si="11"/>
        <v>-0.60000000001991804</v>
      </c>
      <c r="R25" s="51"/>
      <c r="S25" s="47">
        <f t="shared" si="12"/>
        <v>44724</v>
      </c>
      <c r="T25" s="48">
        <v>8.9107000000000003</v>
      </c>
      <c r="U25" s="49">
        <f t="shared" si="13"/>
        <v>0.19999999999065199</v>
      </c>
      <c r="V25" s="50">
        <f t="shared" si="14"/>
        <v>-3.4999999999989502</v>
      </c>
      <c r="W25" s="32">
        <f t="shared" si="15"/>
        <v>9.9999999995325994E-2</v>
      </c>
      <c r="X25" s="18">
        <v>12.01</v>
      </c>
      <c r="Y25" s="49">
        <f t="shared" si="16"/>
        <v>-0.19999999999953399</v>
      </c>
      <c r="Z25" s="50">
        <f t="shared" si="17"/>
        <v>-3.5000000000007199</v>
      </c>
      <c r="AA25" s="32">
        <f t="shared" si="18"/>
        <v>-9.99999999997669E-2</v>
      </c>
      <c r="AB25" s="58">
        <v>9.0098000000000003</v>
      </c>
      <c r="AC25" s="49">
        <f t="shared" si="19"/>
        <v>-0.19999999999953399</v>
      </c>
      <c r="AD25" s="50">
        <f t="shared" si="20"/>
        <v>-3.8999999999997899</v>
      </c>
      <c r="AE25" s="32">
        <f t="shared" si="21"/>
        <v>-9.99999999997669E-2</v>
      </c>
      <c r="AF25" s="55">
        <v>82013</v>
      </c>
      <c r="AG25" s="70">
        <f t="shared" si="22"/>
        <v>60</v>
      </c>
      <c r="AH25" s="71"/>
    </row>
    <row r="26" spans="1:43" s="1" customFormat="1" ht="14.25">
      <c r="A26" s="19">
        <v>44726</v>
      </c>
      <c r="B26" s="20">
        <v>781.21180000000004</v>
      </c>
      <c r="C26" s="21">
        <v>5.8428999999999904</v>
      </c>
      <c r="D26" s="22">
        <f t="shared" si="0"/>
        <v>787.05470000000003</v>
      </c>
      <c r="E26" s="23">
        <f t="shared" si="1"/>
        <v>-0.90000000000145497</v>
      </c>
      <c r="F26" s="24">
        <f t="shared" si="2"/>
        <v>-4.4000000000323798</v>
      </c>
      <c r="G26" s="25">
        <f t="shared" si="3"/>
        <v>-0.45000000000072798</v>
      </c>
      <c r="H26" s="21">
        <v>7.03439999999999</v>
      </c>
      <c r="I26" s="22">
        <f t="shared" si="4"/>
        <v>788.24620000000004</v>
      </c>
      <c r="J26" s="23">
        <f t="shared" si="5"/>
        <v>-0.199999999949796</v>
      </c>
      <c r="K26" s="24">
        <f t="shared" si="6"/>
        <v>-4.099999999994</v>
      </c>
      <c r="L26" s="25">
        <f t="shared" si="7"/>
        <v>-9.9999999974897905E-2</v>
      </c>
      <c r="M26" s="39">
        <v>6.09860000000001</v>
      </c>
      <c r="N26" s="22">
        <f t="shared" si="8"/>
        <v>787.31039999999996</v>
      </c>
      <c r="O26" s="23">
        <f t="shared" si="9"/>
        <v>-0.199999999949796</v>
      </c>
      <c r="P26" s="24">
        <f t="shared" si="10"/>
        <v>-3.8999999999305102</v>
      </c>
      <c r="Q26" s="25">
        <f t="shared" si="11"/>
        <v>-9.9999999974897905E-2</v>
      </c>
      <c r="R26" s="51"/>
      <c r="S26" s="47">
        <f t="shared" si="12"/>
        <v>44726</v>
      </c>
      <c r="T26" s="48">
        <v>8.9101000000000106</v>
      </c>
      <c r="U26" s="49">
        <f t="shared" si="13"/>
        <v>-0.59999999998971998</v>
      </c>
      <c r="V26" s="50">
        <f t="shared" si="14"/>
        <v>-4.09999999998867</v>
      </c>
      <c r="W26" s="32">
        <f t="shared" si="15"/>
        <v>-0.29999999999485999</v>
      </c>
      <c r="X26" s="18">
        <v>12.0101</v>
      </c>
      <c r="Y26" s="49">
        <f t="shared" si="16"/>
        <v>9.99999999997669E-2</v>
      </c>
      <c r="Z26" s="50">
        <f t="shared" si="17"/>
        <v>-3.40000000000096</v>
      </c>
      <c r="AA26" s="32">
        <f t="shared" si="18"/>
        <v>4.9999999999883499E-2</v>
      </c>
      <c r="AB26" s="58">
        <v>9.0096000000000007</v>
      </c>
      <c r="AC26" s="49">
        <f t="shared" si="19"/>
        <v>-0.19999999999953399</v>
      </c>
      <c r="AD26" s="50">
        <f t="shared" si="20"/>
        <v>-4.09999999999933</v>
      </c>
      <c r="AE26" s="32">
        <f t="shared" si="21"/>
        <v>-9.99999999997669E-2</v>
      </c>
      <c r="AF26" s="55">
        <v>82010</v>
      </c>
      <c r="AG26" s="70">
        <f t="shared" si="22"/>
        <v>63</v>
      </c>
      <c r="AH26" s="72"/>
    </row>
    <row r="27" spans="1:43" s="1" customFormat="1" ht="14.25">
      <c r="A27" s="34">
        <v>44730</v>
      </c>
      <c r="B27" s="20">
        <v>781.21180000000004</v>
      </c>
      <c r="C27" s="21">
        <v>5.8432000000000004</v>
      </c>
      <c r="D27" s="22">
        <f t="shared" si="0"/>
        <v>787.05499999999995</v>
      </c>
      <c r="E27" s="23">
        <f t="shared" si="1"/>
        <v>0.30000000003838101</v>
      </c>
      <c r="F27" s="24">
        <f t="shared" si="2"/>
        <v>-4.099999999994</v>
      </c>
      <c r="G27" s="25">
        <f t="shared" si="3"/>
        <v>7.5000000009595197E-2</v>
      </c>
      <c r="H27" s="21">
        <v>7.0347999999999997</v>
      </c>
      <c r="I27" s="22">
        <f t="shared" si="4"/>
        <v>788.24659999999994</v>
      </c>
      <c r="J27" s="23">
        <f t="shared" si="5"/>
        <v>0.40000000001327901</v>
      </c>
      <c r="K27" s="24">
        <f t="shared" si="6"/>
        <v>-3.69999999998072</v>
      </c>
      <c r="L27" s="25">
        <f t="shared" si="7"/>
        <v>0.10000000000332</v>
      </c>
      <c r="M27" s="40">
        <v>6.0987</v>
      </c>
      <c r="N27" s="22">
        <f t="shared" si="8"/>
        <v>787.31050000000005</v>
      </c>
      <c r="O27" s="23">
        <f t="shared" si="9"/>
        <v>9.9999999974897905E-2</v>
      </c>
      <c r="P27" s="24">
        <f t="shared" si="10"/>
        <v>-3.7999999999556202</v>
      </c>
      <c r="Q27" s="25">
        <f t="shared" si="11"/>
        <v>2.49999999937245E-2</v>
      </c>
      <c r="R27" s="52"/>
      <c r="S27" s="47">
        <f t="shared" si="12"/>
        <v>44730</v>
      </c>
      <c r="T27" s="48">
        <v>8.9103999999999992</v>
      </c>
      <c r="U27" s="49">
        <f t="shared" si="13"/>
        <v>0.29999999998864302</v>
      </c>
      <c r="V27" s="50">
        <f t="shared" si="14"/>
        <v>-3.80000000000003</v>
      </c>
      <c r="W27" s="32">
        <f t="shared" si="15"/>
        <v>7.4999999997160699E-2</v>
      </c>
      <c r="X27" s="18">
        <v>12.010199999999999</v>
      </c>
      <c r="Y27" s="49">
        <f t="shared" si="16"/>
        <v>9.99999999997669E-2</v>
      </c>
      <c r="Z27" s="50">
        <f t="shared" si="17"/>
        <v>-3.30000000000119</v>
      </c>
      <c r="AA27" s="32">
        <f t="shared" si="18"/>
        <v>2.4999999999941701E-2</v>
      </c>
      <c r="AB27" s="58">
        <v>9.0099</v>
      </c>
      <c r="AC27" s="49">
        <f t="shared" si="19"/>
        <v>0.29999999999930099</v>
      </c>
      <c r="AD27" s="50">
        <f t="shared" si="20"/>
        <v>-3.80000000000003</v>
      </c>
      <c r="AE27" s="32">
        <f t="shared" si="21"/>
        <v>7.4999999999825206E-2</v>
      </c>
      <c r="AF27" s="55">
        <v>82007</v>
      </c>
      <c r="AG27" s="70">
        <f t="shared" si="22"/>
        <v>66</v>
      </c>
      <c r="AH27" s="71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4">
        <f>F27-F9</f>
        <v>-3.1000000000176402</v>
      </c>
      <c r="F29" s="24">
        <f>K27-K9</f>
        <v>-2.9999999999290599</v>
      </c>
      <c r="G29" s="24">
        <f>P27-P9</f>
        <v>-3.0000000000427498</v>
      </c>
      <c r="H29" s="84">
        <f>F27</f>
        <v>-4.099999999994</v>
      </c>
      <c r="I29" s="84">
        <f>K27</f>
        <v>-3.69999999998072</v>
      </c>
      <c r="J29" s="84">
        <f>P27</f>
        <v>-3.7999999999556202</v>
      </c>
      <c r="K29" s="24">
        <f>E29/29</f>
        <v>-0.10689655172474601</v>
      </c>
      <c r="L29" s="25"/>
      <c r="M29" s="39"/>
      <c r="N29" s="22"/>
      <c r="O29" s="23"/>
      <c r="P29" s="24"/>
      <c r="Q29" s="25"/>
      <c r="R29" s="51"/>
      <c r="S29" s="47"/>
      <c r="T29" s="48"/>
      <c r="U29" s="49">
        <f>V27-V9</f>
        <v>-3.6000000000004899</v>
      </c>
      <c r="V29" s="49">
        <f>Z27-Z9</f>
        <v>-2.5000000000012799</v>
      </c>
      <c r="W29" s="49">
        <f>AD27-AD9</f>
        <v>-3.0999999999998802</v>
      </c>
      <c r="X29" s="49">
        <f>V27</f>
        <v>-3.80000000000003</v>
      </c>
      <c r="Y29" s="49">
        <f>Z27</f>
        <v>-3.30000000000119</v>
      </c>
      <c r="Z29" s="50">
        <f>AD27</f>
        <v>-3.80000000000003</v>
      </c>
      <c r="AA29" s="32">
        <f>U29/19</f>
        <v>-0.189473684210552</v>
      </c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19" workbookViewId="0">
      <selection activeCell="U28" sqref="U28:AA28"/>
    </sheetView>
  </sheetViews>
  <sheetFormatPr defaultColWidth="9" defaultRowHeight="13.5"/>
  <cols>
    <col min="2" max="2" width="10.625" customWidth="1"/>
    <col min="3" max="3" width="13.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20" max="20" width="9.375"/>
    <col min="24" max="24" width="11.875" customWidth="1"/>
    <col min="28" max="28" width="9.375"/>
    <col min="32" max="32" width="9.375"/>
    <col min="33" max="33" width="10.375"/>
  </cols>
  <sheetData>
    <row r="1" spans="1:44" s="1" customFormat="1" ht="30.75" customHeight="1">
      <c r="A1" s="97" t="s">
        <v>52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44706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44706</v>
      </c>
      <c r="B6" s="20">
        <v>781.21180000000004</v>
      </c>
      <c r="C6" s="21">
        <v>6.3345000000000002</v>
      </c>
      <c r="D6" s="22">
        <f t="shared" ref="D6:D9" si="0">C6+B6</f>
        <v>787.54629999999997</v>
      </c>
      <c r="E6" s="23">
        <v>0</v>
      </c>
      <c r="F6" s="24">
        <v>0</v>
      </c>
      <c r="G6" s="25">
        <v>0</v>
      </c>
      <c r="H6" s="21">
        <v>7.1048999999999998</v>
      </c>
      <c r="I6" s="22">
        <f t="shared" ref="I6:I9" si="1">H6+B6</f>
        <v>788.31669999999997</v>
      </c>
      <c r="J6" s="23">
        <v>0</v>
      </c>
      <c r="K6" s="24">
        <v>0</v>
      </c>
      <c r="L6" s="25">
        <v>0</v>
      </c>
      <c r="M6" s="39">
        <v>6.0134999999999996</v>
      </c>
      <c r="N6" s="22">
        <f t="shared" ref="N6:N9" si="2">M6+B6</f>
        <v>787.22529999999995</v>
      </c>
      <c r="O6" s="23">
        <v>0</v>
      </c>
      <c r="P6" s="24">
        <v>0</v>
      </c>
      <c r="Q6" s="25">
        <v>0</v>
      </c>
      <c r="R6" s="46"/>
      <c r="S6" s="47">
        <f t="shared" ref="S6:S9" si="3">A6</f>
        <v>44706</v>
      </c>
      <c r="T6" s="48">
        <v>8.8914000000000009</v>
      </c>
      <c r="U6" s="49">
        <v>0</v>
      </c>
      <c r="V6" s="50">
        <v>0</v>
      </c>
      <c r="W6" s="32">
        <v>0</v>
      </c>
      <c r="X6" s="18">
        <v>15.9947</v>
      </c>
      <c r="Y6" s="49">
        <f>(X6-X6)*1000</f>
        <v>0</v>
      </c>
      <c r="Z6" s="50">
        <v>0</v>
      </c>
      <c r="AA6" s="32">
        <v>0</v>
      </c>
      <c r="AB6" s="58">
        <v>9.2134999999999998</v>
      </c>
      <c r="AC6" s="49">
        <v>0</v>
      </c>
      <c r="AD6" s="50">
        <v>0</v>
      </c>
      <c r="AE6" s="32">
        <v>0</v>
      </c>
      <c r="AF6" s="55">
        <v>82045</v>
      </c>
      <c r="AG6" s="70">
        <f>82055-AF6</f>
        <v>10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44707</v>
      </c>
      <c r="B7" s="20">
        <v>781.21180000000004</v>
      </c>
      <c r="C7" s="21">
        <v>6.3342999999999998</v>
      </c>
      <c r="D7" s="22">
        <f t="shared" si="0"/>
        <v>787.54610000000002</v>
      </c>
      <c r="E7" s="23">
        <f t="shared" ref="E7:E9" si="4">(D7-D6)*1000</f>
        <v>-0.20000000006348301</v>
      </c>
      <c r="F7" s="24">
        <f t="shared" ref="F7:F9" si="5">F6+E7</f>
        <v>-0.20000000006348301</v>
      </c>
      <c r="G7" s="25">
        <f t="shared" ref="G7:G9" si="6">E7/(A7-A6)</f>
        <v>-0.20000000006348301</v>
      </c>
      <c r="H7" s="21">
        <v>7.1044</v>
      </c>
      <c r="I7" s="22">
        <f t="shared" si="1"/>
        <v>788.31619999999998</v>
      </c>
      <c r="J7" s="23">
        <f t="shared" ref="J7:J9" si="7">(I7-I6)*1000</f>
        <v>-0.49999999998817701</v>
      </c>
      <c r="K7" s="24">
        <f t="shared" ref="K7:K9" si="8">K6+J7</f>
        <v>-0.49999999998817701</v>
      </c>
      <c r="L7" s="25">
        <f t="shared" ref="L7:L9" si="9">J7/(A7-A6)</f>
        <v>-0.49999999998817701</v>
      </c>
      <c r="M7" s="40">
        <v>6.0133000000000001</v>
      </c>
      <c r="N7" s="22">
        <f t="shared" si="2"/>
        <v>787.2251</v>
      </c>
      <c r="O7" s="23">
        <f t="shared" ref="O7:O9" si="10">(N7-N6)*1000</f>
        <v>-0.20000000006348301</v>
      </c>
      <c r="P7" s="24">
        <f t="shared" ref="P7:P9" si="11">P6+O7</f>
        <v>-0.20000000006348301</v>
      </c>
      <c r="Q7" s="25">
        <f t="shared" ref="Q7:Q9" si="12">O7/(A7-A6)</f>
        <v>-0.20000000006348301</v>
      </c>
      <c r="R7" s="51"/>
      <c r="S7" s="47">
        <f t="shared" si="3"/>
        <v>44707</v>
      </c>
      <c r="T7" s="48">
        <v>8.8911999999999995</v>
      </c>
      <c r="U7" s="49">
        <f t="shared" ref="U7:U9" si="13">(T7-T6)*1000</f>
        <v>-0.20000000000130999</v>
      </c>
      <c r="V7" s="50">
        <f t="shared" ref="V7:V9" si="14">V6+U7</f>
        <v>-0.20000000000130999</v>
      </c>
      <c r="W7" s="32">
        <f t="shared" ref="W7:W9" si="15">U7/(S7-S6)</f>
        <v>-0.20000000000130999</v>
      </c>
      <c r="X7" s="18">
        <v>15.994199999999999</v>
      </c>
      <c r="Y7" s="49">
        <f t="shared" ref="Y7:Y9" si="16">(X7-X6)*1000</f>
        <v>-0.50000000000061096</v>
      </c>
      <c r="Z7" s="50">
        <f t="shared" ref="Z7:Z9" si="17">Z6+Y7</f>
        <v>-0.50000000000061096</v>
      </c>
      <c r="AA7" s="32">
        <f t="shared" ref="AA7:AA9" si="18">Y7/(S7-S6)</f>
        <v>-0.50000000000061096</v>
      </c>
      <c r="AB7" s="58">
        <v>9.2133000000000003</v>
      </c>
      <c r="AC7" s="49">
        <f t="shared" ref="AC7:AC9" si="19">(AB7-AB6)*1000</f>
        <v>-0.19999999999953399</v>
      </c>
      <c r="AD7" s="50">
        <f t="shared" ref="AD7:AD9" si="20">AD6+AC7</f>
        <v>-0.19999999999953399</v>
      </c>
      <c r="AE7" s="32">
        <f t="shared" ref="AE7:AE9" si="21">AC7/(S7-S6)</f>
        <v>-0.19999999999953399</v>
      </c>
      <c r="AF7" s="55">
        <v>82042</v>
      </c>
      <c r="AG7" s="70">
        <f t="shared" ref="AG7:AG26" si="22">82055-AF7</f>
        <v>13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44708</v>
      </c>
      <c r="B8" s="20">
        <v>781.21180000000004</v>
      </c>
      <c r="C8" s="21">
        <v>6.3343999999999996</v>
      </c>
      <c r="D8" s="22">
        <f t="shared" si="0"/>
        <v>787.5462</v>
      </c>
      <c r="E8" s="23">
        <f t="shared" si="4"/>
        <v>9.9999999974897905E-2</v>
      </c>
      <c r="F8" s="24">
        <f t="shared" si="5"/>
        <v>-0.10000000008858501</v>
      </c>
      <c r="G8" s="25">
        <f t="shared" si="6"/>
        <v>9.9999999974897905E-2</v>
      </c>
      <c r="H8" s="21">
        <v>7.1047000000000002</v>
      </c>
      <c r="I8" s="22">
        <f t="shared" si="1"/>
        <v>788.31650000000002</v>
      </c>
      <c r="J8" s="23">
        <f t="shared" si="7"/>
        <v>0.29999999992469401</v>
      </c>
      <c r="K8" s="24">
        <f t="shared" si="8"/>
        <v>-0.20000000006348301</v>
      </c>
      <c r="L8" s="25">
        <f t="shared" si="9"/>
        <v>0.29999999992469401</v>
      </c>
      <c r="M8" s="39">
        <v>6.0132000000000003</v>
      </c>
      <c r="N8" s="22">
        <f t="shared" si="2"/>
        <v>787.22500000000002</v>
      </c>
      <c r="O8" s="23">
        <f t="shared" si="10"/>
        <v>-9.9999999974897905E-2</v>
      </c>
      <c r="P8" s="24">
        <f t="shared" si="11"/>
        <v>-0.30000000003838101</v>
      </c>
      <c r="Q8" s="25">
        <f t="shared" si="12"/>
        <v>-9.9999999974897905E-2</v>
      </c>
      <c r="R8" s="46"/>
      <c r="S8" s="47">
        <f t="shared" si="3"/>
        <v>44708</v>
      </c>
      <c r="T8" s="48">
        <v>8.8912999999999993</v>
      </c>
      <c r="U8" s="49">
        <f t="shared" si="13"/>
        <v>9.99999999997669E-2</v>
      </c>
      <c r="V8" s="50">
        <f t="shared" si="14"/>
        <v>-0.10000000000154299</v>
      </c>
      <c r="W8" s="32">
        <f t="shared" si="15"/>
        <v>9.99999999997669E-2</v>
      </c>
      <c r="X8" s="18">
        <v>15.994</v>
      </c>
      <c r="Y8" s="49">
        <f t="shared" si="16"/>
        <v>-0.19999999999953399</v>
      </c>
      <c r="Z8" s="50">
        <f t="shared" si="17"/>
        <v>-0.70000000000014495</v>
      </c>
      <c r="AA8" s="32">
        <f t="shared" si="18"/>
        <v>-0.19999999999953399</v>
      </c>
      <c r="AB8" s="58">
        <v>9.2135999999999996</v>
      </c>
      <c r="AC8" s="49">
        <f t="shared" si="19"/>
        <v>0.29999999999930099</v>
      </c>
      <c r="AD8" s="50">
        <f t="shared" si="20"/>
        <v>9.99999999997669E-2</v>
      </c>
      <c r="AE8" s="32">
        <f t="shared" si="21"/>
        <v>0.29999999999930099</v>
      </c>
      <c r="AF8" s="55">
        <v>82039</v>
      </c>
      <c r="AG8" s="70">
        <f t="shared" si="22"/>
        <v>16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44709</v>
      </c>
      <c r="B9" s="20">
        <v>781.21180000000004</v>
      </c>
      <c r="C9" s="21">
        <v>6.3342000000000001</v>
      </c>
      <c r="D9" s="22">
        <f t="shared" si="0"/>
        <v>787.54600000000005</v>
      </c>
      <c r="E9" s="23">
        <f t="shared" si="4"/>
        <v>-0.199999999949796</v>
      </c>
      <c r="F9" s="24">
        <f t="shared" si="5"/>
        <v>-0.30000000003838101</v>
      </c>
      <c r="G9" s="25">
        <f t="shared" si="6"/>
        <v>-0.199999999949796</v>
      </c>
      <c r="H9" s="21">
        <v>7.1044999999999998</v>
      </c>
      <c r="I9" s="22">
        <f t="shared" si="1"/>
        <v>788.31629999999996</v>
      </c>
      <c r="J9" s="23">
        <f t="shared" si="7"/>
        <v>-0.199999999949796</v>
      </c>
      <c r="K9" s="24">
        <f t="shared" si="8"/>
        <v>-0.40000000001327901</v>
      </c>
      <c r="L9" s="25">
        <f t="shared" si="9"/>
        <v>-0.199999999949796</v>
      </c>
      <c r="M9" s="40">
        <v>6.0129999999999999</v>
      </c>
      <c r="N9" s="22">
        <f t="shared" si="2"/>
        <v>787.22479999999996</v>
      </c>
      <c r="O9" s="23">
        <f t="shared" si="10"/>
        <v>-0.199999999949796</v>
      </c>
      <c r="P9" s="24">
        <f t="shared" si="11"/>
        <v>-0.49999999998817701</v>
      </c>
      <c r="Q9" s="25">
        <f t="shared" si="12"/>
        <v>-0.199999999949796</v>
      </c>
      <c r="R9" s="51"/>
      <c r="S9" s="47">
        <f t="shared" si="3"/>
        <v>44709</v>
      </c>
      <c r="T9" s="48">
        <v>8.891</v>
      </c>
      <c r="U9" s="49">
        <f t="shared" si="13"/>
        <v>-0.29999999999930099</v>
      </c>
      <c r="V9" s="50">
        <f t="shared" si="14"/>
        <v>-0.40000000000084401</v>
      </c>
      <c r="W9" s="32">
        <f t="shared" si="15"/>
        <v>-0.29999999999930099</v>
      </c>
      <c r="X9" s="18">
        <v>15.9941</v>
      </c>
      <c r="Y9" s="49">
        <f t="shared" si="16"/>
        <v>9.99999999997669E-2</v>
      </c>
      <c r="Z9" s="50">
        <f t="shared" si="17"/>
        <v>-0.60000000000037801</v>
      </c>
      <c r="AA9" s="32">
        <f t="shared" si="18"/>
        <v>9.99999999997669E-2</v>
      </c>
      <c r="AB9" s="58">
        <v>9.2132000000000005</v>
      </c>
      <c r="AC9" s="49">
        <f t="shared" si="19"/>
        <v>-0.39999999999906799</v>
      </c>
      <c r="AD9" s="50">
        <f t="shared" si="20"/>
        <v>-0.29999999999930099</v>
      </c>
      <c r="AE9" s="32">
        <f t="shared" si="21"/>
        <v>-0.39999999999906799</v>
      </c>
      <c r="AF9" s="55">
        <v>82036</v>
      </c>
      <c r="AG9" s="70">
        <f t="shared" si="22"/>
        <v>19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44710</v>
      </c>
      <c r="B10" s="20">
        <v>781.21180000000004</v>
      </c>
      <c r="C10" s="21">
        <v>6.3339999999999996</v>
      </c>
      <c r="D10" s="22">
        <f t="shared" ref="D10:D26" si="23">C10+B10</f>
        <v>787.54579999999999</v>
      </c>
      <c r="E10" s="23">
        <f t="shared" ref="E10:E26" si="24">(D10-D9)*1000</f>
        <v>-0.20000000006348301</v>
      </c>
      <c r="F10" s="24">
        <f t="shared" ref="F10:F26" si="25">F9+E10</f>
        <v>-0.50000000010186296</v>
      </c>
      <c r="G10" s="25">
        <f t="shared" ref="G10:G26" si="26">E10/(A10-A9)</f>
        <v>-0.20000000006348301</v>
      </c>
      <c r="H10" s="21">
        <v>7.1043000000000003</v>
      </c>
      <c r="I10" s="22">
        <f t="shared" ref="I10:I26" si="27">H10+B10</f>
        <v>788.31610000000001</v>
      </c>
      <c r="J10" s="23">
        <f t="shared" ref="J10:J26" si="28">(I10-I9)*1000</f>
        <v>-0.20000000006348301</v>
      </c>
      <c r="K10" s="24">
        <f t="shared" ref="K10:K26" si="29">K9+J10</f>
        <v>-0.60000000007676102</v>
      </c>
      <c r="L10" s="25">
        <f t="shared" ref="L10:L26" si="30">J10/(A10-A9)</f>
        <v>-0.20000000006348301</v>
      </c>
      <c r="M10" s="39">
        <v>6.0130999999999997</v>
      </c>
      <c r="N10" s="22">
        <f t="shared" ref="N10:N26" si="31">M10+B10</f>
        <v>787.22490000000005</v>
      </c>
      <c r="O10" s="23">
        <f t="shared" ref="O10:O26" si="32">(N10-N9)*1000</f>
        <v>9.9999999974897905E-2</v>
      </c>
      <c r="P10" s="24">
        <f t="shared" ref="P10:P26" si="33">P9+O10</f>
        <v>-0.40000000001327901</v>
      </c>
      <c r="Q10" s="25">
        <f t="shared" ref="Q10:Q26" si="34">O10/(A10-A9)</f>
        <v>9.9999999974897905E-2</v>
      </c>
      <c r="R10" s="46"/>
      <c r="S10" s="47">
        <f t="shared" ref="S10:S26" si="35">A10</f>
        <v>44710</v>
      </c>
      <c r="T10" s="48">
        <v>8.8908000000000005</v>
      </c>
      <c r="U10" s="49">
        <f t="shared" ref="U10:U26" si="36">(T10-T9)*1000</f>
        <v>-0.19999999999953399</v>
      </c>
      <c r="V10" s="50">
        <f t="shared" ref="V10:V26" si="37">V9+U10</f>
        <v>-0.60000000000037801</v>
      </c>
      <c r="W10" s="32">
        <f t="shared" ref="W10:W26" si="38">U10/(S10-S9)</f>
        <v>-0.19999999999953399</v>
      </c>
      <c r="X10" s="18">
        <v>15.993600000000001</v>
      </c>
      <c r="Y10" s="49">
        <f t="shared" ref="Y10:Y26" si="39">(X10-X9)*1000</f>
        <v>-0.49999999999883499</v>
      </c>
      <c r="Z10" s="50">
        <f t="shared" ref="Z10:Z26" si="40">Z9+Y10</f>
        <v>-1.0999999999992101</v>
      </c>
      <c r="AA10" s="32">
        <f t="shared" ref="AA10:AA26" si="41">Y10/(S10-S9)</f>
        <v>-0.49999999999883499</v>
      </c>
      <c r="AB10" s="58">
        <v>9.2129999999999992</v>
      </c>
      <c r="AC10" s="49">
        <f t="shared" ref="AC10:AC26" si="42">(AB10-AB9)*1000</f>
        <v>-0.20000000000130999</v>
      </c>
      <c r="AD10" s="50">
        <f t="shared" ref="AD10:AD26" si="43">AD9+AC10</f>
        <v>-0.50000000000061096</v>
      </c>
      <c r="AE10" s="32">
        <f t="shared" ref="AE10:AE26" si="44">AC10/(S10-S9)</f>
        <v>-0.20000000000130999</v>
      </c>
      <c r="AF10" s="55">
        <v>82033</v>
      </c>
      <c r="AG10" s="70">
        <f t="shared" si="22"/>
        <v>22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44711</v>
      </c>
      <c r="B11" s="20">
        <v>781.21180000000004</v>
      </c>
      <c r="C11" s="21">
        <v>6.3341000000000003</v>
      </c>
      <c r="D11" s="22">
        <f t="shared" si="23"/>
        <v>787.54589999999996</v>
      </c>
      <c r="E11" s="23">
        <f t="shared" si="24"/>
        <v>0.10000000008858501</v>
      </c>
      <c r="F11" s="24">
        <f t="shared" si="25"/>
        <v>-0.40000000001327901</v>
      </c>
      <c r="G11" s="25">
        <f t="shared" si="26"/>
        <v>0.10000000008858501</v>
      </c>
      <c r="H11" s="21">
        <v>7.1041999999999996</v>
      </c>
      <c r="I11" s="22">
        <f t="shared" si="27"/>
        <v>788.31600000000003</v>
      </c>
      <c r="J11" s="23">
        <f t="shared" si="28"/>
        <v>-9.9999999974897905E-2</v>
      </c>
      <c r="K11" s="24">
        <f t="shared" si="29"/>
        <v>-0.70000000005165897</v>
      </c>
      <c r="L11" s="25">
        <f t="shared" si="30"/>
        <v>-9.9999999974897905E-2</v>
      </c>
      <c r="M11" s="40">
        <v>6.0129000000000001</v>
      </c>
      <c r="N11" s="22">
        <f t="shared" si="31"/>
        <v>787.22469999999998</v>
      </c>
      <c r="O11" s="23">
        <f t="shared" si="32"/>
        <v>-0.20000000006348301</v>
      </c>
      <c r="P11" s="24">
        <f t="shared" si="33"/>
        <v>-0.60000000007676102</v>
      </c>
      <c r="Q11" s="25">
        <f t="shared" si="34"/>
        <v>-0.20000000006348301</v>
      </c>
      <c r="R11" s="51"/>
      <c r="S11" s="47">
        <f t="shared" si="35"/>
        <v>44711</v>
      </c>
      <c r="T11" s="48">
        <v>8.8905999999999992</v>
      </c>
      <c r="U11" s="49">
        <f t="shared" si="36"/>
        <v>-0.20000000000130999</v>
      </c>
      <c r="V11" s="50">
        <f t="shared" si="37"/>
        <v>-0.80000000000168803</v>
      </c>
      <c r="W11" s="32">
        <f t="shared" si="38"/>
        <v>-0.20000000000130999</v>
      </c>
      <c r="X11" s="18">
        <v>15.993399999999999</v>
      </c>
      <c r="Y11" s="49">
        <f t="shared" si="39"/>
        <v>-0.20000000000130999</v>
      </c>
      <c r="Z11" s="50">
        <f t="shared" si="40"/>
        <v>-1.3000000000005201</v>
      </c>
      <c r="AA11" s="32">
        <f t="shared" si="41"/>
        <v>-0.20000000000130999</v>
      </c>
      <c r="AB11" s="58">
        <v>9.2127999999999997</v>
      </c>
      <c r="AC11" s="49">
        <f t="shared" si="42"/>
        <v>-0.19999999999953399</v>
      </c>
      <c r="AD11" s="50">
        <f t="shared" si="43"/>
        <v>-0.70000000000014495</v>
      </c>
      <c r="AE11" s="32">
        <f t="shared" si="44"/>
        <v>-0.19999999999953399</v>
      </c>
      <c r="AF11" s="55">
        <v>82030</v>
      </c>
      <c r="AG11" s="70">
        <f t="shared" si="22"/>
        <v>25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44712</v>
      </c>
      <c r="B12" s="20">
        <v>781.21180000000004</v>
      </c>
      <c r="C12" s="21">
        <v>6.3335999999999997</v>
      </c>
      <c r="D12" s="22">
        <f t="shared" si="23"/>
        <v>787.54539999999997</v>
      </c>
      <c r="E12" s="23">
        <f t="shared" si="24"/>
        <v>-0.49999999998817701</v>
      </c>
      <c r="F12" s="24">
        <f t="shared" si="25"/>
        <v>-0.90000000000145497</v>
      </c>
      <c r="G12" s="25">
        <f t="shared" si="26"/>
        <v>-0.49999999998817701</v>
      </c>
      <c r="H12" s="21">
        <v>7.1039000000000003</v>
      </c>
      <c r="I12" s="22">
        <f t="shared" si="27"/>
        <v>788.31569999999999</v>
      </c>
      <c r="J12" s="23">
        <f t="shared" si="28"/>
        <v>-0.30000000003838101</v>
      </c>
      <c r="K12" s="24">
        <f t="shared" si="29"/>
        <v>-1.00000000009004</v>
      </c>
      <c r="L12" s="25">
        <f t="shared" si="30"/>
        <v>-0.30000000003838101</v>
      </c>
      <c r="M12" s="39">
        <v>6.0128000000000004</v>
      </c>
      <c r="N12" s="22">
        <f t="shared" si="31"/>
        <v>787.22460000000001</v>
      </c>
      <c r="O12" s="23">
        <f t="shared" si="32"/>
        <v>-9.9999999974897905E-2</v>
      </c>
      <c r="P12" s="24">
        <f t="shared" si="33"/>
        <v>-0.70000000005165897</v>
      </c>
      <c r="Q12" s="25">
        <f t="shared" si="34"/>
        <v>-9.9999999974897905E-2</v>
      </c>
      <c r="R12" s="46"/>
      <c r="S12" s="47">
        <f t="shared" si="35"/>
        <v>44712</v>
      </c>
      <c r="T12" s="48">
        <v>8.8904999999999994</v>
      </c>
      <c r="U12" s="49">
        <f t="shared" si="36"/>
        <v>-9.99999999997669E-2</v>
      </c>
      <c r="V12" s="50">
        <f t="shared" si="37"/>
        <v>-0.90000000000145497</v>
      </c>
      <c r="W12" s="32">
        <f t="shared" si="38"/>
        <v>-9.99999999997669E-2</v>
      </c>
      <c r="X12" s="18">
        <v>15.993600000000001</v>
      </c>
      <c r="Y12" s="49">
        <f t="shared" si="39"/>
        <v>0.20000000000130999</v>
      </c>
      <c r="Z12" s="50">
        <f t="shared" si="40"/>
        <v>-1.0999999999992101</v>
      </c>
      <c r="AA12" s="32">
        <f t="shared" si="41"/>
        <v>0.20000000000130999</v>
      </c>
      <c r="AB12" s="58">
        <v>9.2126999999999999</v>
      </c>
      <c r="AC12" s="49">
        <f t="shared" si="42"/>
        <v>-9.99999999997669E-2</v>
      </c>
      <c r="AD12" s="50">
        <f t="shared" si="43"/>
        <v>-0.799999999999912</v>
      </c>
      <c r="AE12" s="32">
        <f t="shared" si="44"/>
        <v>-9.99999999997669E-2</v>
      </c>
      <c r="AF12" s="55">
        <v>82027</v>
      </c>
      <c r="AG12" s="70">
        <f t="shared" si="22"/>
        <v>28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44713</v>
      </c>
      <c r="B13" s="20">
        <v>781.21180000000004</v>
      </c>
      <c r="C13" s="21">
        <v>6.3338000000000001</v>
      </c>
      <c r="D13" s="22">
        <f t="shared" si="23"/>
        <v>787.54560000000004</v>
      </c>
      <c r="E13" s="23">
        <f t="shared" si="24"/>
        <v>0.199999999949796</v>
      </c>
      <c r="F13" s="24">
        <f t="shared" si="25"/>
        <v>-0.70000000005165897</v>
      </c>
      <c r="G13" s="25">
        <f t="shared" si="26"/>
        <v>0.199999999949796</v>
      </c>
      <c r="H13" s="21">
        <v>7.1036999999999999</v>
      </c>
      <c r="I13" s="22">
        <f t="shared" si="27"/>
        <v>788.31550000000004</v>
      </c>
      <c r="J13" s="23">
        <f t="shared" si="28"/>
        <v>-0.199999999949796</v>
      </c>
      <c r="K13" s="24">
        <f t="shared" si="29"/>
        <v>-1.2000000000398401</v>
      </c>
      <c r="L13" s="25">
        <f t="shared" si="30"/>
        <v>-0.199999999949796</v>
      </c>
      <c r="M13" s="40">
        <v>6.0125999999999999</v>
      </c>
      <c r="N13" s="22">
        <f t="shared" si="31"/>
        <v>787.22439999999995</v>
      </c>
      <c r="O13" s="23">
        <f t="shared" si="32"/>
        <v>-0.199999999949796</v>
      </c>
      <c r="P13" s="24">
        <f t="shared" si="33"/>
        <v>-0.90000000000145497</v>
      </c>
      <c r="Q13" s="25">
        <f t="shared" si="34"/>
        <v>-0.199999999949796</v>
      </c>
      <c r="R13" s="51"/>
      <c r="S13" s="47">
        <f t="shared" si="35"/>
        <v>44713</v>
      </c>
      <c r="T13" s="48">
        <v>8.8902000000000001</v>
      </c>
      <c r="U13" s="49">
        <f t="shared" si="36"/>
        <v>-0.29999999999930099</v>
      </c>
      <c r="V13" s="50">
        <f t="shared" si="37"/>
        <v>-1.20000000000076</v>
      </c>
      <c r="W13" s="32">
        <f t="shared" si="38"/>
        <v>-0.29999999999930099</v>
      </c>
      <c r="X13" s="18">
        <v>15.993</v>
      </c>
      <c r="Y13" s="49">
        <f t="shared" si="39"/>
        <v>-0.60000000000037801</v>
      </c>
      <c r="Z13" s="50">
        <f t="shared" si="40"/>
        <v>-1.6999999999995901</v>
      </c>
      <c r="AA13" s="32">
        <f t="shared" si="41"/>
        <v>-0.60000000000037801</v>
      </c>
      <c r="AB13" s="58">
        <v>9.2124000000000006</v>
      </c>
      <c r="AC13" s="49">
        <f t="shared" si="42"/>
        <v>-0.29999999999930099</v>
      </c>
      <c r="AD13" s="50">
        <f t="shared" si="43"/>
        <v>-1.0999999999992101</v>
      </c>
      <c r="AE13" s="32">
        <f t="shared" si="44"/>
        <v>-0.29999999999930099</v>
      </c>
      <c r="AF13" s="55">
        <v>82024</v>
      </c>
      <c r="AG13" s="70">
        <f t="shared" si="22"/>
        <v>31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44714</v>
      </c>
      <c r="B14" s="20">
        <v>781.21180000000004</v>
      </c>
      <c r="C14" s="21">
        <v>6.3331999999999997</v>
      </c>
      <c r="D14" s="22">
        <f t="shared" si="23"/>
        <v>787.54499999999996</v>
      </c>
      <c r="E14" s="23">
        <f t="shared" si="24"/>
        <v>-0.59999999996307496</v>
      </c>
      <c r="F14" s="24">
        <f t="shared" si="25"/>
        <v>-1.30000000001473</v>
      </c>
      <c r="G14" s="25">
        <f t="shared" si="26"/>
        <v>-0.59999999996307496</v>
      </c>
      <c r="H14" s="21">
        <v>7.1039000000000003</v>
      </c>
      <c r="I14" s="22">
        <f t="shared" si="27"/>
        <v>788.31569999999999</v>
      </c>
      <c r="J14" s="23">
        <f t="shared" si="28"/>
        <v>0.199999999949796</v>
      </c>
      <c r="K14" s="24">
        <f t="shared" si="29"/>
        <v>-1.00000000009004</v>
      </c>
      <c r="L14" s="25">
        <f t="shared" si="30"/>
        <v>0.199999999949796</v>
      </c>
      <c r="M14" s="39">
        <v>6.0124000000000004</v>
      </c>
      <c r="N14" s="22">
        <f t="shared" si="31"/>
        <v>787.2242</v>
      </c>
      <c r="O14" s="23">
        <f t="shared" si="32"/>
        <v>-0.20000000006348301</v>
      </c>
      <c r="P14" s="24">
        <f t="shared" si="33"/>
        <v>-1.1000000000649399</v>
      </c>
      <c r="Q14" s="25">
        <f t="shared" si="34"/>
        <v>-0.20000000006348301</v>
      </c>
      <c r="R14" s="46"/>
      <c r="S14" s="47">
        <f t="shared" si="35"/>
        <v>44714</v>
      </c>
      <c r="T14" s="48">
        <v>8.89</v>
      </c>
      <c r="U14" s="49">
        <f t="shared" si="36"/>
        <v>-0.19999999999953399</v>
      </c>
      <c r="V14" s="50">
        <f t="shared" si="37"/>
        <v>-1.4000000000002899</v>
      </c>
      <c r="W14" s="32">
        <f t="shared" si="38"/>
        <v>-0.19999999999953399</v>
      </c>
      <c r="X14" s="18">
        <v>15.992800000000001</v>
      </c>
      <c r="Y14" s="49">
        <f t="shared" si="39"/>
        <v>-0.19999999999953399</v>
      </c>
      <c r="Z14" s="50">
        <f t="shared" si="40"/>
        <v>-1.8999999999991199</v>
      </c>
      <c r="AA14" s="32">
        <f t="shared" si="41"/>
        <v>-0.19999999999953399</v>
      </c>
      <c r="AB14" s="58">
        <v>9.2123000000000008</v>
      </c>
      <c r="AC14" s="49">
        <f t="shared" si="42"/>
        <v>-9.99999999997669E-2</v>
      </c>
      <c r="AD14" s="50">
        <f t="shared" si="43"/>
        <v>-1.1999999999989801</v>
      </c>
      <c r="AE14" s="32">
        <f t="shared" si="44"/>
        <v>-9.99999999997669E-2</v>
      </c>
      <c r="AF14" s="55">
        <v>82021</v>
      </c>
      <c r="AG14" s="70">
        <f t="shared" si="22"/>
        <v>34</v>
      </c>
      <c r="AH14" s="72"/>
    </row>
    <row r="15" spans="1:44" s="1" customFormat="1" ht="14.85" customHeight="1">
      <c r="A15" s="19">
        <v>44715</v>
      </c>
      <c r="B15" s="20">
        <v>781.21180000000004</v>
      </c>
      <c r="C15" s="21">
        <v>6.3330000000000002</v>
      </c>
      <c r="D15" s="22">
        <f t="shared" si="23"/>
        <v>787.54480000000001</v>
      </c>
      <c r="E15" s="23">
        <f t="shared" si="24"/>
        <v>-0.20000000006348301</v>
      </c>
      <c r="F15" s="24">
        <f t="shared" si="25"/>
        <v>-1.5000000000782201</v>
      </c>
      <c r="G15" s="25">
        <f t="shared" si="26"/>
        <v>-0.20000000006348301</v>
      </c>
      <c r="H15" s="21">
        <v>7.1032999999999999</v>
      </c>
      <c r="I15" s="22">
        <f t="shared" si="27"/>
        <v>788.31510000000003</v>
      </c>
      <c r="J15" s="23">
        <f t="shared" si="28"/>
        <v>-0.59999999996307496</v>
      </c>
      <c r="K15" s="24">
        <f t="shared" si="29"/>
        <v>-1.60000000005311</v>
      </c>
      <c r="L15" s="25">
        <f t="shared" si="30"/>
        <v>-0.59999999996307496</v>
      </c>
      <c r="M15" s="40">
        <v>6.0125000000000002</v>
      </c>
      <c r="N15" s="22">
        <f t="shared" si="31"/>
        <v>787.22429999999997</v>
      </c>
      <c r="O15" s="23">
        <f t="shared" si="32"/>
        <v>0.10000000008858501</v>
      </c>
      <c r="P15" s="24">
        <f t="shared" si="33"/>
        <v>-0.99999999997635303</v>
      </c>
      <c r="Q15" s="25">
        <f t="shared" si="34"/>
        <v>0.10000000008858501</v>
      </c>
      <c r="R15" s="51"/>
      <c r="S15" s="47">
        <f t="shared" si="35"/>
        <v>44715</v>
      </c>
      <c r="T15" s="48">
        <v>8.8897999999999993</v>
      </c>
      <c r="U15" s="49">
        <f t="shared" si="36"/>
        <v>-0.20000000000130999</v>
      </c>
      <c r="V15" s="50">
        <f t="shared" si="37"/>
        <v>-1.6000000000015999</v>
      </c>
      <c r="W15" s="32">
        <f t="shared" si="38"/>
        <v>-0.20000000000130999</v>
      </c>
      <c r="X15" s="18">
        <v>15.993</v>
      </c>
      <c r="Y15" s="49">
        <f t="shared" si="39"/>
        <v>0.19999999999953399</v>
      </c>
      <c r="Z15" s="50">
        <f t="shared" si="40"/>
        <v>-1.6999999999995901</v>
      </c>
      <c r="AA15" s="32">
        <f t="shared" si="41"/>
        <v>0.19999999999953399</v>
      </c>
      <c r="AB15" s="58">
        <v>9.2119999999999909</v>
      </c>
      <c r="AC15" s="49">
        <f t="shared" si="42"/>
        <v>-0.30000000000995902</v>
      </c>
      <c r="AD15" s="50">
        <f t="shared" si="43"/>
        <v>-1.50000000000894</v>
      </c>
      <c r="AE15" s="32">
        <f t="shared" si="44"/>
        <v>-0.30000000000995902</v>
      </c>
      <c r="AF15" s="55">
        <v>82018</v>
      </c>
      <c r="AG15" s="70">
        <f t="shared" si="22"/>
        <v>37</v>
      </c>
      <c r="AH15" s="71"/>
    </row>
    <row r="16" spans="1:44" s="1" customFormat="1" ht="14.85" customHeight="1">
      <c r="A16" s="19">
        <v>44716</v>
      </c>
      <c r="B16" s="20">
        <v>781.21180000000004</v>
      </c>
      <c r="C16" s="21">
        <v>6.3327999999999998</v>
      </c>
      <c r="D16" s="22">
        <f t="shared" si="23"/>
        <v>787.54459999999995</v>
      </c>
      <c r="E16" s="23">
        <f t="shared" si="24"/>
        <v>-0.199999999949796</v>
      </c>
      <c r="F16" s="24">
        <f t="shared" si="25"/>
        <v>-1.70000000002801</v>
      </c>
      <c r="G16" s="25">
        <f t="shared" si="26"/>
        <v>-0.199999999949796</v>
      </c>
      <c r="H16" s="21">
        <v>7.1031000000000004</v>
      </c>
      <c r="I16" s="22">
        <f t="shared" si="27"/>
        <v>788.31489999999997</v>
      </c>
      <c r="J16" s="23">
        <f t="shared" si="28"/>
        <v>-0.199999999949796</v>
      </c>
      <c r="K16" s="24">
        <f t="shared" si="29"/>
        <v>-1.8000000000029099</v>
      </c>
      <c r="L16" s="25">
        <f t="shared" si="30"/>
        <v>-0.199999999949796</v>
      </c>
      <c r="M16" s="39">
        <v>6.0119999999999996</v>
      </c>
      <c r="N16" s="22">
        <f t="shared" si="31"/>
        <v>787.22379999999998</v>
      </c>
      <c r="O16" s="23">
        <f t="shared" si="32"/>
        <v>-0.50000000010186296</v>
      </c>
      <c r="P16" s="24">
        <f t="shared" si="33"/>
        <v>-1.5000000000782201</v>
      </c>
      <c r="Q16" s="25">
        <f t="shared" si="34"/>
        <v>-0.50000000010186296</v>
      </c>
      <c r="R16" s="46"/>
      <c r="S16" s="47">
        <f t="shared" si="35"/>
        <v>44716</v>
      </c>
      <c r="T16" s="48">
        <v>8.8902999999999999</v>
      </c>
      <c r="U16" s="49">
        <f t="shared" si="36"/>
        <v>0.50000000000061096</v>
      </c>
      <c r="V16" s="50">
        <f t="shared" si="37"/>
        <v>-1.10000000000099</v>
      </c>
      <c r="W16" s="32">
        <f t="shared" si="38"/>
        <v>0.50000000000061096</v>
      </c>
      <c r="X16" s="18">
        <v>15.9924</v>
      </c>
      <c r="Y16" s="49">
        <f t="shared" si="39"/>
        <v>-0.60000000000037801</v>
      </c>
      <c r="Z16" s="50">
        <f t="shared" si="40"/>
        <v>-2.2999999999999701</v>
      </c>
      <c r="AA16" s="32">
        <f t="shared" si="41"/>
        <v>-0.60000000000037801</v>
      </c>
      <c r="AB16" s="58">
        <v>9.2117999999999896</v>
      </c>
      <c r="AC16" s="49">
        <f t="shared" si="42"/>
        <v>-0.20000000000130999</v>
      </c>
      <c r="AD16" s="50">
        <f t="shared" si="43"/>
        <v>-1.70000000001025</v>
      </c>
      <c r="AE16" s="32">
        <f t="shared" si="44"/>
        <v>-0.20000000000130999</v>
      </c>
      <c r="AF16" s="55">
        <v>82015</v>
      </c>
      <c r="AG16" s="70">
        <f t="shared" si="22"/>
        <v>40</v>
      </c>
      <c r="AH16" s="72"/>
    </row>
    <row r="17" spans="1:43" s="1" customFormat="1" ht="14.85" customHeight="1">
      <c r="A17" s="19">
        <v>44717</v>
      </c>
      <c r="B17" s="20">
        <v>781.21180000000004</v>
      </c>
      <c r="C17" s="21">
        <v>6.3330000000000002</v>
      </c>
      <c r="D17" s="22">
        <f t="shared" si="23"/>
        <v>787.54480000000001</v>
      </c>
      <c r="E17" s="23">
        <f t="shared" si="24"/>
        <v>0.199999999949796</v>
      </c>
      <c r="F17" s="24">
        <f t="shared" si="25"/>
        <v>-1.5000000000782201</v>
      </c>
      <c r="G17" s="25">
        <f t="shared" si="26"/>
        <v>0.199999999949796</v>
      </c>
      <c r="H17" s="21">
        <v>7.1036000000000001</v>
      </c>
      <c r="I17" s="22">
        <f t="shared" si="27"/>
        <v>788.31539999999995</v>
      </c>
      <c r="J17" s="23">
        <f t="shared" si="28"/>
        <v>0.49999999998817701</v>
      </c>
      <c r="K17" s="24">
        <f t="shared" si="29"/>
        <v>-1.30000000001473</v>
      </c>
      <c r="L17" s="25">
        <f t="shared" si="30"/>
        <v>0.49999999998817701</v>
      </c>
      <c r="M17" s="40">
        <v>6.0122</v>
      </c>
      <c r="N17" s="22">
        <f t="shared" si="31"/>
        <v>787.22400000000005</v>
      </c>
      <c r="O17" s="23">
        <f t="shared" si="32"/>
        <v>0.20000000006348301</v>
      </c>
      <c r="P17" s="24">
        <f t="shared" si="33"/>
        <v>-1.30000000001473</v>
      </c>
      <c r="Q17" s="25">
        <f t="shared" si="34"/>
        <v>0.20000000006348301</v>
      </c>
      <c r="R17" s="51"/>
      <c r="S17" s="47">
        <f t="shared" si="35"/>
        <v>44717</v>
      </c>
      <c r="T17" s="48">
        <v>8.8894000000000002</v>
      </c>
      <c r="U17" s="49">
        <f t="shared" si="36"/>
        <v>-0.89999999999967895</v>
      </c>
      <c r="V17" s="50">
        <f t="shared" si="37"/>
        <v>-2.0000000000006701</v>
      </c>
      <c r="W17" s="32">
        <f t="shared" si="38"/>
        <v>-0.89999999999967895</v>
      </c>
      <c r="X17" s="18">
        <v>15.9922</v>
      </c>
      <c r="Y17" s="49">
        <f t="shared" si="39"/>
        <v>-0.19999999999953399</v>
      </c>
      <c r="Z17" s="50">
        <f t="shared" si="40"/>
        <v>-2.4999999999995</v>
      </c>
      <c r="AA17" s="32">
        <f t="shared" si="41"/>
        <v>-0.19999999999953399</v>
      </c>
      <c r="AB17" s="58">
        <v>9.2119999999999997</v>
      </c>
      <c r="AC17" s="49">
        <f t="shared" si="42"/>
        <v>0.200000000010192</v>
      </c>
      <c r="AD17" s="50">
        <f t="shared" si="43"/>
        <v>-1.50000000000006</v>
      </c>
      <c r="AE17" s="32">
        <f t="shared" si="44"/>
        <v>0.200000000010192</v>
      </c>
      <c r="AF17" s="55">
        <v>82012</v>
      </c>
      <c r="AG17" s="70">
        <f t="shared" si="22"/>
        <v>43</v>
      </c>
      <c r="AH17" s="71"/>
    </row>
    <row r="18" spans="1:43" s="1" customFormat="1" ht="14.85" customHeight="1">
      <c r="A18" s="19">
        <v>44718</v>
      </c>
      <c r="B18" s="20">
        <v>781.21180000000004</v>
      </c>
      <c r="C18" s="21">
        <v>6.3323999999999998</v>
      </c>
      <c r="D18" s="22">
        <f t="shared" si="23"/>
        <v>787.54420000000005</v>
      </c>
      <c r="E18" s="23">
        <f t="shared" si="24"/>
        <v>-0.59999999996307496</v>
      </c>
      <c r="F18" s="24">
        <f t="shared" si="25"/>
        <v>-2.1000000000412902</v>
      </c>
      <c r="G18" s="25">
        <f t="shared" si="26"/>
        <v>-0.59999999996307496</v>
      </c>
      <c r="H18" s="21">
        <v>7.1026999999999996</v>
      </c>
      <c r="I18" s="22">
        <f t="shared" si="27"/>
        <v>788.31449999999995</v>
      </c>
      <c r="J18" s="23">
        <f t="shared" si="28"/>
        <v>-0.90000000000145497</v>
      </c>
      <c r="K18" s="24">
        <f t="shared" si="29"/>
        <v>-2.2000000000161899</v>
      </c>
      <c r="L18" s="25">
        <f t="shared" si="30"/>
        <v>-0.90000000000145497</v>
      </c>
      <c r="M18" s="39">
        <v>6.0115999999999996</v>
      </c>
      <c r="N18" s="22">
        <f t="shared" si="31"/>
        <v>787.22339999999997</v>
      </c>
      <c r="O18" s="23">
        <f t="shared" si="32"/>
        <v>-0.59999999996307496</v>
      </c>
      <c r="P18" s="24">
        <f t="shared" si="33"/>
        <v>-1.8999999999778101</v>
      </c>
      <c r="Q18" s="25">
        <f t="shared" si="34"/>
        <v>-0.59999999996307496</v>
      </c>
      <c r="R18" s="46"/>
      <c r="S18" s="47">
        <f t="shared" si="35"/>
        <v>44718</v>
      </c>
      <c r="T18" s="48">
        <v>8.8892000000000007</v>
      </c>
      <c r="U18" s="49">
        <f t="shared" si="36"/>
        <v>-0.19999999999953399</v>
      </c>
      <c r="V18" s="50">
        <f t="shared" si="37"/>
        <v>-2.2000000000002</v>
      </c>
      <c r="W18" s="32">
        <f t="shared" si="38"/>
        <v>-0.19999999999953399</v>
      </c>
      <c r="X18" s="18">
        <v>15.9923</v>
      </c>
      <c r="Y18" s="49">
        <f t="shared" si="39"/>
        <v>9.99999999997669E-2</v>
      </c>
      <c r="Z18" s="50">
        <f t="shared" si="40"/>
        <v>-2.3999999999997401</v>
      </c>
      <c r="AA18" s="32">
        <f t="shared" si="41"/>
        <v>9.99999999997669E-2</v>
      </c>
      <c r="AB18" s="58">
        <v>9.2113999999999905</v>
      </c>
      <c r="AC18" s="49">
        <f t="shared" si="42"/>
        <v>-0.60000000000926001</v>
      </c>
      <c r="AD18" s="50">
        <f t="shared" si="43"/>
        <v>-2.1000000000093202</v>
      </c>
      <c r="AE18" s="32">
        <f t="shared" si="44"/>
        <v>-0.60000000000926001</v>
      </c>
      <c r="AF18" s="55">
        <v>82009</v>
      </c>
      <c r="AG18" s="70">
        <f t="shared" si="22"/>
        <v>46</v>
      </c>
      <c r="AH18" s="72"/>
    </row>
    <row r="19" spans="1:43" s="1" customFormat="1" ht="14.85" customHeight="1">
      <c r="A19" s="19">
        <v>44719</v>
      </c>
      <c r="B19" s="20">
        <v>781.21180000000004</v>
      </c>
      <c r="C19" s="21">
        <v>6.3322000000000003</v>
      </c>
      <c r="D19" s="22">
        <f t="shared" si="23"/>
        <v>787.54399999999998</v>
      </c>
      <c r="E19" s="23">
        <f t="shared" si="24"/>
        <v>-0.199999999949796</v>
      </c>
      <c r="F19" s="24">
        <f t="shared" si="25"/>
        <v>-2.2999999999910901</v>
      </c>
      <c r="G19" s="25">
        <f t="shared" si="26"/>
        <v>-0.199999999949796</v>
      </c>
      <c r="H19" s="21">
        <v>7.1025</v>
      </c>
      <c r="I19" s="22">
        <f t="shared" si="27"/>
        <v>788.3143</v>
      </c>
      <c r="J19" s="23">
        <f t="shared" si="28"/>
        <v>-0.20000000006348301</v>
      </c>
      <c r="K19" s="24">
        <f t="shared" si="29"/>
        <v>-2.40000000007967</v>
      </c>
      <c r="L19" s="25">
        <f t="shared" si="30"/>
        <v>-0.20000000006348301</v>
      </c>
      <c r="M19" s="40">
        <v>6.0114000000000001</v>
      </c>
      <c r="N19" s="22">
        <f t="shared" si="31"/>
        <v>787.22320000000002</v>
      </c>
      <c r="O19" s="23">
        <f t="shared" si="32"/>
        <v>-0.20000000006348301</v>
      </c>
      <c r="P19" s="24">
        <f t="shared" si="33"/>
        <v>-2.1000000000412902</v>
      </c>
      <c r="Q19" s="25">
        <f t="shared" si="34"/>
        <v>-0.20000000006348301</v>
      </c>
      <c r="R19" s="51"/>
      <c r="S19" s="47">
        <f t="shared" si="35"/>
        <v>44719</v>
      </c>
      <c r="T19" s="48">
        <v>8.89</v>
      </c>
      <c r="U19" s="49">
        <f t="shared" si="36"/>
        <v>0.799999999999912</v>
      </c>
      <c r="V19" s="50">
        <f t="shared" si="37"/>
        <v>-1.4000000000002899</v>
      </c>
      <c r="W19" s="32">
        <f t="shared" si="38"/>
        <v>0.799999999999912</v>
      </c>
      <c r="X19" s="18">
        <v>15.9918</v>
      </c>
      <c r="Y19" s="49">
        <f t="shared" si="39"/>
        <v>-0.50000000000061096</v>
      </c>
      <c r="Z19" s="50">
        <f t="shared" si="40"/>
        <v>-2.9000000000003499</v>
      </c>
      <c r="AA19" s="32">
        <f t="shared" si="41"/>
        <v>-0.50000000000061096</v>
      </c>
      <c r="AB19" s="58">
        <v>9.2111999999999892</v>
      </c>
      <c r="AC19" s="49">
        <f t="shared" si="42"/>
        <v>-0.20000000000130999</v>
      </c>
      <c r="AD19" s="50">
        <f t="shared" si="43"/>
        <v>-2.30000000001063</v>
      </c>
      <c r="AE19" s="32">
        <f t="shared" si="44"/>
        <v>-0.20000000000130999</v>
      </c>
      <c r="AF19" s="55">
        <v>82003</v>
      </c>
      <c r="AG19" s="70">
        <f t="shared" si="22"/>
        <v>52</v>
      </c>
      <c r="AH19" s="71"/>
    </row>
    <row r="20" spans="1:43" s="1" customFormat="1" ht="14.85" customHeight="1">
      <c r="A20" s="19">
        <v>44720</v>
      </c>
      <c r="B20" s="20">
        <v>781.21180000000004</v>
      </c>
      <c r="C20" s="21">
        <v>6.3324999999999996</v>
      </c>
      <c r="D20" s="22">
        <f t="shared" si="23"/>
        <v>787.54430000000002</v>
      </c>
      <c r="E20" s="23">
        <f t="shared" si="24"/>
        <v>0.29999999992469401</v>
      </c>
      <c r="F20" s="24">
        <f t="shared" si="25"/>
        <v>-2.00000000006639</v>
      </c>
      <c r="G20" s="25">
        <f t="shared" si="26"/>
        <v>0.29999999992469401</v>
      </c>
      <c r="H20" s="21">
        <v>7.1028000000000002</v>
      </c>
      <c r="I20" s="22">
        <f t="shared" si="27"/>
        <v>788.31460000000004</v>
      </c>
      <c r="J20" s="23">
        <f t="shared" si="28"/>
        <v>0.30000000003838101</v>
      </c>
      <c r="K20" s="24">
        <f t="shared" si="29"/>
        <v>-2.1000000000412902</v>
      </c>
      <c r="L20" s="25">
        <f t="shared" si="30"/>
        <v>0.30000000003838101</v>
      </c>
      <c r="M20" s="39">
        <v>6.0119999999999996</v>
      </c>
      <c r="N20" s="22">
        <f t="shared" si="31"/>
        <v>787.22379999999998</v>
      </c>
      <c r="O20" s="23">
        <f t="shared" si="32"/>
        <v>0.59999999996307496</v>
      </c>
      <c r="P20" s="24">
        <f t="shared" si="33"/>
        <v>-1.5000000000782201</v>
      </c>
      <c r="Q20" s="25">
        <f t="shared" si="34"/>
        <v>0.59999999996307496</v>
      </c>
      <c r="R20" s="46"/>
      <c r="S20" s="47">
        <f t="shared" si="35"/>
        <v>44720</v>
      </c>
      <c r="T20" s="48">
        <v>8.8888000000000105</v>
      </c>
      <c r="U20" s="49">
        <f t="shared" si="36"/>
        <v>-1.1999999999901001</v>
      </c>
      <c r="V20" s="50">
        <f t="shared" si="37"/>
        <v>-2.59999999999039</v>
      </c>
      <c r="W20" s="32">
        <f t="shared" si="38"/>
        <v>-1.1999999999901001</v>
      </c>
      <c r="X20" s="18">
        <v>15.9916</v>
      </c>
      <c r="Y20" s="49">
        <f t="shared" si="39"/>
        <v>-0.19999999999953399</v>
      </c>
      <c r="Z20" s="50">
        <f t="shared" si="40"/>
        <v>-3.0999999999998802</v>
      </c>
      <c r="AA20" s="32">
        <f t="shared" si="41"/>
        <v>-0.19999999999953399</v>
      </c>
      <c r="AB20" s="58">
        <v>9.2114999999999991</v>
      </c>
      <c r="AC20" s="49">
        <f t="shared" si="42"/>
        <v>0.30000000000995902</v>
      </c>
      <c r="AD20" s="50">
        <f t="shared" si="43"/>
        <v>-2.0000000000006701</v>
      </c>
      <c r="AE20" s="32">
        <f t="shared" si="44"/>
        <v>0.30000000000995902</v>
      </c>
      <c r="AF20" s="55">
        <v>81997</v>
      </c>
      <c r="AG20" s="70">
        <f t="shared" si="22"/>
        <v>58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44722</v>
      </c>
      <c r="B21" s="20">
        <v>781.21180000000004</v>
      </c>
      <c r="C21" s="21">
        <v>6.3318000000000101</v>
      </c>
      <c r="D21" s="22">
        <f t="shared" si="23"/>
        <v>787.54359999999997</v>
      </c>
      <c r="E21" s="23">
        <f t="shared" si="24"/>
        <v>-0.69999999993797202</v>
      </c>
      <c r="F21" s="24">
        <f t="shared" si="25"/>
        <v>-2.70000000000437</v>
      </c>
      <c r="G21" s="25">
        <f t="shared" si="26"/>
        <v>-0.34999999996898601</v>
      </c>
      <c r="H21" s="21">
        <v>7.1020999999999903</v>
      </c>
      <c r="I21" s="22">
        <f t="shared" si="27"/>
        <v>788.31389999999999</v>
      </c>
      <c r="J21" s="23">
        <f t="shared" si="28"/>
        <v>-0.70000000005165897</v>
      </c>
      <c r="K21" s="24">
        <f t="shared" si="29"/>
        <v>-2.8000000000929499</v>
      </c>
      <c r="L21" s="25">
        <f t="shared" si="30"/>
        <v>-0.35000000002582998</v>
      </c>
      <c r="M21" s="40">
        <v>6.0110000000000001</v>
      </c>
      <c r="N21" s="22">
        <f t="shared" si="31"/>
        <v>787.22280000000001</v>
      </c>
      <c r="O21" s="23">
        <f t="shared" si="32"/>
        <v>-0.99999999997635303</v>
      </c>
      <c r="P21" s="24">
        <f t="shared" si="33"/>
        <v>-2.5000000000545701</v>
      </c>
      <c r="Q21" s="25">
        <f t="shared" si="34"/>
        <v>-0.49999999998817701</v>
      </c>
      <c r="R21" s="51"/>
      <c r="S21" s="47">
        <f t="shared" si="35"/>
        <v>44722</v>
      </c>
      <c r="T21" s="48">
        <v>8.8886000000000092</v>
      </c>
      <c r="U21" s="49">
        <f t="shared" si="36"/>
        <v>-0.20000000000130999</v>
      </c>
      <c r="V21" s="50">
        <f t="shared" si="37"/>
        <v>-2.7999999999916998</v>
      </c>
      <c r="W21" s="32">
        <f t="shared" si="38"/>
        <v>-0.100000000000655</v>
      </c>
      <c r="X21" s="18">
        <v>15.9915</v>
      </c>
      <c r="Y21" s="49">
        <f t="shared" si="39"/>
        <v>-9.99999999997669E-2</v>
      </c>
      <c r="Z21" s="50">
        <f t="shared" si="40"/>
        <v>-3.1999999999996498</v>
      </c>
      <c r="AA21" s="32">
        <f t="shared" si="41"/>
        <v>-4.9999999999883499E-2</v>
      </c>
      <c r="AB21" s="58">
        <v>9.2107999999999794</v>
      </c>
      <c r="AC21" s="49">
        <f t="shared" si="42"/>
        <v>-0.70000000001968499</v>
      </c>
      <c r="AD21" s="50">
        <f t="shared" si="43"/>
        <v>-2.7000000000203501</v>
      </c>
      <c r="AE21" s="32">
        <f t="shared" si="44"/>
        <v>-0.35000000000984199</v>
      </c>
      <c r="AF21" s="55">
        <v>81991</v>
      </c>
      <c r="AG21" s="70">
        <f t="shared" si="22"/>
        <v>64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44724</v>
      </c>
      <c r="B22" s="20">
        <v>781.21180000000004</v>
      </c>
      <c r="C22" s="21">
        <v>6.3316000000000097</v>
      </c>
      <c r="D22" s="22">
        <f t="shared" si="23"/>
        <v>787.54340000000002</v>
      </c>
      <c r="E22" s="23">
        <f t="shared" si="24"/>
        <v>-0.20000000006348301</v>
      </c>
      <c r="F22" s="24">
        <f t="shared" si="25"/>
        <v>-2.9000000000678501</v>
      </c>
      <c r="G22" s="25">
        <f t="shared" si="26"/>
        <v>-0.100000000031741</v>
      </c>
      <c r="H22" s="21">
        <v>7.1018999999999899</v>
      </c>
      <c r="I22" s="22">
        <f t="shared" si="27"/>
        <v>788.31370000000004</v>
      </c>
      <c r="J22" s="23">
        <f t="shared" si="28"/>
        <v>-0.199999999949796</v>
      </c>
      <c r="K22" s="24">
        <f t="shared" si="29"/>
        <v>-3.0000000000427498</v>
      </c>
      <c r="L22" s="25">
        <f t="shared" si="30"/>
        <v>-9.9999999974897905E-2</v>
      </c>
      <c r="M22" s="39">
        <v>6.0107999999999997</v>
      </c>
      <c r="N22" s="22">
        <f t="shared" si="31"/>
        <v>787.22260000000006</v>
      </c>
      <c r="O22" s="23">
        <f t="shared" si="32"/>
        <v>-0.199999999949796</v>
      </c>
      <c r="P22" s="24">
        <f t="shared" si="33"/>
        <v>-2.70000000000437</v>
      </c>
      <c r="Q22" s="25">
        <f t="shared" si="34"/>
        <v>-9.9999999974897905E-2</v>
      </c>
      <c r="R22" s="51"/>
      <c r="S22" s="47">
        <f t="shared" si="35"/>
        <v>44724</v>
      </c>
      <c r="T22" s="48">
        <v>8.8892000000000007</v>
      </c>
      <c r="U22" s="49">
        <f t="shared" si="36"/>
        <v>0.599999999991496</v>
      </c>
      <c r="V22" s="50">
        <f t="shared" si="37"/>
        <v>-2.2000000000002</v>
      </c>
      <c r="W22" s="32">
        <f t="shared" si="38"/>
        <v>0.299999999995748</v>
      </c>
      <c r="X22" s="18">
        <v>15.991199999999999</v>
      </c>
      <c r="Y22" s="49">
        <f t="shared" si="39"/>
        <v>-0.30000000000107702</v>
      </c>
      <c r="Z22" s="50">
        <f t="shared" si="40"/>
        <v>-3.5000000000007199</v>
      </c>
      <c r="AA22" s="32">
        <f t="shared" si="41"/>
        <v>-0.15000000000053901</v>
      </c>
      <c r="AB22" s="58">
        <v>9.2105999999999799</v>
      </c>
      <c r="AC22" s="49">
        <f t="shared" si="42"/>
        <v>-0.19999999999953399</v>
      </c>
      <c r="AD22" s="50">
        <f t="shared" si="43"/>
        <v>-2.9000000000198898</v>
      </c>
      <c r="AE22" s="32">
        <f t="shared" si="44"/>
        <v>-9.99999999997669E-2</v>
      </c>
      <c r="AF22" s="55">
        <v>81985</v>
      </c>
      <c r="AG22" s="70">
        <f t="shared" si="22"/>
        <v>70</v>
      </c>
      <c r="AH22" s="72"/>
    </row>
    <row r="23" spans="1:43" s="1" customFormat="1" ht="14.85" customHeight="1">
      <c r="A23" s="19">
        <v>44726</v>
      </c>
      <c r="B23" s="20">
        <v>781.21180000000004</v>
      </c>
      <c r="C23" s="21">
        <v>6.3315000000000001</v>
      </c>
      <c r="D23" s="22">
        <f t="shared" si="23"/>
        <v>787.54330000000004</v>
      </c>
      <c r="E23" s="23">
        <f t="shared" si="24"/>
        <v>-9.9999999974897905E-2</v>
      </c>
      <c r="F23" s="24">
        <f t="shared" si="25"/>
        <v>-3.0000000000427498</v>
      </c>
      <c r="G23" s="25">
        <f t="shared" si="26"/>
        <v>-4.9999999987449001E-2</v>
      </c>
      <c r="H23" s="21">
        <v>7.1020000000000003</v>
      </c>
      <c r="I23" s="22">
        <f t="shared" si="27"/>
        <v>788.31380000000001</v>
      </c>
      <c r="J23" s="23">
        <f t="shared" si="28"/>
        <v>9.9999999974897905E-2</v>
      </c>
      <c r="K23" s="24">
        <f t="shared" si="29"/>
        <v>-2.9000000000678501</v>
      </c>
      <c r="L23" s="25">
        <f t="shared" si="30"/>
        <v>4.9999999987449001E-2</v>
      </c>
      <c r="M23" s="40">
        <v>6.0114999999999998</v>
      </c>
      <c r="N23" s="22">
        <f t="shared" si="31"/>
        <v>787.22329999999999</v>
      </c>
      <c r="O23" s="23">
        <f t="shared" si="32"/>
        <v>0.69999999993797202</v>
      </c>
      <c r="P23" s="24">
        <f t="shared" si="33"/>
        <v>-2.00000000006639</v>
      </c>
      <c r="Q23" s="25">
        <f t="shared" si="34"/>
        <v>0.34999999996898601</v>
      </c>
      <c r="R23" s="51"/>
      <c r="S23" s="47">
        <f t="shared" si="35"/>
        <v>44726</v>
      </c>
      <c r="T23" s="48">
        <v>8.8882000000000101</v>
      </c>
      <c r="U23" s="49">
        <f t="shared" si="36"/>
        <v>-0.99999999999056399</v>
      </c>
      <c r="V23" s="50">
        <f t="shared" si="37"/>
        <v>-3.1999999999907698</v>
      </c>
      <c r="W23" s="32">
        <f t="shared" si="38"/>
        <v>-0.499999999995282</v>
      </c>
      <c r="X23" s="18">
        <v>15.991</v>
      </c>
      <c r="Y23" s="49">
        <f t="shared" si="39"/>
        <v>-0.19999999999953399</v>
      </c>
      <c r="Z23" s="50">
        <f t="shared" si="40"/>
        <v>-3.70000000000026</v>
      </c>
      <c r="AA23" s="32">
        <f t="shared" si="41"/>
        <v>-9.99999999997669E-2</v>
      </c>
      <c r="AB23" s="58">
        <v>9.2105999999999995</v>
      </c>
      <c r="AC23" s="49">
        <f t="shared" si="42"/>
        <v>1.95399252334028E-11</v>
      </c>
      <c r="AD23" s="50">
        <f t="shared" si="43"/>
        <v>-2.9000000000003499</v>
      </c>
      <c r="AE23" s="32">
        <f t="shared" si="44"/>
        <v>9.7699626167013808E-12</v>
      </c>
      <c r="AF23" s="55">
        <v>81979</v>
      </c>
      <c r="AG23" s="70">
        <f t="shared" si="22"/>
        <v>76</v>
      </c>
      <c r="AH23" s="71"/>
    </row>
    <row r="24" spans="1:43" s="1" customFormat="1" ht="14.25">
      <c r="A24" s="19">
        <v>44728</v>
      </c>
      <c r="B24" s="20">
        <v>781.21180000000004</v>
      </c>
      <c r="C24" s="21">
        <v>6.3312000000000097</v>
      </c>
      <c r="D24" s="22">
        <f t="shared" si="23"/>
        <v>787.54300000000001</v>
      </c>
      <c r="E24" s="23">
        <f t="shared" si="24"/>
        <v>-0.30000000003838101</v>
      </c>
      <c r="F24" s="24">
        <f t="shared" si="25"/>
        <v>-3.30000000008113</v>
      </c>
      <c r="G24" s="25">
        <f t="shared" si="26"/>
        <v>-0.15000000001919001</v>
      </c>
      <c r="H24" s="21">
        <v>7.1014999999999899</v>
      </c>
      <c r="I24" s="22">
        <f t="shared" si="27"/>
        <v>788.31330000000003</v>
      </c>
      <c r="J24" s="23">
        <f t="shared" si="28"/>
        <v>-0.49999999998817701</v>
      </c>
      <c r="K24" s="24">
        <f t="shared" si="29"/>
        <v>-3.40000000005602</v>
      </c>
      <c r="L24" s="25">
        <f t="shared" si="30"/>
        <v>-0.24999999999408801</v>
      </c>
      <c r="M24" s="39">
        <v>6.0103999999999997</v>
      </c>
      <c r="N24" s="22">
        <f t="shared" si="31"/>
        <v>787.22220000000004</v>
      </c>
      <c r="O24" s="23">
        <f t="shared" si="32"/>
        <v>-1.09999999995125</v>
      </c>
      <c r="P24" s="24">
        <f t="shared" si="33"/>
        <v>-3.1000000000176402</v>
      </c>
      <c r="Q24" s="25">
        <f t="shared" si="34"/>
        <v>-0.54999999997562599</v>
      </c>
      <c r="R24" s="51"/>
      <c r="S24" s="47">
        <f t="shared" si="35"/>
        <v>44728</v>
      </c>
      <c r="T24" s="48">
        <v>8.8880000000000106</v>
      </c>
      <c r="U24" s="49">
        <f t="shared" si="36"/>
        <v>-0.19999999999953399</v>
      </c>
      <c r="V24" s="50">
        <f t="shared" si="37"/>
        <v>-3.3999999999903001</v>
      </c>
      <c r="W24" s="32">
        <f t="shared" si="38"/>
        <v>-9.99999999997669E-2</v>
      </c>
      <c r="X24" s="18">
        <v>15.991099999999999</v>
      </c>
      <c r="Y24" s="49">
        <f t="shared" si="39"/>
        <v>9.99999999997669E-2</v>
      </c>
      <c r="Z24" s="50">
        <f t="shared" si="40"/>
        <v>-3.6000000000004899</v>
      </c>
      <c r="AA24" s="32">
        <f t="shared" si="41"/>
        <v>4.9999999999883499E-2</v>
      </c>
      <c r="AB24" s="58">
        <v>9.2101999999999808</v>
      </c>
      <c r="AC24" s="49">
        <f t="shared" si="42"/>
        <v>-0.40000000001860803</v>
      </c>
      <c r="AD24" s="50">
        <f t="shared" si="43"/>
        <v>-3.30000000001895</v>
      </c>
      <c r="AE24" s="32">
        <f t="shared" si="44"/>
        <v>-0.20000000000930401</v>
      </c>
      <c r="AF24" s="55">
        <v>81973</v>
      </c>
      <c r="AG24" s="70">
        <f t="shared" si="22"/>
        <v>82</v>
      </c>
      <c r="AH24" s="72"/>
    </row>
    <row r="25" spans="1:43" s="1" customFormat="1" ht="14.25">
      <c r="A25" s="19">
        <v>44730</v>
      </c>
      <c r="B25" s="20">
        <v>781.21180000000004</v>
      </c>
      <c r="C25" s="21">
        <v>6.3310000000000102</v>
      </c>
      <c r="D25" s="22">
        <f t="shared" si="23"/>
        <v>787.54280000000006</v>
      </c>
      <c r="E25" s="23">
        <f t="shared" si="24"/>
        <v>-0.199999999949796</v>
      </c>
      <c r="F25" s="24">
        <f t="shared" si="25"/>
        <v>-3.5000000000309202</v>
      </c>
      <c r="G25" s="25">
        <f t="shared" si="26"/>
        <v>-9.9999999974897905E-2</v>
      </c>
      <c r="H25" s="21">
        <v>7.1012999999999904</v>
      </c>
      <c r="I25" s="22">
        <f t="shared" si="27"/>
        <v>788.31309999999996</v>
      </c>
      <c r="J25" s="23">
        <f t="shared" si="28"/>
        <v>-0.199999999949796</v>
      </c>
      <c r="K25" s="24">
        <f t="shared" si="29"/>
        <v>-3.6000000000058199</v>
      </c>
      <c r="L25" s="25">
        <f t="shared" si="30"/>
        <v>-9.9999999974897905E-2</v>
      </c>
      <c r="M25" s="40">
        <v>6.0101999999999904</v>
      </c>
      <c r="N25" s="22">
        <f t="shared" si="31"/>
        <v>787.22199999999998</v>
      </c>
      <c r="O25" s="23">
        <f t="shared" si="32"/>
        <v>-0.20000000006348301</v>
      </c>
      <c r="P25" s="24">
        <f t="shared" si="33"/>
        <v>-3.30000000008113</v>
      </c>
      <c r="Q25" s="25">
        <f t="shared" si="34"/>
        <v>-0.100000000031741</v>
      </c>
      <c r="R25" s="51"/>
      <c r="S25" s="47">
        <f t="shared" si="35"/>
        <v>44730</v>
      </c>
      <c r="T25" s="48">
        <v>8.8882999999999992</v>
      </c>
      <c r="U25" s="49">
        <f t="shared" si="36"/>
        <v>0.29999999998864302</v>
      </c>
      <c r="V25" s="50">
        <f t="shared" si="37"/>
        <v>-3.1000000000016601</v>
      </c>
      <c r="W25" s="32">
        <f t="shared" si="38"/>
        <v>0.14999999999432101</v>
      </c>
      <c r="X25" s="18">
        <v>15.990600000000001</v>
      </c>
      <c r="Y25" s="49">
        <f t="shared" si="39"/>
        <v>-0.49999999999883499</v>
      </c>
      <c r="Z25" s="50">
        <f t="shared" si="40"/>
        <v>-4.09999999999933</v>
      </c>
      <c r="AA25" s="32">
        <f t="shared" si="41"/>
        <v>-0.24999999999941699</v>
      </c>
      <c r="AB25" s="58">
        <v>9.2099999999999795</v>
      </c>
      <c r="AC25" s="49">
        <f t="shared" si="42"/>
        <v>-0.20000000000130999</v>
      </c>
      <c r="AD25" s="50">
        <f t="shared" si="43"/>
        <v>-3.5000000000202598</v>
      </c>
      <c r="AE25" s="32">
        <f t="shared" si="44"/>
        <v>-0.100000000000655</v>
      </c>
      <c r="AF25" s="55">
        <v>81967</v>
      </c>
      <c r="AG25" s="70">
        <f t="shared" si="22"/>
        <v>88</v>
      </c>
      <c r="AH25" s="71"/>
    </row>
    <row r="26" spans="1:43" s="1" customFormat="1" ht="14.25">
      <c r="A26" s="19">
        <v>44732</v>
      </c>
      <c r="B26" s="20">
        <v>781.21180000000004</v>
      </c>
      <c r="C26" s="21">
        <v>6.3314000000000004</v>
      </c>
      <c r="D26" s="22">
        <f t="shared" si="23"/>
        <v>787.54319999999996</v>
      </c>
      <c r="E26" s="23">
        <f t="shared" si="24"/>
        <v>0.40000000001327901</v>
      </c>
      <c r="F26" s="24">
        <f t="shared" si="25"/>
        <v>-3.1000000000176402</v>
      </c>
      <c r="G26" s="25">
        <f t="shared" si="26"/>
        <v>0.20000000000663901</v>
      </c>
      <c r="H26" s="21">
        <v>7.1013999999999999</v>
      </c>
      <c r="I26" s="22">
        <f t="shared" si="27"/>
        <v>788.31320000000005</v>
      </c>
      <c r="J26" s="23">
        <f t="shared" si="28"/>
        <v>9.9999999974897905E-2</v>
      </c>
      <c r="K26" s="24">
        <f t="shared" si="29"/>
        <v>-3.5000000000309202</v>
      </c>
      <c r="L26" s="25">
        <f t="shared" si="30"/>
        <v>4.9999999987449001E-2</v>
      </c>
      <c r="M26" s="39">
        <v>6.01</v>
      </c>
      <c r="N26" s="22">
        <f t="shared" si="31"/>
        <v>787.22180000000003</v>
      </c>
      <c r="O26" s="23">
        <f t="shared" si="32"/>
        <v>-0.199999999949796</v>
      </c>
      <c r="P26" s="24">
        <f t="shared" si="33"/>
        <v>-3.5000000000309202</v>
      </c>
      <c r="Q26" s="25">
        <f t="shared" si="34"/>
        <v>-9.9999999974897905E-2</v>
      </c>
      <c r="R26" s="51"/>
      <c r="S26" s="47">
        <f t="shared" si="35"/>
        <v>44732</v>
      </c>
      <c r="T26" s="48">
        <v>8.8885000000000005</v>
      </c>
      <c r="U26" s="49">
        <f t="shared" si="36"/>
        <v>0.20000000000130999</v>
      </c>
      <c r="V26" s="50">
        <f t="shared" si="37"/>
        <v>-2.9000000000003499</v>
      </c>
      <c r="W26" s="32">
        <f t="shared" si="38"/>
        <v>0.100000000000655</v>
      </c>
      <c r="X26" s="18">
        <v>15.9908</v>
      </c>
      <c r="Y26" s="49">
        <f t="shared" si="39"/>
        <v>0.19999999999953399</v>
      </c>
      <c r="Z26" s="50">
        <f t="shared" si="40"/>
        <v>-3.8999999999997899</v>
      </c>
      <c r="AA26" s="32">
        <f t="shared" si="41"/>
        <v>9.99999999997669E-2</v>
      </c>
      <c r="AB26" s="58">
        <v>9.2103999999999999</v>
      </c>
      <c r="AC26" s="49">
        <f t="shared" si="42"/>
        <v>0.40000000002038399</v>
      </c>
      <c r="AD26" s="50">
        <f t="shared" si="43"/>
        <v>-3.0999999999998802</v>
      </c>
      <c r="AE26" s="32">
        <f t="shared" si="44"/>
        <v>0.200000000010192</v>
      </c>
      <c r="AF26" s="55">
        <v>81961</v>
      </c>
      <c r="AG26" s="70">
        <f t="shared" si="22"/>
        <v>94</v>
      </c>
      <c r="AH26" s="72"/>
    </row>
    <row r="27" spans="1:43" s="1" customFormat="1" ht="14.25">
      <c r="A27" s="19"/>
      <c r="B27" s="20"/>
      <c r="C27" s="21"/>
      <c r="D27" s="22"/>
      <c r="E27" s="23"/>
      <c r="F27" s="24"/>
      <c r="G27" s="25"/>
      <c r="H27" s="21"/>
      <c r="I27" s="22"/>
      <c r="J27" s="23"/>
      <c r="K27" s="24"/>
      <c r="L27" s="25"/>
      <c r="M27" s="40"/>
      <c r="N27" s="22"/>
      <c r="O27" s="23"/>
      <c r="P27" s="24"/>
      <c r="Q27" s="25"/>
      <c r="R27" s="52"/>
      <c r="S27" s="34"/>
      <c r="T27" s="48"/>
      <c r="U27" s="49"/>
      <c r="V27" s="50"/>
      <c r="W27" s="32"/>
      <c r="X27" s="18"/>
      <c r="Y27" s="49"/>
      <c r="Z27" s="50"/>
      <c r="AA27" s="32"/>
      <c r="AB27" s="58"/>
      <c r="AC27" s="49"/>
      <c r="AD27" s="50"/>
      <c r="AE27" s="32"/>
      <c r="AF27" s="55"/>
      <c r="AG27" s="70"/>
      <c r="AH27" s="71"/>
    </row>
    <row r="28" spans="1:43" s="1" customFormat="1" ht="14.25">
      <c r="A28" s="19"/>
      <c r="B28" s="20"/>
      <c r="C28" s="21"/>
      <c r="D28" s="22"/>
      <c r="E28" s="24">
        <f>F26-F6</f>
        <v>-3.1000000000176402</v>
      </c>
      <c r="F28" s="24">
        <f>K26-K6</f>
        <v>-3.5000000000309202</v>
      </c>
      <c r="G28" s="24">
        <f>P26-P6</f>
        <v>-3.5000000000309202</v>
      </c>
      <c r="H28" s="84">
        <f>F26</f>
        <v>-3.1000000000176402</v>
      </c>
      <c r="I28" s="84">
        <f>K26</f>
        <v>-3.5000000000309202</v>
      </c>
      <c r="J28" s="84">
        <f>P26</f>
        <v>-3.5000000000309202</v>
      </c>
      <c r="K28" s="24">
        <f>G28/16</f>
        <v>-0.21875000000193301</v>
      </c>
      <c r="L28" s="25"/>
      <c r="M28" s="39"/>
      <c r="N28" s="22"/>
      <c r="O28" s="23"/>
      <c r="P28" s="24"/>
      <c r="Q28" s="25"/>
      <c r="R28" s="51"/>
      <c r="S28" s="47"/>
      <c r="T28" s="48"/>
      <c r="U28" s="49">
        <f>V26-V6</f>
        <v>-2.9000000000003499</v>
      </c>
      <c r="V28" s="49">
        <f>Z26-Z6</f>
        <v>-3.8999999999997899</v>
      </c>
      <c r="W28" s="49">
        <f>AD26-AD6</f>
        <v>-3.0999999999998802</v>
      </c>
      <c r="X28" s="49">
        <f>V26</f>
        <v>-2.9000000000003499</v>
      </c>
      <c r="Y28" s="49">
        <f>Z26</f>
        <v>-3.8999999999997899</v>
      </c>
      <c r="Z28" s="50">
        <f>AD26</f>
        <v>-3.0999999999998802</v>
      </c>
      <c r="AA28" s="32">
        <f>V28/16</f>
        <v>-0.243749999999987</v>
      </c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8" workbookViewId="0">
      <selection activeCell="P6" sqref="F6:F28 K6:K28 P6:P28"/>
    </sheetView>
  </sheetViews>
  <sheetFormatPr defaultColWidth="9" defaultRowHeight="13.5"/>
  <cols>
    <col min="2" max="2" width="10.625" customWidth="1"/>
    <col min="4" max="4" width="11.875" customWidth="1"/>
    <col min="9" max="9" width="12.125" customWidth="1"/>
    <col min="14" max="14" width="11.625" customWidth="1"/>
    <col min="24" max="24" width="11.875" customWidth="1"/>
  </cols>
  <sheetData>
    <row r="1" spans="1:44" s="1" customFormat="1" ht="30.75" customHeight="1">
      <c r="A1" s="97" t="s">
        <v>26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44526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25">
      <c r="A6" s="19">
        <v>44526</v>
      </c>
      <c r="B6" s="20">
        <v>780.34680000000003</v>
      </c>
      <c r="C6" s="21">
        <v>4.1893000000000002</v>
      </c>
      <c r="D6" s="22">
        <f t="shared" ref="D6:D30" si="0">C6+B6</f>
        <v>784.53610000000003</v>
      </c>
      <c r="E6" s="23">
        <v>0</v>
      </c>
      <c r="F6" s="24">
        <v>0</v>
      </c>
      <c r="G6" s="25">
        <v>0</v>
      </c>
      <c r="H6" s="21">
        <v>4.6295000000000002</v>
      </c>
      <c r="I6" s="22">
        <f t="shared" ref="I6:I30" si="1">H6+B6</f>
        <v>784.97630000000004</v>
      </c>
      <c r="J6" s="23">
        <v>0</v>
      </c>
      <c r="K6" s="24">
        <v>0</v>
      </c>
      <c r="L6" s="25">
        <v>0</v>
      </c>
      <c r="M6" s="39">
        <v>4.0846</v>
      </c>
      <c r="N6" s="22">
        <f t="shared" ref="N6:N30" si="2">M6+B6</f>
        <v>784.43140000000005</v>
      </c>
      <c r="O6" s="23">
        <v>0</v>
      </c>
      <c r="P6" s="24">
        <v>0</v>
      </c>
      <c r="Q6" s="25">
        <v>0</v>
      </c>
      <c r="R6" s="46"/>
      <c r="S6" s="34">
        <f t="shared" ref="S6:S30" si="3">A6</f>
        <v>44526</v>
      </c>
      <c r="T6" s="48">
        <v>7.2024999999999997</v>
      </c>
      <c r="U6" s="49">
        <v>0</v>
      </c>
      <c r="V6" s="50">
        <v>0</v>
      </c>
      <c r="W6" s="32">
        <v>0</v>
      </c>
      <c r="X6" s="18">
        <v>11.7935</v>
      </c>
      <c r="Y6" s="49">
        <f>(X6-X6)*1000</f>
        <v>0</v>
      </c>
      <c r="Z6" s="50">
        <v>0</v>
      </c>
      <c r="AA6" s="32">
        <v>0</v>
      </c>
      <c r="AB6" s="58">
        <v>7.5792000000000002</v>
      </c>
      <c r="AC6" s="49">
        <v>0</v>
      </c>
      <c r="AD6" s="50">
        <v>0</v>
      </c>
      <c r="AE6" s="32">
        <v>0</v>
      </c>
      <c r="AF6" s="55">
        <v>82855</v>
      </c>
      <c r="AG6" s="70">
        <f>82861-AF6</f>
        <v>6</v>
      </c>
      <c r="AH6" s="71"/>
      <c r="AI6" s="71"/>
      <c r="AJ6" s="71"/>
      <c r="AK6" s="71"/>
      <c r="AL6" s="71"/>
      <c r="AM6" s="71"/>
    </row>
    <row r="7" spans="1:44" s="6" customFormat="1" ht="14.25">
      <c r="A7" s="19">
        <v>44527</v>
      </c>
      <c r="B7" s="20">
        <v>780.34680000000003</v>
      </c>
      <c r="C7" s="21">
        <v>4.1890000000000001</v>
      </c>
      <c r="D7" s="22">
        <f t="shared" si="0"/>
        <v>784.53579999999999</v>
      </c>
      <c r="E7" s="23">
        <f>(D7-D6)*1000</f>
        <v>-0.30000000003838101</v>
      </c>
      <c r="F7" s="24">
        <f t="shared" ref="F7:F13" si="4">F6+E7</f>
        <v>-0.30000000003838101</v>
      </c>
      <c r="G7" s="25">
        <f t="shared" ref="G7:G13" si="5">E7/(A7-A6)</f>
        <v>-0.30000000003838101</v>
      </c>
      <c r="H7" s="21">
        <v>4.6292999999999997</v>
      </c>
      <c r="I7" s="22">
        <f t="shared" si="1"/>
        <v>784.97609999999997</v>
      </c>
      <c r="J7" s="23">
        <f>(I7-I6)*1000</f>
        <v>-0.20000000006348301</v>
      </c>
      <c r="K7" s="24">
        <f t="shared" ref="K7:K13" si="6">K6+J7</f>
        <v>-0.20000000006348301</v>
      </c>
      <c r="L7" s="25">
        <f t="shared" ref="L7:L13" si="7">J7/(A7-A6)</f>
        <v>-0.20000000006348301</v>
      </c>
      <c r="M7" s="40">
        <v>4.0843999999999996</v>
      </c>
      <c r="N7" s="22">
        <f t="shared" si="2"/>
        <v>784.43119999999999</v>
      </c>
      <c r="O7" s="23">
        <f>(N7-N6)*1000</f>
        <v>-0.20000000006348301</v>
      </c>
      <c r="P7" s="24">
        <f t="shared" ref="P7:P13" si="8">P6+O7</f>
        <v>-0.20000000006348301</v>
      </c>
      <c r="Q7" s="25">
        <f t="shared" ref="Q7:Q13" si="9">O7/(A7-A6)</f>
        <v>-0.20000000006348301</v>
      </c>
      <c r="R7" s="51"/>
      <c r="S7" s="34">
        <f t="shared" si="3"/>
        <v>44527</v>
      </c>
      <c r="T7" s="48">
        <v>7.2019000000000002</v>
      </c>
      <c r="U7" s="49">
        <f t="shared" ref="U7:U13" si="10">(T7-T6)*1000</f>
        <v>-0.59999999999949005</v>
      </c>
      <c r="V7" s="50">
        <f t="shared" ref="V7:V13" si="11">V6+U7</f>
        <v>-0.59999999999949005</v>
      </c>
      <c r="W7" s="32">
        <f t="shared" ref="W7:W13" si="12">U7/(S7-S6)</f>
        <v>-0.59999999999949005</v>
      </c>
      <c r="X7" s="18">
        <v>11.7926</v>
      </c>
      <c r="Y7" s="49">
        <f t="shared" ref="Y7:Y13" si="13">(X7-X6)*1000</f>
        <v>-0.89999999999967895</v>
      </c>
      <c r="Z7" s="50">
        <f t="shared" ref="Z7:Z13" si="14">Z6+Y7</f>
        <v>-0.89999999999967895</v>
      </c>
      <c r="AA7" s="32">
        <f t="shared" ref="AA7:AA13" si="15">Y7/(S7-S6)</f>
        <v>-0.89999999999967895</v>
      </c>
      <c r="AB7" s="58">
        <v>7.5782999999999996</v>
      </c>
      <c r="AC7" s="49">
        <f t="shared" ref="AC7:AC30" si="16">(AB7-AB6)*1000</f>
        <v>-0.90000000000056701</v>
      </c>
      <c r="AD7" s="50">
        <f t="shared" ref="AD7:AD13" si="17">AD6+AC7</f>
        <v>-0.90000000000056701</v>
      </c>
      <c r="AE7" s="32">
        <f t="shared" ref="AE7:AE13" si="18">AC7/(S7-S6)</f>
        <v>-0.90000000000056701</v>
      </c>
      <c r="AF7" s="55">
        <v>82849</v>
      </c>
      <c r="AG7" s="70">
        <f t="shared" ref="AG7:AG30" si="19">82861-AF7</f>
        <v>12</v>
      </c>
      <c r="AH7" s="71"/>
      <c r="AI7" s="71"/>
      <c r="AJ7" s="71"/>
      <c r="AK7" s="71"/>
      <c r="AL7" s="71"/>
      <c r="AM7" s="71"/>
    </row>
    <row r="8" spans="1:44" s="1" customFormat="1" ht="14.25">
      <c r="A8" s="19">
        <v>44528</v>
      </c>
      <c r="B8" s="20">
        <v>780.34680000000003</v>
      </c>
      <c r="C8" s="21">
        <v>4.1891999999999996</v>
      </c>
      <c r="D8" s="22">
        <f t="shared" si="0"/>
        <v>784.53599999999994</v>
      </c>
      <c r="E8" s="23">
        <f>(D8-D7)*1000</f>
        <v>0.20000000006348301</v>
      </c>
      <c r="F8" s="24">
        <f t="shared" si="4"/>
        <v>-9.9999999974897905E-2</v>
      </c>
      <c r="G8" s="25">
        <f t="shared" si="5"/>
        <v>0.20000000006348301</v>
      </c>
      <c r="H8" s="21">
        <v>4.6292</v>
      </c>
      <c r="I8" s="22">
        <f t="shared" si="1"/>
        <v>784.976</v>
      </c>
      <c r="J8" s="23">
        <f>(I8-I7)*1000</f>
        <v>-9.9999999974897905E-2</v>
      </c>
      <c r="K8" s="24">
        <f t="shared" si="6"/>
        <v>-0.30000000003838101</v>
      </c>
      <c r="L8" s="25">
        <f t="shared" si="7"/>
        <v>-9.9999999974897905E-2</v>
      </c>
      <c r="M8" s="39">
        <v>4.0842999999999998</v>
      </c>
      <c r="N8" s="22">
        <f t="shared" si="2"/>
        <v>784.43110000000001</v>
      </c>
      <c r="O8" s="23">
        <f>(N8-N7)*1000</f>
        <v>-9.9999999974897905E-2</v>
      </c>
      <c r="P8" s="24">
        <f t="shared" si="8"/>
        <v>-0.30000000003838101</v>
      </c>
      <c r="Q8" s="25">
        <f t="shared" si="9"/>
        <v>-9.9999999974897905E-2</v>
      </c>
      <c r="R8" s="46"/>
      <c r="S8" s="34">
        <f t="shared" si="3"/>
        <v>44528</v>
      </c>
      <c r="T8" s="48">
        <v>7.2015000000000002</v>
      </c>
      <c r="U8" s="49">
        <f t="shared" si="10"/>
        <v>-0.399999999999956</v>
      </c>
      <c r="V8" s="50">
        <f t="shared" si="11"/>
        <v>-0.999999999999446</v>
      </c>
      <c r="W8" s="32">
        <f t="shared" si="12"/>
        <v>-0.399999999999956</v>
      </c>
      <c r="X8" s="18">
        <v>11.7927</v>
      </c>
      <c r="Y8" s="49">
        <f t="shared" si="13"/>
        <v>9.99999999997669E-2</v>
      </c>
      <c r="Z8" s="50">
        <f t="shared" si="14"/>
        <v>-0.799999999999912</v>
      </c>
      <c r="AA8" s="32">
        <f t="shared" si="15"/>
        <v>9.99999999997669E-2</v>
      </c>
      <c r="AB8" s="58">
        <v>7.5788000000000002</v>
      </c>
      <c r="AC8" s="49">
        <f t="shared" si="16"/>
        <v>0.50000000000061096</v>
      </c>
      <c r="AD8" s="50">
        <f t="shared" si="17"/>
        <v>-0.399999999999956</v>
      </c>
      <c r="AE8" s="32">
        <f t="shared" si="18"/>
        <v>0.50000000000061096</v>
      </c>
      <c r="AF8" s="55">
        <v>82843</v>
      </c>
      <c r="AG8" s="70">
        <f t="shared" si="19"/>
        <v>18</v>
      </c>
      <c r="AH8" s="72"/>
      <c r="AI8" s="73"/>
      <c r="AJ8" s="73"/>
      <c r="AK8" s="73"/>
      <c r="AL8" s="73"/>
      <c r="AM8" s="73"/>
    </row>
    <row r="9" spans="1:44" s="1" customFormat="1" ht="15" customHeight="1">
      <c r="A9" s="19">
        <v>44529</v>
      </c>
      <c r="B9" s="20">
        <v>780.34680000000003</v>
      </c>
      <c r="C9" s="21">
        <v>4.1887999999999996</v>
      </c>
      <c r="D9" s="22">
        <f t="shared" si="0"/>
        <v>784.53560000000004</v>
      </c>
      <c r="E9" s="23">
        <f>(D9-D8)*1000</f>
        <v>-0.40000000001327901</v>
      </c>
      <c r="F9" s="24">
        <f t="shared" si="4"/>
        <v>-0.49999999998817701</v>
      </c>
      <c r="G9" s="25">
        <f t="shared" si="5"/>
        <v>-0.40000000001327901</v>
      </c>
      <c r="H9" s="21">
        <v>4.6287000000000003</v>
      </c>
      <c r="I9" s="22">
        <f t="shared" si="1"/>
        <v>784.97550000000001</v>
      </c>
      <c r="J9" s="23">
        <f>(I9-I8)*1000</f>
        <v>-0.49999999998817701</v>
      </c>
      <c r="K9" s="24">
        <f t="shared" si="6"/>
        <v>-0.80000000002655702</v>
      </c>
      <c r="L9" s="25">
        <f t="shared" si="7"/>
        <v>-0.49999999998817701</v>
      </c>
      <c r="M9" s="40">
        <v>4.0833000000000004</v>
      </c>
      <c r="N9" s="22">
        <f t="shared" si="2"/>
        <v>784.43010000000004</v>
      </c>
      <c r="O9" s="23">
        <f>(N9-N8)*1000</f>
        <v>-0.99999999997635303</v>
      </c>
      <c r="P9" s="24">
        <f t="shared" si="8"/>
        <v>-1.30000000001473</v>
      </c>
      <c r="Q9" s="25">
        <f t="shared" si="9"/>
        <v>-0.99999999997635303</v>
      </c>
      <c r="R9" s="51"/>
      <c r="S9" s="34">
        <f t="shared" si="3"/>
        <v>44529</v>
      </c>
      <c r="T9" s="48">
        <v>7.2011000000000003</v>
      </c>
      <c r="U9" s="49">
        <f t="shared" si="10"/>
        <v>-0.399999999999956</v>
      </c>
      <c r="V9" s="50">
        <f t="shared" si="11"/>
        <v>-1.3999999999993999</v>
      </c>
      <c r="W9" s="32">
        <f t="shared" si="12"/>
        <v>-0.399999999999956</v>
      </c>
      <c r="X9" s="18">
        <v>11.792199999999999</v>
      </c>
      <c r="Y9" s="49">
        <f t="shared" si="13"/>
        <v>-0.50000000000061096</v>
      </c>
      <c r="Z9" s="50">
        <f t="shared" si="14"/>
        <v>-1.3000000000005201</v>
      </c>
      <c r="AA9" s="32">
        <f t="shared" si="15"/>
        <v>-0.50000000000061096</v>
      </c>
      <c r="AB9" s="58">
        <v>7.5785</v>
      </c>
      <c r="AC9" s="49">
        <f t="shared" si="16"/>
        <v>-0.300000000000189</v>
      </c>
      <c r="AD9" s="50">
        <f t="shared" si="17"/>
        <v>-0.70000000000014495</v>
      </c>
      <c r="AE9" s="32">
        <f t="shared" si="18"/>
        <v>-0.300000000000189</v>
      </c>
      <c r="AF9" s="55">
        <v>82837</v>
      </c>
      <c r="AG9" s="70">
        <f t="shared" si="19"/>
        <v>24</v>
      </c>
      <c r="AH9" s="71"/>
      <c r="AI9" s="73"/>
      <c r="AJ9" s="73"/>
      <c r="AK9" s="73"/>
      <c r="AL9" s="73"/>
      <c r="AM9" s="73"/>
    </row>
    <row r="10" spans="1:44" s="1" customFormat="1" ht="12.95" customHeight="1">
      <c r="A10" s="19">
        <v>44530</v>
      </c>
      <c r="B10" s="20">
        <v>780.34680000000003</v>
      </c>
      <c r="C10" s="21">
        <v>4.2423999999999999</v>
      </c>
      <c r="D10" s="22">
        <f t="shared" si="0"/>
        <v>784.58920000000001</v>
      </c>
      <c r="E10" s="23">
        <v>0</v>
      </c>
      <c r="F10" s="24">
        <f t="shared" si="4"/>
        <v>-0.49999999998817701</v>
      </c>
      <c r="G10" s="25">
        <f t="shared" si="5"/>
        <v>0</v>
      </c>
      <c r="H10" s="21">
        <v>4.6603000000000003</v>
      </c>
      <c r="I10" s="22">
        <f t="shared" si="1"/>
        <v>785.00710000000004</v>
      </c>
      <c r="J10" s="23">
        <v>0</v>
      </c>
      <c r="K10" s="24">
        <f t="shared" si="6"/>
        <v>-0.80000000002655702</v>
      </c>
      <c r="L10" s="25">
        <f t="shared" si="7"/>
        <v>0</v>
      </c>
      <c r="M10" s="39">
        <v>4.0827</v>
      </c>
      <c r="N10" s="22">
        <f t="shared" si="2"/>
        <v>784.42949999999996</v>
      </c>
      <c r="O10" s="23">
        <f>(N10-N9)*1000</f>
        <v>-0.59999999996307496</v>
      </c>
      <c r="P10" s="24">
        <f t="shared" si="8"/>
        <v>-1.8999999999778101</v>
      </c>
      <c r="Q10" s="25">
        <f t="shared" si="9"/>
        <v>-0.59999999996307496</v>
      </c>
      <c r="R10" s="46"/>
      <c r="S10" s="34">
        <f t="shared" si="3"/>
        <v>44530</v>
      </c>
      <c r="T10" s="48">
        <v>7.2012999999999998</v>
      </c>
      <c r="U10" s="49">
        <f t="shared" si="10"/>
        <v>0.19999999999953399</v>
      </c>
      <c r="V10" s="50">
        <f t="shared" si="11"/>
        <v>-1.1999999999998701</v>
      </c>
      <c r="W10" s="32">
        <f t="shared" si="12"/>
        <v>0.19999999999953399</v>
      </c>
      <c r="X10" s="18">
        <v>11.792400000000001</v>
      </c>
      <c r="Y10" s="49">
        <f t="shared" si="13"/>
        <v>0.20000000000130999</v>
      </c>
      <c r="Z10" s="50">
        <f t="shared" si="14"/>
        <v>-1.0999999999992101</v>
      </c>
      <c r="AA10" s="32">
        <f t="shared" si="15"/>
        <v>0.20000000000130999</v>
      </c>
      <c r="AB10" s="58">
        <v>7.5781000000000001</v>
      </c>
      <c r="AC10" s="49">
        <f t="shared" si="16"/>
        <v>-0.399999999999956</v>
      </c>
      <c r="AD10" s="50">
        <f t="shared" si="17"/>
        <v>-1.1000000000001</v>
      </c>
      <c r="AE10" s="32">
        <f t="shared" si="18"/>
        <v>-0.399999999999956</v>
      </c>
      <c r="AF10" s="55">
        <v>82831</v>
      </c>
      <c r="AG10" s="70">
        <f t="shared" si="19"/>
        <v>30</v>
      </c>
      <c r="AH10" s="72"/>
      <c r="AI10" s="73"/>
      <c r="AJ10" s="73"/>
      <c r="AK10" s="73"/>
      <c r="AL10" s="73"/>
      <c r="AM10" s="73"/>
    </row>
    <row r="11" spans="1:44" s="1" customFormat="1" ht="14.25">
      <c r="A11" s="19">
        <v>44531</v>
      </c>
      <c r="B11" s="20">
        <v>780.34680000000003</v>
      </c>
      <c r="C11" s="21">
        <v>4.2417999999999996</v>
      </c>
      <c r="D11" s="22">
        <f t="shared" si="0"/>
        <v>784.58860000000004</v>
      </c>
      <c r="E11" s="23">
        <f>(D11-D10)*1000</f>
        <v>-0.59999999996307496</v>
      </c>
      <c r="F11" s="24">
        <f t="shared" si="4"/>
        <v>-1.09999999995125</v>
      </c>
      <c r="G11" s="25">
        <f t="shared" si="5"/>
        <v>-0.59999999996307496</v>
      </c>
      <c r="H11" s="21">
        <v>4.6603000000000003</v>
      </c>
      <c r="I11" s="22">
        <f t="shared" si="1"/>
        <v>785.00710000000004</v>
      </c>
      <c r="J11" s="23">
        <f>(I11-I10)*1000</f>
        <v>0</v>
      </c>
      <c r="K11" s="24">
        <f t="shared" si="6"/>
        <v>-0.80000000002655702</v>
      </c>
      <c r="L11" s="25">
        <f t="shared" si="7"/>
        <v>0</v>
      </c>
      <c r="M11" s="40">
        <v>4.0807000000000002</v>
      </c>
      <c r="N11" s="22">
        <f t="shared" si="2"/>
        <v>784.42750000000001</v>
      </c>
      <c r="O11" s="23">
        <v>0</v>
      </c>
      <c r="P11" s="24">
        <f t="shared" si="8"/>
        <v>-1.8999999999778101</v>
      </c>
      <c r="Q11" s="25">
        <f t="shared" si="9"/>
        <v>0</v>
      </c>
      <c r="R11" s="51"/>
      <c r="S11" s="34">
        <f t="shared" si="3"/>
        <v>44531</v>
      </c>
      <c r="T11" s="48">
        <v>7.2008999999999999</v>
      </c>
      <c r="U11" s="49">
        <f t="shared" si="10"/>
        <v>-0.399999999999956</v>
      </c>
      <c r="V11" s="50">
        <f t="shared" si="11"/>
        <v>-1.59999999999982</v>
      </c>
      <c r="W11" s="32">
        <f t="shared" si="12"/>
        <v>-0.399999999999956</v>
      </c>
      <c r="X11" s="18">
        <v>11.791700000000001</v>
      </c>
      <c r="Y11" s="49">
        <f t="shared" si="13"/>
        <v>-0.70000000000014495</v>
      </c>
      <c r="Z11" s="50">
        <f t="shared" si="14"/>
        <v>-1.7999999999993599</v>
      </c>
      <c r="AA11" s="32">
        <f t="shared" si="15"/>
        <v>-0.70000000000014495</v>
      </c>
      <c r="AB11" s="58">
        <v>7.5778999999999996</v>
      </c>
      <c r="AC11" s="49">
        <f t="shared" si="16"/>
        <v>-0.20000000000042201</v>
      </c>
      <c r="AD11" s="50">
        <f t="shared" si="17"/>
        <v>-1.3000000000005201</v>
      </c>
      <c r="AE11" s="32">
        <f t="shared" si="18"/>
        <v>-0.20000000000042201</v>
      </c>
      <c r="AF11" s="55">
        <v>82825</v>
      </c>
      <c r="AG11" s="70">
        <f t="shared" si="19"/>
        <v>36</v>
      </c>
      <c r="AH11" s="71"/>
      <c r="AI11" s="73"/>
      <c r="AJ11" s="73"/>
      <c r="AK11" s="73"/>
      <c r="AL11" s="73"/>
      <c r="AM11" s="73"/>
    </row>
    <row r="12" spans="1:44" s="1" customFormat="1" ht="14.25">
      <c r="A12" s="19">
        <v>44532</v>
      </c>
      <c r="B12" s="20">
        <v>780.34680000000003</v>
      </c>
      <c r="C12" s="21">
        <v>4.2428999999999997</v>
      </c>
      <c r="D12" s="22">
        <f t="shared" si="0"/>
        <v>784.58969999999999</v>
      </c>
      <c r="E12" s="23">
        <f>(D12-D11)*1000</f>
        <v>1.09999999995125</v>
      </c>
      <c r="F12" s="24">
        <f t="shared" si="4"/>
        <v>0</v>
      </c>
      <c r="G12" s="25">
        <f t="shared" si="5"/>
        <v>1.09999999995125</v>
      </c>
      <c r="H12" s="21">
        <v>4.6586999999999996</v>
      </c>
      <c r="I12" s="22">
        <f t="shared" si="1"/>
        <v>785.00549999999998</v>
      </c>
      <c r="J12" s="23">
        <f>(I12-I11)*1000</f>
        <v>-1.60000000005311</v>
      </c>
      <c r="K12" s="24">
        <f t="shared" si="6"/>
        <v>-2.40000000007967</v>
      </c>
      <c r="L12" s="25">
        <f t="shared" si="7"/>
        <v>-1.60000000005311</v>
      </c>
      <c r="M12" s="39">
        <v>4.0803000000000003</v>
      </c>
      <c r="N12" s="22">
        <f t="shared" si="2"/>
        <v>784.4271</v>
      </c>
      <c r="O12" s="23">
        <f>(N12-N11)*1000</f>
        <v>-0.40000000001327901</v>
      </c>
      <c r="P12" s="24">
        <f t="shared" si="8"/>
        <v>-2.2999999999910901</v>
      </c>
      <c r="Q12" s="25">
        <f t="shared" si="9"/>
        <v>-0.40000000001327901</v>
      </c>
      <c r="R12" s="46"/>
      <c r="S12" s="34">
        <f t="shared" si="3"/>
        <v>44532</v>
      </c>
      <c r="T12" s="48">
        <v>7.2005999999999997</v>
      </c>
      <c r="U12" s="49">
        <f t="shared" si="10"/>
        <v>-0.300000000000189</v>
      </c>
      <c r="V12" s="50">
        <f t="shared" si="11"/>
        <v>-1.9000000000000099</v>
      </c>
      <c r="W12" s="32">
        <f t="shared" si="12"/>
        <v>-0.300000000000189</v>
      </c>
      <c r="X12" s="18">
        <v>11.7911</v>
      </c>
      <c r="Y12" s="49">
        <f t="shared" si="13"/>
        <v>-0.60000000000037801</v>
      </c>
      <c r="Z12" s="50">
        <f t="shared" si="14"/>
        <v>-2.3999999999997401</v>
      </c>
      <c r="AA12" s="32">
        <f t="shared" si="15"/>
        <v>-0.60000000000037801</v>
      </c>
      <c r="AB12" s="58">
        <v>7.5770999999999997</v>
      </c>
      <c r="AC12" s="49">
        <f t="shared" si="16"/>
        <v>-0.799999999999912</v>
      </c>
      <c r="AD12" s="50">
        <f t="shared" si="17"/>
        <v>-2.10000000000043</v>
      </c>
      <c r="AE12" s="32">
        <f t="shared" si="18"/>
        <v>-0.799999999999912</v>
      </c>
      <c r="AF12" s="55">
        <v>82818</v>
      </c>
      <c r="AG12" s="70">
        <f t="shared" si="19"/>
        <v>43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25">
      <c r="A13" s="19">
        <v>44533</v>
      </c>
      <c r="B13" s="20">
        <v>780.34680000000003</v>
      </c>
      <c r="C13" s="21">
        <v>4.2423999999999999</v>
      </c>
      <c r="D13" s="22">
        <f t="shared" si="0"/>
        <v>784.58920000000001</v>
      </c>
      <c r="E13" s="23">
        <f>(D13-D12)*1000</f>
        <v>-0.49999999998817701</v>
      </c>
      <c r="F13" s="24">
        <f t="shared" si="4"/>
        <v>-0.49999999998817701</v>
      </c>
      <c r="G13" s="25">
        <f t="shared" si="5"/>
        <v>-0.49999999998817701</v>
      </c>
      <c r="H13" s="21">
        <v>4.6593999999999998</v>
      </c>
      <c r="I13" s="22">
        <f t="shared" si="1"/>
        <v>785.00620000000004</v>
      </c>
      <c r="J13" s="23">
        <f>(I13-I12)*1000</f>
        <v>0.70000000005165897</v>
      </c>
      <c r="K13" s="24">
        <f t="shared" si="6"/>
        <v>-1.70000000002801</v>
      </c>
      <c r="L13" s="25">
        <f t="shared" si="7"/>
        <v>0.70000000005165897</v>
      </c>
      <c r="M13" s="39">
        <v>4.0811000000000002</v>
      </c>
      <c r="N13" s="22">
        <f t="shared" si="2"/>
        <v>784.42790000000002</v>
      </c>
      <c r="O13" s="23">
        <f>(N13-N12)*1000</f>
        <v>0.80000000002655702</v>
      </c>
      <c r="P13" s="24">
        <f t="shared" si="8"/>
        <v>-1.4999999999645299</v>
      </c>
      <c r="Q13" s="25">
        <f t="shared" si="9"/>
        <v>0.80000000002655702</v>
      </c>
      <c r="R13" s="46"/>
      <c r="S13" s="34">
        <f t="shared" si="3"/>
        <v>44533</v>
      </c>
      <c r="T13" s="48">
        <v>7.2000999999999999</v>
      </c>
      <c r="U13" s="49">
        <f t="shared" si="10"/>
        <v>-0.499999999999723</v>
      </c>
      <c r="V13" s="50">
        <f t="shared" si="11"/>
        <v>-2.3999999999997401</v>
      </c>
      <c r="W13" s="32">
        <f t="shared" si="12"/>
        <v>-0.499999999999723</v>
      </c>
      <c r="X13" s="18">
        <v>11.790800000000001</v>
      </c>
      <c r="Y13" s="49">
        <f t="shared" si="13"/>
        <v>-0.29999999999930099</v>
      </c>
      <c r="Z13" s="50">
        <f t="shared" si="14"/>
        <v>-2.6999999999990401</v>
      </c>
      <c r="AA13" s="32">
        <f t="shared" si="15"/>
        <v>-0.29999999999930099</v>
      </c>
      <c r="AB13" s="58">
        <v>7.5766999999999998</v>
      </c>
      <c r="AC13" s="49">
        <f t="shared" si="16"/>
        <v>-0.399999999999956</v>
      </c>
      <c r="AD13" s="50">
        <f t="shared" si="17"/>
        <v>-2.5000000000003899</v>
      </c>
      <c r="AE13" s="32">
        <f t="shared" si="18"/>
        <v>-0.399999999999956</v>
      </c>
      <c r="AF13" s="55">
        <v>82815</v>
      </c>
      <c r="AG13" s="70">
        <f t="shared" si="19"/>
        <v>46</v>
      </c>
      <c r="AH13" s="72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25">
      <c r="A14" s="19">
        <v>44534</v>
      </c>
      <c r="B14" s="20">
        <v>780.34680000000003</v>
      </c>
      <c r="C14" s="21">
        <v>4.242</v>
      </c>
      <c r="D14" s="22">
        <f t="shared" si="0"/>
        <v>784.58879999999999</v>
      </c>
      <c r="E14" s="23">
        <f t="shared" ref="E14:E30" si="20">(D14-D13)*1000</f>
        <v>-0.40000000001327901</v>
      </c>
      <c r="F14" s="24">
        <f t="shared" ref="F14:F30" si="21">F13+E14</f>
        <v>-0.90000000000145497</v>
      </c>
      <c r="G14" s="25">
        <f t="shared" ref="G14:G30" si="22">E14/(A14-A13)</f>
        <v>-0.40000000001327901</v>
      </c>
      <c r="H14" s="21">
        <v>4.6589999999999998</v>
      </c>
      <c r="I14" s="22">
        <f t="shared" si="1"/>
        <v>785.00580000000002</v>
      </c>
      <c r="J14" s="23">
        <f t="shared" ref="J14:J30" si="23">(I14-I13)*1000</f>
        <v>-0.40000000001327901</v>
      </c>
      <c r="K14" s="24">
        <f t="shared" ref="K14:K30" si="24">K13+J14</f>
        <v>-2.1000000000412902</v>
      </c>
      <c r="L14" s="25">
        <f t="shared" ref="L14:L30" si="25">J14/(A14-A13)</f>
        <v>-0.40000000001327901</v>
      </c>
      <c r="M14" s="39">
        <v>4.0808</v>
      </c>
      <c r="N14" s="22">
        <f t="shared" si="2"/>
        <v>784.42759999999998</v>
      </c>
      <c r="O14" s="23">
        <f t="shared" ref="O14:O30" si="26">(N14-N13)*1000</f>
        <v>-0.30000000003838101</v>
      </c>
      <c r="P14" s="24">
        <f t="shared" ref="P14:P30" si="27">P13+O14</f>
        <v>-1.8000000000029099</v>
      </c>
      <c r="Q14" s="25">
        <f t="shared" ref="Q14:Q30" si="28">O14/(A14-A13)</f>
        <v>-0.30000000003838101</v>
      </c>
      <c r="R14" s="46"/>
      <c r="S14" s="34">
        <f t="shared" si="3"/>
        <v>44534</v>
      </c>
      <c r="T14" s="48">
        <v>7.2192999999999996</v>
      </c>
      <c r="U14" s="49">
        <v>0</v>
      </c>
      <c r="V14" s="50">
        <f t="shared" ref="V14:V30" si="29">V13+U14</f>
        <v>-2.3999999999997401</v>
      </c>
      <c r="W14" s="32">
        <f t="shared" ref="W14:W30" si="30">U14/(S14-S13)</f>
        <v>0</v>
      </c>
      <c r="X14" s="18">
        <v>11.791</v>
      </c>
      <c r="Y14" s="49">
        <v>0</v>
      </c>
      <c r="Z14" s="50">
        <f t="shared" ref="Z14:Z30" si="31">Z13+Y14</f>
        <v>-2.6999999999990401</v>
      </c>
      <c r="AA14" s="32">
        <f t="shared" ref="AA14:AA30" si="32">Y14/(S14-S13)</f>
        <v>0</v>
      </c>
      <c r="AB14" s="58">
        <v>7.5769000000000002</v>
      </c>
      <c r="AC14" s="49">
        <f t="shared" si="16"/>
        <v>0.20000000000042201</v>
      </c>
      <c r="AD14" s="50">
        <f t="shared" ref="AD14:AD30" si="33">AD13+AC14</f>
        <v>-2.2999999999999701</v>
      </c>
      <c r="AE14" s="32">
        <f t="shared" ref="AE14:AE30" si="34">AC14/(S14-S13)</f>
        <v>0.20000000000042201</v>
      </c>
      <c r="AF14" s="55">
        <v>82812</v>
      </c>
      <c r="AG14" s="70">
        <f t="shared" si="19"/>
        <v>49</v>
      </c>
      <c r="AH14" s="71"/>
      <c r="AI14" s="74"/>
      <c r="AJ14" s="75"/>
      <c r="AK14" s="76"/>
      <c r="AL14" s="77"/>
      <c r="AM14" s="74"/>
      <c r="AN14" s="75"/>
      <c r="AO14" s="76"/>
      <c r="AP14" s="77"/>
      <c r="AQ14" s="74"/>
    </row>
    <row r="15" spans="1:44" s="1" customFormat="1" ht="14.25">
      <c r="A15" s="19">
        <v>44535</v>
      </c>
      <c r="B15" s="20">
        <v>780.34680000000003</v>
      </c>
      <c r="C15" s="21">
        <v>4.2412999999999998</v>
      </c>
      <c r="D15" s="22">
        <f t="shared" si="0"/>
        <v>784.58810000000005</v>
      </c>
      <c r="E15" s="23">
        <f t="shared" si="20"/>
        <v>-0.69999999993797202</v>
      </c>
      <c r="F15" s="24">
        <f t="shared" si="21"/>
        <v>-1.5999999999394301</v>
      </c>
      <c r="G15" s="25">
        <f t="shared" si="22"/>
        <v>-0.69999999993797202</v>
      </c>
      <c r="H15" s="38">
        <v>4.6588000000000003</v>
      </c>
      <c r="I15" s="22">
        <f t="shared" si="1"/>
        <v>785.00559999999996</v>
      </c>
      <c r="J15" s="23">
        <f t="shared" si="23"/>
        <v>-0.199999999949796</v>
      </c>
      <c r="K15" s="24">
        <f t="shared" si="24"/>
        <v>-2.2999999999910901</v>
      </c>
      <c r="L15" s="25">
        <f t="shared" si="25"/>
        <v>-0.199999999949796</v>
      </c>
      <c r="M15" s="39">
        <v>4.0808999999999997</v>
      </c>
      <c r="N15" s="22">
        <f t="shared" si="2"/>
        <v>784.42769999999996</v>
      </c>
      <c r="O15" s="23">
        <f t="shared" si="26"/>
        <v>0.10000000008858501</v>
      </c>
      <c r="P15" s="24">
        <f t="shared" si="27"/>
        <v>-1.69999999991433</v>
      </c>
      <c r="Q15" s="25">
        <f t="shared" si="28"/>
        <v>0.10000000008858501</v>
      </c>
      <c r="R15" s="51"/>
      <c r="S15" s="34">
        <f t="shared" si="3"/>
        <v>44535</v>
      </c>
      <c r="T15" s="48">
        <v>7.2186000000000003</v>
      </c>
      <c r="U15" s="49">
        <f t="shared" ref="U15:U30" si="35">(T15-T14)*1000</f>
        <v>-0.69999999999925699</v>
      </c>
      <c r="V15" s="50">
        <f t="shared" si="29"/>
        <v>-3.0999999999989898</v>
      </c>
      <c r="W15" s="32">
        <f t="shared" si="30"/>
        <v>-0.69999999999925699</v>
      </c>
      <c r="X15" s="18">
        <v>11.7903</v>
      </c>
      <c r="Y15" s="49">
        <f t="shared" ref="Y15:Y30" si="36">(X15-X14)*1000</f>
        <v>-0.70000000000014495</v>
      </c>
      <c r="Z15" s="50">
        <f t="shared" si="31"/>
        <v>-3.3999999999991801</v>
      </c>
      <c r="AA15" s="32">
        <f t="shared" si="32"/>
        <v>-0.70000000000014495</v>
      </c>
      <c r="AB15" s="58">
        <v>7.5766999999999998</v>
      </c>
      <c r="AC15" s="49">
        <f t="shared" si="16"/>
        <v>-0.20000000000042201</v>
      </c>
      <c r="AD15" s="50">
        <f t="shared" si="33"/>
        <v>-2.5000000000003899</v>
      </c>
      <c r="AE15" s="32">
        <f t="shared" si="34"/>
        <v>-0.20000000000042201</v>
      </c>
      <c r="AF15" s="55">
        <v>82809</v>
      </c>
      <c r="AG15" s="70">
        <f t="shared" si="19"/>
        <v>52</v>
      </c>
      <c r="AH15" s="72"/>
    </row>
    <row r="16" spans="1:44" s="1" customFormat="1" ht="14.25">
      <c r="A16" s="19">
        <v>44536</v>
      </c>
      <c r="B16" s="20">
        <v>780.34680000000003</v>
      </c>
      <c r="C16" s="21">
        <v>4.2409999999999997</v>
      </c>
      <c r="D16" s="22">
        <f t="shared" si="0"/>
        <v>784.58780000000002</v>
      </c>
      <c r="E16" s="23">
        <f t="shared" si="20"/>
        <v>-0.30000000003838101</v>
      </c>
      <c r="F16" s="24">
        <f t="shared" si="21"/>
        <v>-1.8999999999778101</v>
      </c>
      <c r="G16" s="25">
        <f t="shared" si="22"/>
        <v>-0.30000000003838101</v>
      </c>
      <c r="H16" s="21">
        <v>4.6581999999999999</v>
      </c>
      <c r="I16" s="22">
        <f t="shared" si="1"/>
        <v>785.005</v>
      </c>
      <c r="J16" s="23">
        <f t="shared" si="23"/>
        <v>-0.60000000007676102</v>
      </c>
      <c r="K16" s="24">
        <f t="shared" si="24"/>
        <v>-2.9000000000678501</v>
      </c>
      <c r="L16" s="25">
        <f t="shared" si="25"/>
        <v>-0.60000000007676102</v>
      </c>
      <c r="M16" s="39">
        <v>4.08</v>
      </c>
      <c r="N16" s="22">
        <f t="shared" si="2"/>
        <v>784.42679999999996</v>
      </c>
      <c r="O16" s="23">
        <f t="shared" si="26"/>
        <v>-0.90000000000145497</v>
      </c>
      <c r="P16" s="24">
        <f t="shared" si="27"/>
        <v>-2.5999999999157799</v>
      </c>
      <c r="Q16" s="25">
        <f t="shared" si="28"/>
        <v>-0.90000000000145497</v>
      </c>
      <c r="R16" s="51"/>
      <c r="S16" s="34">
        <f t="shared" si="3"/>
        <v>44536</v>
      </c>
      <c r="T16" s="48">
        <v>7.2172000000000001</v>
      </c>
      <c r="U16" s="49">
        <f t="shared" si="35"/>
        <v>-1.4000000000002899</v>
      </c>
      <c r="V16" s="50">
        <f t="shared" si="29"/>
        <v>-4.4999999999992797</v>
      </c>
      <c r="W16" s="32">
        <f t="shared" si="30"/>
        <v>-1.4000000000002899</v>
      </c>
      <c r="X16" s="18">
        <v>11.7905</v>
      </c>
      <c r="Y16" s="49">
        <f t="shared" si="36"/>
        <v>0.19999999999953399</v>
      </c>
      <c r="Z16" s="50">
        <f t="shared" si="31"/>
        <v>-3.1999999999996498</v>
      </c>
      <c r="AA16" s="32">
        <f t="shared" si="32"/>
        <v>0.19999999999953399</v>
      </c>
      <c r="AB16" s="58">
        <v>7.5762</v>
      </c>
      <c r="AC16" s="49">
        <f t="shared" si="16"/>
        <v>-0.499999999999723</v>
      </c>
      <c r="AD16" s="50">
        <f t="shared" si="33"/>
        <v>-3.0000000000001101</v>
      </c>
      <c r="AE16" s="32">
        <f t="shared" si="34"/>
        <v>-0.499999999999723</v>
      </c>
      <c r="AF16" s="55">
        <v>82806</v>
      </c>
      <c r="AG16" s="70">
        <f t="shared" si="19"/>
        <v>55</v>
      </c>
      <c r="AH16" s="71"/>
    </row>
    <row r="17" spans="1:43" s="1" customFormat="1" ht="14.25">
      <c r="A17" s="19">
        <v>44537</v>
      </c>
      <c r="B17" s="20">
        <v>780.34680000000003</v>
      </c>
      <c r="C17" s="21">
        <v>4.2408000000000001</v>
      </c>
      <c r="D17" s="22">
        <f t="shared" si="0"/>
        <v>784.58759999999995</v>
      </c>
      <c r="E17" s="23">
        <f t="shared" si="20"/>
        <v>-0.199999999949796</v>
      </c>
      <c r="F17" s="24">
        <f t="shared" si="21"/>
        <v>-2.0999999999275998</v>
      </c>
      <c r="G17" s="25">
        <f t="shared" si="22"/>
        <v>-0.199999999949796</v>
      </c>
      <c r="H17" s="21">
        <v>4.6580000000000004</v>
      </c>
      <c r="I17" s="22">
        <f t="shared" si="1"/>
        <v>785.00480000000005</v>
      </c>
      <c r="J17" s="23">
        <f t="shared" si="23"/>
        <v>-0.199999999949796</v>
      </c>
      <c r="K17" s="24">
        <f t="shared" si="24"/>
        <v>-3.1000000000176402</v>
      </c>
      <c r="L17" s="25">
        <f t="shared" si="25"/>
        <v>-0.199999999949796</v>
      </c>
      <c r="M17" s="39">
        <v>4.0803000000000003</v>
      </c>
      <c r="N17" s="22">
        <f t="shared" si="2"/>
        <v>784.4271</v>
      </c>
      <c r="O17" s="23">
        <f t="shared" si="26"/>
        <v>0.29999999992469401</v>
      </c>
      <c r="P17" s="24">
        <f t="shared" si="27"/>
        <v>-2.2999999999910901</v>
      </c>
      <c r="Q17" s="25">
        <f t="shared" si="28"/>
        <v>0.29999999992469401</v>
      </c>
      <c r="R17" s="51"/>
      <c r="S17" s="34">
        <f t="shared" si="3"/>
        <v>44537</v>
      </c>
      <c r="T17" s="48">
        <v>7.2184999999999997</v>
      </c>
      <c r="U17" s="49">
        <f t="shared" si="35"/>
        <v>1.2999999999996299</v>
      </c>
      <c r="V17" s="50">
        <f t="shared" si="29"/>
        <v>-3.1999999999996498</v>
      </c>
      <c r="W17" s="32">
        <f t="shared" si="30"/>
        <v>1.2999999999996299</v>
      </c>
      <c r="X17" s="18">
        <v>11.7902</v>
      </c>
      <c r="Y17" s="49">
        <f t="shared" si="36"/>
        <v>-0.29999999999930099</v>
      </c>
      <c r="Z17" s="50">
        <f t="shared" si="31"/>
        <v>-3.4999999999989502</v>
      </c>
      <c r="AA17" s="32">
        <f t="shared" si="32"/>
        <v>-0.29999999999930099</v>
      </c>
      <c r="AB17" s="58">
        <v>7.5759999999999996</v>
      </c>
      <c r="AC17" s="49">
        <f t="shared" si="16"/>
        <v>-0.20000000000042201</v>
      </c>
      <c r="AD17" s="50">
        <f t="shared" si="33"/>
        <v>-3.2000000000005402</v>
      </c>
      <c r="AE17" s="32">
        <f t="shared" si="34"/>
        <v>-0.20000000000042201</v>
      </c>
      <c r="AF17" s="55">
        <v>82803</v>
      </c>
      <c r="AG17" s="70">
        <f t="shared" si="19"/>
        <v>58</v>
      </c>
      <c r="AH17" s="72"/>
    </row>
    <row r="18" spans="1:43" s="1" customFormat="1" ht="14.25">
      <c r="A18" s="19">
        <v>44538</v>
      </c>
      <c r="B18" s="20">
        <v>780.34680000000003</v>
      </c>
      <c r="C18" s="21">
        <v>4.2404000000000002</v>
      </c>
      <c r="D18" s="22">
        <f t="shared" si="0"/>
        <v>784.58720000000005</v>
      </c>
      <c r="E18" s="23">
        <f t="shared" si="20"/>
        <v>-0.40000000001327901</v>
      </c>
      <c r="F18" s="24">
        <f t="shared" si="21"/>
        <v>-2.4999999999408802</v>
      </c>
      <c r="G18" s="25">
        <f t="shared" si="22"/>
        <v>-0.40000000001327901</v>
      </c>
      <c r="H18" s="21">
        <v>4.6582999999999997</v>
      </c>
      <c r="I18" s="22">
        <f t="shared" si="1"/>
        <v>785.00509999999997</v>
      </c>
      <c r="J18" s="23">
        <f t="shared" si="23"/>
        <v>0.30000000003838101</v>
      </c>
      <c r="K18" s="24">
        <f t="shared" si="24"/>
        <v>-2.79999999997926</v>
      </c>
      <c r="L18" s="25">
        <f t="shared" si="25"/>
        <v>0.30000000003838101</v>
      </c>
      <c r="M18" s="39">
        <v>4.0800999999999998</v>
      </c>
      <c r="N18" s="22">
        <f t="shared" si="2"/>
        <v>784.42690000000005</v>
      </c>
      <c r="O18" s="23">
        <f t="shared" si="26"/>
        <v>-0.199999999949796</v>
      </c>
      <c r="P18" s="24">
        <f t="shared" si="27"/>
        <v>-2.4999999999408802</v>
      </c>
      <c r="Q18" s="25">
        <f t="shared" si="28"/>
        <v>-0.199999999949796</v>
      </c>
      <c r="R18" s="51"/>
      <c r="S18" s="34">
        <f t="shared" si="3"/>
        <v>44538</v>
      </c>
      <c r="T18" s="48">
        <v>7.2180999999999997</v>
      </c>
      <c r="U18" s="49">
        <f t="shared" si="35"/>
        <v>-0.399999999999956</v>
      </c>
      <c r="V18" s="50">
        <f t="shared" si="29"/>
        <v>-3.5999999999996</v>
      </c>
      <c r="W18" s="32">
        <f t="shared" si="30"/>
        <v>-0.399999999999956</v>
      </c>
      <c r="X18" s="18">
        <v>11.79</v>
      </c>
      <c r="Y18" s="49">
        <f t="shared" si="36"/>
        <v>-0.20000000000130999</v>
      </c>
      <c r="Z18" s="50">
        <f t="shared" si="31"/>
        <v>-3.70000000000026</v>
      </c>
      <c r="AA18" s="32">
        <f t="shared" si="32"/>
        <v>-0.20000000000130999</v>
      </c>
      <c r="AB18" s="58">
        <v>7.5761000000000003</v>
      </c>
      <c r="AC18" s="49">
        <f t="shared" si="16"/>
        <v>0.100000000000655</v>
      </c>
      <c r="AD18" s="50">
        <f t="shared" si="33"/>
        <v>-3.0999999999998802</v>
      </c>
      <c r="AE18" s="32">
        <f t="shared" si="34"/>
        <v>0.100000000000655</v>
      </c>
      <c r="AF18" s="55">
        <v>82800</v>
      </c>
      <c r="AG18" s="70">
        <f t="shared" si="19"/>
        <v>61</v>
      </c>
      <c r="AH18" s="71"/>
    </row>
    <row r="19" spans="1:43" s="1" customFormat="1" ht="14.25">
      <c r="A19" s="19">
        <v>44539</v>
      </c>
      <c r="B19" s="20">
        <v>780.34680000000003</v>
      </c>
      <c r="C19" s="21">
        <v>4.2401999999999997</v>
      </c>
      <c r="D19" s="22">
        <f t="shared" si="0"/>
        <v>784.58699999999999</v>
      </c>
      <c r="E19" s="23">
        <f t="shared" si="20"/>
        <v>-0.20000000006348301</v>
      </c>
      <c r="F19" s="24">
        <f t="shared" si="21"/>
        <v>-2.70000000000437</v>
      </c>
      <c r="G19" s="25">
        <f t="shared" si="22"/>
        <v>-0.20000000006348301</v>
      </c>
      <c r="H19" s="21">
        <v>4.6580000000000004</v>
      </c>
      <c r="I19" s="22">
        <f t="shared" si="1"/>
        <v>785.00480000000005</v>
      </c>
      <c r="J19" s="23">
        <f t="shared" si="23"/>
        <v>-0.30000000003838101</v>
      </c>
      <c r="K19" s="24">
        <f t="shared" si="24"/>
        <v>-3.1000000000176402</v>
      </c>
      <c r="L19" s="25">
        <f t="shared" si="25"/>
        <v>-0.30000000003838101</v>
      </c>
      <c r="M19" s="39">
        <v>4.08</v>
      </c>
      <c r="N19" s="22">
        <f t="shared" si="2"/>
        <v>784.42679999999996</v>
      </c>
      <c r="O19" s="23">
        <f t="shared" si="26"/>
        <v>-9.9999999974897905E-2</v>
      </c>
      <c r="P19" s="24">
        <f t="shared" si="27"/>
        <v>-2.5999999999157799</v>
      </c>
      <c r="Q19" s="25">
        <f t="shared" si="28"/>
        <v>-9.9999999974897905E-2</v>
      </c>
      <c r="R19" s="51"/>
      <c r="S19" s="34">
        <f t="shared" si="3"/>
        <v>44539</v>
      </c>
      <c r="T19" s="48">
        <v>7.2176999999999998</v>
      </c>
      <c r="U19" s="49">
        <f t="shared" si="35"/>
        <v>-0.399999999999956</v>
      </c>
      <c r="V19" s="50">
        <f t="shared" si="29"/>
        <v>-3.9999999999995599</v>
      </c>
      <c r="W19" s="32">
        <f t="shared" si="30"/>
        <v>-0.399999999999956</v>
      </c>
      <c r="X19" s="18">
        <v>11.789899999999999</v>
      </c>
      <c r="Y19" s="49">
        <f t="shared" si="36"/>
        <v>-9.99999999997669E-2</v>
      </c>
      <c r="Z19" s="50">
        <f t="shared" si="31"/>
        <v>-3.80000000000003</v>
      </c>
      <c r="AA19" s="32">
        <f t="shared" si="32"/>
        <v>-9.99999999997669E-2</v>
      </c>
      <c r="AB19" s="58">
        <v>7.5755999999999997</v>
      </c>
      <c r="AC19" s="49">
        <f t="shared" si="16"/>
        <v>-0.50000000000061096</v>
      </c>
      <c r="AD19" s="50">
        <f t="shared" si="33"/>
        <v>-3.6000000000004899</v>
      </c>
      <c r="AE19" s="32">
        <f t="shared" si="34"/>
        <v>-0.50000000000061096</v>
      </c>
      <c r="AF19" s="55">
        <v>82797</v>
      </c>
      <c r="AG19" s="70">
        <f t="shared" si="19"/>
        <v>64</v>
      </c>
      <c r="AH19" s="72"/>
    </row>
    <row r="20" spans="1:43" s="1" customFormat="1" ht="14.25">
      <c r="A20" s="19">
        <v>44540</v>
      </c>
      <c r="B20" s="20">
        <v>780.34680000000003</v>
      </c>
      <c r="C20" s="21">
        <v>4.24</v>
      </c>
      <c r="D20" s="22">
        <f t="shared" si="0"/>
        <v>784.58680000000004</v>
      </c>
      <c r="E20" s="23">
        <f t="shared" si="20"/>
        <v>-0.199999999949796</v>
      </c>
      <c r="F20" s="24">
        <f t="shared" si="21"/>
        <v>-2.8999999999541601</v>
      </c>
      <c r="G20" s="25">
        <f t="shared" si="22"/>
        <v>-0.199999999949796</v>
      </c>
      <c r="H20" s="21">
        <v>4.6577000000000002</v>
      </c>
      <c r="I20" s="22">
        <f t="shared" si="1"/>
        <v>785.00450000000001</v>
      </c>
      <c r="J20" s="23">
        <f t="shared" si="23"/>
        <v>-0.30000000003838101</v>
      </c>
      <c r="K20" s="24">
        <f t="shared" si="24"/>
        <v>-3.40000000005602</v>
      </c>
      <c r="L20" s="25">
        <f t="shared" si="25"/>
        <v>-0.30000000003838101</v>
      </c>
      <c r="M20" s="39">
        <v>4.0796000000000001</v>
      </c>
      <c r="N20" s="22">
        <f t="shared" si="2"/>
        <v>784.42639999999994</v>
      </c>
      <c r="O20" s="23">
        <f t="shared" si="26"/>
        <v>-0.40000000001327901</v>
      </c>
      <c r="P20" s="24">
        <f t="shared" si="27"/>
        <v>-2.9999999999290599</v>
      </c>
      <c r="Q20" s="25">
        <f t="shared" si="28"/>
        <v>-0.40000000001327901</v>
      </c>
      <c r="R20" s="52"/>
      <c r="S20" s="34">
        <f t="shared" si="3"/>
        <v>44540</v>
      </c>
      <c r="T20" s="48">
        <v>7.2175000000000002</v>
      </c>
      <c r="U20" s="49">
        <f t="shared" si="35"/>
        <v>-0.19999999999953399</v>
      </c>
      <c r="V20" s="50">
        <f t="shared" si="29"/>
        <v>-4.1999999999990898</v>
      </c>
      <c r="W20" s="32">
        <f t="shared" si="30"/>
        <v>-0.19999999999953399</v>
      </c>
      <c r="X20" s="18">
        <v>11.7897</v>
      </c>
      <c r="Y20" s="49">
        <f t="shared" si="36"/>
        <v>-0.19999999999953399</v>
      </c>
      <c r="Z20" s="50">
        <f t="shared" si="31"/>
        <v>-3.9999999999995599</v>
      </c>
      <c r="AA20" s="32">
        <f t="shared" si="32"/>
        <v>-0.19999999999953399</v>
      </c>
      <c r="AB20" s="58">
        <v>7.5758000000000001</v>
      </c>
      <c r="AC20" s="49">
        <f t="shared" si="16"/>
        <v>0.20000000000042201</v>
      </c>
      <c r="AD20" s="50">
        <f t="shared" si="33"/>
        <v>-3.4000000000000701</v>
      </c>
      <c r="AE20" s="32">
        <f t="shared" si="34"/>
        <v>0.20000000000042201</v>
      </c>
      <c r="AF20" s="55">
        <v>82794</v>
      </c>
      <c r="AG20" s="70">
        <f t="shared" si="19"/>
        <v>67</v>
      </c>
      <c r="AH20" s="71"/>
    </row>
    <row r="21" spans="1:43" s="1" customFormat="1" ht="14.25">
      <c r="A21" s="19">
        <v>44542</v>
      </c>
      <c r="B21" s="20">
        <v>780.34680000000003</v>
      </c>
      <c r="C21" s="21">
        <v>4.2397</v>
      </c>
      <c r="D21" s="22">
        <f t="shared" si="0"/>
        <v>784.5865</v>
      </c>
      <c r="E21" s="23">
        <f t="shared" si="20"/>
        <v>-0.30000000003838101</v>
      </c>
      <c r="F21" s="24">
        <f t="shared" si="21"/>
        <v>-3.1999999999925399</v>
      </c>
      <c r="G21" s="25">
        <f t="shared" si="22"/>
        <v>-0.15000000001919001</v>
      </c>
      <c r="H21" s="21">
        <v>4.6577999999999999</v>
      </c>
      <c r="I21" s="22">
        <f t="shared" si="1"/>
        <v>785.00459999999998</v>
      </c>
      <c r="J21" s="23">
        <f t="shared" si="23"/>
        <v>9.9999999974897905E-2</v>
      </c>
      <c r="K21" s="24">
        <f t="shared" si="24"/>
        <v>-3.30000000008113</v>
      </c>
      <c r="L21" s="25">
        <f t="shared" si="25"/>
        <v>4.9999999987449001E-2</v>
      </c>
      <c r="M21" s="39">
        <v>4.0797999999999996</v>
      </c>
      <c r="N21" s="22">
        <f t="shared" si="2"/>
        <v>784.42660000000001</v>
      </c>
      <c r="O21" s="23">
        <f t="shared" si="26"/>
        <v>0.199999999949796</v>
      </c>
      <c r="P21" s="24">
        <f t="shared" si="27"/>
        <v>-2.79999999997926</v>
      </c>
      <c r="Q21" s="25">
        <f t="shared" si="28"/>
        <v>9.9999999974897905E-2</v>
      </c>
      <c r="R21" s="51"/>
      <c r="S21" s="34">
        <f t="shared" si="3"/>
        <v>44542</v>
      </c>
      <c r="T21" s="48">
        <v>7.2172000000000001</v>
      </c>
      <c r="U21" s="49">
        <f t="shared" si="35"/>
        <v>-0.300000000000189</v>
      </c>
      <c r="V21" s="50">
        <f t="shared" si="29"/>
        <v>-4.4999999999992797</v>
      </c>
      <c r="W21" s="32">
        <f t="shared" si="30"/>
        <v>-0.150000000000095</v>
      </c>
      <c r="X21" s="18">
        <v>11.789300000000001</v>
      </c>
      <c r="Y21" s="49">
        <f t="shared" si="36"/>
        <v>-0.39999999999906799</v>
      </c>
      <c r="Z21" s="50">
        <f t="shared" si="31"/>
        <v>-4.3999999999986299</v>
      </c>
      <c r="AA21" s="32">
        <f t="shared" si="32"/>
        <v>-0.19999999999953399</v>
      </c>
      <c r="AB21" s="58">
        <v>7.5758999999999999</v>
      </c>
      <c r="AC21" s="49">
        <f t="shared" si="16"/>
        <v>9.99999999997669E-2</v>
      </c>
      <c r="AD21" s="50">
        <f t="shared" si="33"/>
        <v>-3.3000000000003</v>
      </c>
      <c r="AE21" s="32">
        <f t="shared" si="34"/>
        <v>4.9999999999883499E-2</v>
      </c>
      <c r="AF21" s="55">
        <v>82788</v>
      </c>
      <c r="AG21" s="70">
        <f t="shared" si="19"/>
        <v>73</v>
      </c>
      <c r="AH21" s="72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25">
      <c r="A22" s="19">
        <v>44544</v>
      </c>
      <c r="B22" s="20">
        <v>780.34680000000003</v>
      </c>
      <c r="C22" s="21">
        <v>4.2394999999999996</v>
      </c>
      <c r="D22" s="22">
        <f t="shared" si="0"/>
        <v>784.58630000000005</v>
      </c>
      <c r="E22" s="23">
        <f t="shared" si="20"/>
        <v>-0.199999999949796</v>
      </c>
      <c r="F22" s="24">
        <f t="shared" si="21"/>
        <v>-3.3999999999423398</v>
      </c>
      <c r="G22" s="25">
        <f t="shared" si="22"/>
        <v>-9.9999999974897905E-2</v>
      </c>
      <c r="H22" s="21">
        <v>4.6577999999999999</v>
      </c>
      <c r="I22" s="22">
        <f t="shared" si="1"/>
        <v>785.00459999999998</v>
      </c>
      <c r="J22" s="23">
        <f t="shared" si="23"/>
        <v>0</v>
      </c>
      <c r="K22" s="24">
        <f t="shared" si="24"/>
        <v>-3.30000000008113</v>
      </c>
      <c r="L22" s="25">
        <f t="shared" si="25"/>
        <v>0</v>
      </c>
      <c r="M22" s="40">
        <v>4.0795000000000003</v>
      </c>
      <c r="N22" s="22">
        <f t="shared" si="2"/>
        <v>784.42629999999997</v>
      </c>
      <c r="O22" s="23">
        <f t="shared" si="26"/>
        <v>-0.29999999992469401</v>
      </c>
      <c r="P22" s="24">
        <f t="shared" si="27"/>
        <v>-3.09999999990396</v>
      </c>
      <c r="Q22" s="25">
        <f t="shared" si="28"/>
        <v>-0.149999999962347</v>
      </c>
      <c r="R22" s="51"/>
      <c r="S22" s="34">
        <f t="shared" si="3"/>
        <v>44544</v>
      </c>
      <c r="T22" s="48">
        <v>7.2172999999999998</v>
      </c>
      <c r="U22" s="49">
        <f t="shared" si="35"/>
        <v>9.99999999997669E-2</v>
      </c>
      <c r="V22" s="50">
        <f t="shared" si="29"/>
        <v>-4.3999999999995199</v>
      </c>
      <c r="W22" s="32">
        <f t="shared" si="30"/>
        <v>4.9999999999883499E-2</v>
      </c>
      <c r="X22" s="18">
        <v>11.789</v>
      </c>
      <c r="Y22" s="49">
        <f t="shared" si="36"/>
        <v>-0.30000000000107702</v>
      </c>
      <c r="Z22" s="50">
        <f t="shared" si="31"/>
        <v>-4.6999999999997</v>
      </c>
      <c r="AA22" s="32">
        <f t="shared" si="32"/>
        <v>-0.15000000000053901</v>
      </c>
      <c r="AB22" s="58">
        <v>7.5754000000000001</v>
      </c>
      <c r="AC22" s="49">
        <f t="shared" si="16"/>
        <v>-0.499999999999723</v>
      </c>
      <c r="AD22" s="50">
        <f t="shared" si="33"/>
        <v>-3.80000000000003</v>
      </c>
      <c r="AE22" s="32">
        <f t="shared" si="34"/>
        <v>-0.249999999999861</v>
      </c>
      <c r="AF22" s="55">
        <v>82782</v>
      </c>
      <c r="AG22" s="70">
        <f t="shared" si="19"/>
        <v>79</v>
      </c>
      <c r="AH22" s="71"/>
      <c r="AI22" s="78"/>
      <c r="AJ22" s="79"/>
      <c r="AK22" s="80"/>
      <c r="AL22" s="81"/>
      <c r="AM22" s="78"/>
      <c r="AN22" s="79"/>
      <c r="AO22" s="80"/>
      <c r="AP22" s="81"/>
      <c r="AQ22" s="78"/>
    </row>
    <row r="23" spans="1:43" s="1" customFormat="1" ht="14.25">
      <c r="A23" s="19">
        <v>44546</v>
      </c>
      <c r="B23" s="20">
        <v>780.34680000000003</v>
      </c>
      <c r="C23" s="21">
        <v>4.2390999999999996</v>
      </c>
      <c r="D23" s="22">
        <f t="shared" si="0"/>
        <v>784.58590000000004</v>
      </c>
      <c r="E23" s="23">
        <f t="shared" si="20"/>
        <v>-0.40000000001327901</v>
      </c>
      <c r="F23" s="24">
        <f t="shared" si="21"/>
        <v>-3.7999999999556202</v>
      </c>
      <c r="G23" s="25">
        <f t="shared" si="22"/>
        <v>-0.20000000000663901</v>
      </c>
      <c r="H23" s="21">
        <v>4.6573000000000002</v>
      </c>
      <c r="I23" s="22">
        <f t="shared" si="1"/>
        <v>785.00409999999999</v>
      </c>
      <c r="J23" s="23">
        <f t="shared" si="23"/>
        <v>-0.49999999998817701</v>
      </c>
      <c r="K23" s="24">
        <f t="shared" si="24"/>
        <v>-3.8000000000692999</v>
      </c>
      <c r="L23" s="25">
        <f t="shared" si="25"/>
        <v>-0.24999999999408801</v>
      </c>
      <c r="M23" s="39">
        <v>4.0793999999999997</v>
      </c>
      <c r="N23" s="22">
        <f t="shared" si="2"/>
        <v>784.42619999999999</v>
      </c>
      <c r="O23" s="23">
        <f t="shared" si="26"/>
        <v>-0.10000000008858501</v>
      </c>
      <c r="P23" s="24">
        <f t="shared" si="27"/>
        <v>-3.1999999999925399</v>
      </c>
      <c r="Q23" s="25">
        <f t="shared" si="28"/>
        <v>-5.0000000044292399E-2</v>
      </c>
      <c r="R23" s="51"/>
      <c r="S23" s="34">
        <f t="shared" si="3"/>
        <v>44546</v>
      </c>
      <c r="T23" s="48">
        <v>7.2168999999999999</v>
      </c>
      <c r="U23" s="49">
        <f t="shared" si="35"/>
        <v>-0.399999999999956</v>
      </c>
      <c r="V23" s="50">
        <f t="shared" si="29"/>
        <v>-4.7999999999994696</v>
      </c>
      <c r="W23" s="32">
        <f t="shared" si="30"/>
        <v>-0.199999999999978</v>
      </c>
      <c r="X23" s="18">
        <v>11.789199999999999</v>
      </c>
      <c r="Y23" s="49">
        <f t="shared" si="36"/>
        <v>0.19999999999953399</v>
      </c>
      <c r="Z23" s="50">
        <f t="shared" si="31"/>
        <v>-4.5000000000001696</v>
      </c>
      <c r="AA23" s="32">
        <f t="shared" si="32"/>
        <v>9.99999999997669E-2</v>
      </c>
      <c r="AB23" s="58">
        <v>7.5754999999999999</v>
      </c>
      <c r="AC23" s="49">
        <f t="shared" si="16"/>
        <v>9.99999999997669E-2</v>
      </c>
      <c r="AD23" s="50">
        <f t="shared" si="33"/>
        <v>-3.70000000000026</v>
      </c>
      <c r="AE23" s="32">
        <f t="shared" si="34"/>
        <v>4.9999999999883499E-2</v>
      </c>
      <c r="AF23" s="55">
        <v>82776</v>
      </c>
      <c r="AG23" s="70">
        <f t="shared" si="19"/>
        <v>85</v>
      </c>
      <c r="AH23" s="72"/>
    </row>
    <row r="24" spans="1:43" s="1" customFormat="1" ht="14.25">
      <c r="A24" s="19">
        <v>44548</v>
      </c>
      <c r="B24" s="20">
        <v>780.34680000000003</v>
      </c>
      <c r="C24" s="21">
        <v>4.2388000000000003</v>
      </c>
      <c r="D24" s="22">
        <f t="shared" si="0"/>
        <v>784.5856</v>
      </c>
      <c r="E24" s="23">
        <f t="shared" si="20"/>
        <v>-0.30000000003838101</v>
      </c>
      <c r="F24" s="24">
        <f t="shared" si="21"/>
        <v>-4.099999999994</v>
      </c>
      <c r="G24" s="25">
        <f t="shared" si="22"/>
        <v>-0.15000000001919001</v>
      </c>
      <c r="H24" s="21">
        <v>4.6576000000000004</v>
      </c>
      <c r="I24" s="22">
        <f t="shared" si="1"/>
        <v>785.00440000000003</v>
      </c>
      <c r="J24" s="23">
        <f t="shared" si="23"/>
        <v>0.30000000003838101</v>
      </c>
      <c r="K24" s="24">
        <f t="shared" si="24"/>
        <v>-3.5000000000309202</v>
      </c>
      <c r="L24" s="25">
        <f t="shared" si="25"/>
        <v>0.15000000001919001</v>
      </c>
      <c r="M24" s="40">
        <v>4.0792000000000002</v>
      </c>
      <c r="N24" s="22">
        <f t="shared" si="2"/>
        <v>784.42600000000004</v>
      </c>
      <c r="O24" s="23">
        <f t="shared" si="26"/>
        <v>-0.199999999949796</v>
      </c>
      <c r="P24" s="24">
        <f t="shared" si="27"/>
        <v>-3.3999999999423398</v>
      </c>
      <c r="Q24" s="25">
        <f t="shared" si="28"/>
        <v>-9.9999999974897905E-2</v>
      </c>
      <c r="R24" s="51"/>
      <c r="S24" s="34">
        <f t="shared" si="3"/>
        <v>44548</v>
      </c>
      <c r="T24" s="48">
        <v>7.2167000000000003</v>
      </c>
      <c r="U24" s="49">
        <f t="shared" si="35"/>
        <v>-0.19999999999953399</v>
      </c>
      <c r="V24" s="50">
        <f t="shared" si="29"/>
        <v>-4.9999999999990097</v>
      </c>
      <c r="W24" s="32">
        <f t="shared" si="30"/>
        <v>-9.99999999997669E-2</v>
      </c>
      <c r="X24" s="18">
        <v>11.789099999999999</v>
      </c>
      <c r="Y24" s="49">
        <f t="shared" si="36"/>
        <v>-9.99999999997669E-2</v>
      </c>
      <c r="Z24" s="50">
        <f t="shared" si="31"/>
        <v>-4.5999999999999401</v>
      </c>
      <c r="AA24" s="32">
        <f t="shared" si="32"/>
        <v>-4.9999999999883499E-2</v>
      </c>
      <c r="AB24" s="58">
        <v>7.5753000000000004</v>
      </c>
      <c r="AC24" s="49">
        <f t="shared" si="16"/>
        <v>-0.19999999999953399</v>
      </c>
      <c r="AD24" s="50">
        <f t="shared" si="33"/>
        <v>-3.8999999999997899</v>
      </c>
      <c r="AE24" s="32">
        <f t="shared" si="34"/>
        <v>-9.99999999997669E-2</v>
      </c>
      <c r="AF24" s="55">
        <v>82770</v>
      </c>
      <c r="AG24" s="70">
        <f t="shared" si="19"/>
        <v>91</v>
      </c>
      <c r="AH24" s="71"/>
    </row>
    <row r="25" spans="1:43" s="1" customFormat="1" ht="14.25">
      <c r="A25" s="19">
        <v>44550</v>
      </c>
      <c r="B25" s="20">
        <v>780.34680000000003</v>
      </c>
      <c r="C25" s="21">
        <v>4.2386999999999997</v>
      </c>
      <c r="D25" s="22">
        <f t="shared" si="0"/>
        <v>784.58550000000002</v>
      </c>
      <c r="E25" s="23">
        <f t="shared" si="20"/>
        <v>-9.9999999974897905E-2</v>
      </c>
      <c r="F25" s="24">
        <f t="shared" si="21"/>
        <v>-4.1999999999688997</v>
      </c>
      <c r="G25" s="25">
        <f t="shared" si="22"/>
        <v>-4.9999999987449001E-2</v>
      </c>
      <c r="H25" s="21">
        <v>4.6574</v>
      </c>
      <c r="I25" s="22">
        <f t="shared" si="1"/>
        <v>785.00419999999997</v>
      </c>
      <c r="J25" s="23">
        <f t="shared" si="23"/>
        <v>-0.199999999949796</v>
      </c>
      <c r="K25" s="24">
        <f t="shared" si="24"/>
        <v>-3.69999999998072</v>
      </c>
      <c r="L25" s="25">
        <f t="shared" si="25"/>
        <v>-9.9999999974897905E-2</v>
      </c>
      <c r="M25" s="39">
        <v>4.0792999999999999</v>
      </c>
      <c r="N25" s="22">
        <f t="shared" si="2"/>
        <v>784.42610000000002</v>
      </c>
      <c r="O25" s="23">
        <f t="shared" si="26"/>
        <v>9.9999999974897905E-2</v>
      </c>
      <c r="P25" s="24">
        <f t="shared" si="27"/>
        <v>-3.2999999999674401</v>
      </c>
      <c r="Q25" s="25">
        <f t="shared" si="28"/>
        <v>4.9999999987449001E-2</v>
      </c>
      <c r="R25" s="51"/>
      <c r="S25" s="34">
        <f t="shared" si="3"/>
        <v>44550</v>
      </c>
      <c r="T25" s="48">
        <v>7.2168999999999999</v>
      </c>
      <c r="U25" s="49">
        <f t="shared" si="35"/>
        <v>0.19999999999953399</v>
      </c>
      <c r="V25" s="50">
        <f t="shared" si="29"/>
        <v>-4.7999999999994696</v>
      </c>
      <c r="W25" s="32">
        <f t="shared" si="30"/>
        <v>9.99999999997669E-2</v>
      </c>
      <c r="X25" s="18">
        <v>11.789</v>
      </c>
      <c r="Y25" s="49">
        <f t="shared" si="36"/>
        <v>-9.99999999997669E-2</v>
      </c>
      <c r="Z25" s="50">
        <f t="shared" si="31"/>
        <v>-4.6999999999997</v>
      </c>
      <c r="AA25" s="32">
        <f t="shared" si="32"/>
        <v>-4.9999999999883499E-2</v>
      </c>
      <c r="AB25" s="58">
        <v>7.5751999999999997</v>
      </c>
      <c r="AC25" s="49">
        <f t="shared" si="16"/>
        <v>-0.100000000000655</v>
      </c>
      <c r="AD25" s="50">
        <f t="shared" si="33"/>
        <v>-4.0000000000004503</v>
      </c>
      <c r="AE25" s="32">
        <f t="shared" si="34"/>
        <v>-5.0000000000327602E-2</v>
      </c>
      <c r="AF25" s="55">
        <v>82764</v>
      </c>
      <c r="AG25" s="70">
        <f t="shared" si="19"/>
        <v>97</v>
      </c>
      <c r="AH25" s="72"/>
    </row>
    <row r="26" spans="1:43" s="1" customFormat="1" ht="14.25">
      <c r="A26" s="19">
        <v>44552</v>
      </c>
      <c r="B26" s="20">
        <v>780.34680000000003</v>
      </c>
      <c r="C26" s="21">
        <v>4.2385000000000002</v>
      </c>
      <c r="D26" s="22">
        <f t="shared" si="0"/>
        <v>784.58529999999996</v>
      </c>
      <c r="E26" s="23">
        <f t="shared" si="20"/>
        <v>-0.199999999949796</v>
      </c>
      <c r="F26" s="24">
        <f t="shared" si="21"/>
        <v>-4.3999999999186903</v>
      </c>
      <c r="G26" s="25">
        <f t="shared" si="22"/>
        <v>-9.9999999974897905E-2</v>
      </c>
      <c r="H26" s="21">
        <v>4.6580000000000004</v>
      </c>
      <c r="I26" s="22">
        <f t="shared" si="1"/>
        <v>785.00480000000005</v>
      </c>
      <c r="J26" s="23">
        <f t="shared" si="23"/>
        <v>0.59999999996307496</v>
      </c>
      <c r="K26" s="24">
        <f t="shared" si="24"/>
        <v>-3.1000000000176402</v>
      </c>
      <c r="L26" s="25">
        <f t="shared" si="25"/>
        <v>0.29999999998153698</v>
      </c>
      <c r="M26" s="40">
        <v>4.0792000000000002</v>
      </c>
      <c r="N26" s="22">
        <f t="shared" si="2"/>
        <v>784.42600000000004</v>
      </c>
      <c r="O26" s="23">
        <f t="shared" si="26"/>
        <v>-9.9999999974897905E-2</v>
      </c>
      <c r="P26" s="24">
        <f t="shared" si="27"/>
        <v>-3.3999999999423398</v>
      </c>
      <c r="Q26" s="25">
        <f t="shared" si="28"/>
        <v>-4.9999999987449001E-2</v>
      </c>
      <c r="R26" s="51"/>
      <c r="S26" s="34">
        <f t="shared" si="3"/>
        <v>44552</v>
      </c>
      <c r="T26" s="48">
        <v>7.2168000000000001</v>
      </c>
      <c r="U26" s="49">
        <f t="shared" si="35"/>
        <v>-9.99999999997669E-2</v>
      </c>
      <c r="V26" s="50">
        <f t="shared" si="29"/>
        <v>-4.8999999999992401</v>
      </c>
      <c r="W26" s="32">
        <f t="shared" si="30"/>
        <v>-4.9999999999883499E-2</v>
      </c>
      <c r="X26" s="18">
        <v>11.789199999999999</v>
      </c>
      <c r="Y26" s="49">
        <f t="shared" si="36"/>
        <v>0.19999999999953399</v>
      </c>
      <c r="Z26" s="50">
        <f t="shared" si="31"/>
        <v>-4.5000000000001696</v>
      </c>
      <c r="AA26" s="32">
        <f t="shared" si="32"/>
        <v>9.99999999997669E-2</v>
      </c>
      <c r="AB26" s="58">
        <v>7.5750000000000002</v>
      </c>
      <c r="AC26" s="49">
        <f t="shared" si="16"/>
        <v>-0.19999999999953399</v>
      </c>
      <c r="AD26" s="50">
        <f t="shared" si="33"/>
        <v>-4.1999999999999797</v>
      </c>
      <c r="AE26" s="32">
        <f t="shared" si="34"/>
        <v>-9.99999999997669E-2</v>
      </c>
      <c r="AF26" s="55">
        <v>82758</v>
      </c>
      <c r="AG26" s="70">
        <f t="shared" si="19"/>
        <v>103</v>
      </c>
      <c r="AH26" s="71"/>
    </row>
    <row r="27" spans="1:43" s="1" customFormat="1" ht="14.25">
      <c r="A27" s="19">
        <v>44554</v>
      </c>
      <c r="B27" s="20">
        <v>780.34680000000003</v>
      </c>
      <c r="C27" s="21">
        <v>4.2381000000000002</v>
      </c>
      <c r="D27" s="22">
        <f t="shared" si="0"/>
        <v>784.58489999999995</v>
      </c>
      <c r="E27" s="23">
        <f t="shared" si="20"/>
        <v>-0.40000000001327901</v>
      </c>
      <c r="F27" s="24">
        <f t="shared" si="21"/>
        <v>-4.7999999999319698</v>
      </c>
      <c r="G27" s="25">
        <f t="shared" si="22"/>
        <v>-0.20000000000663901</v>
      </c>
      <c r="H27" s="21">
        <v>4.6586999999999996</v>
      </c>
      <c r="I27" s="22">
        <f t="shared" si="1"/>
        <v>785.00549999999998</v>
      </c>
      <c r="J27" s="23">
        <f t="shared" si="23"/>
        <v>0.69999999993797202</v>
      </c>
      <c r="K27" s="24">
        <f t="shared" si="24"/>
        <v>-2.40000000007967</v>
      </c>
      <c r="L27" s="25">
        <f t="shared" si="25"/>
        <v>0.34999999996898601</v>
      </c>
      <c r="M27" s="39">
        <v>4.0792999999999999</v>
      </c>
      <c r="N27" s="22">
        <f t="shared" si="2"/>
        <v>784.42610000000002</v>
      </c>
      <c r="O27" s="23">
        <f t="shared" si="26"/>
        <v>9.9999999974897905E-2</v>
      </c>
      <c r="P27" s="24">
        <f t="shared" si="27"/>
        <v>-3.2999999999674401</v>
      </c>
      <c r="Q27" s="25">
        <f t="shared" si="28"/>
        <v>4.9999999987449001E-2</v>
      </c>
      <c r="R27" s="51"/>
      <c r="S27" s="34">
        <f t="shared" si="3"/>
        <v>44554</v>
      </c>
      <c r="T27" s="48">
        <v>7.2163000000000004</v>
      </c>
      <c r="U27" s="49">
        <f t="shared" si="35"/>
        <v>-0.499999999999723</v>
      </c>
      <c r="V27" s="50">
        <f t="shared" si="29"/>
        <v>-5.3999999999989603</v>
      </c>
      <c r="W27" s="32">
        <f t="shared" si="30"/>
        <v>-0.249999999999861</v>
      </c>
      <c r="X27" s="18">
        <v>11.789</v>
      </c>
      <c r="Y27" s="49">
        <f t="shared" si="36"/>
        <v>-0.19999999999953399</v>
      </c>
      <c r="Z27" s="50">
        <f t="shared" si="31"/>
        <v>-4.6999999999997</v>
      </c>
      <c r="AA27" s="32">
        <f t="shared" si="32"/>
        <v>-9.99999999997669E-2</v>
      </c>
      <c r="AB27" s="58">
        <v>7.5747</v>
      </c>
      <c r="AC27" s="49">
        <f t="shared" si="16"/>
        <v>-0.300000000000189</v>
      </c>
      <c r="AD27" s="50">
        <f t="shared" si="33"/>
        <v>-4.5000000000001696</v>
      </c>
      <c r="AE27" s="32">
        <f t="shared" si="34"/>
        <v>-0.150000000000095</v>
      </c>
      <c r="AF27" s="55">
        <v>82752</v>
      </c>
      <c r="AG27" s="70">
        <f t="shared" si="19"/>
        <v>109</v>
      </c>
      <c r="AH27" s="72"/>
    </row>
    <row r="28" spans="1:43" s="1" customFormat="1" ht="14.25">
      <c r="A28" s="19">
        <v>44556</v>
      </c>
      <c r="B28" s="20">
        <v>780.34680000000003</v>
      </c>
      <c r="C28" s="21">
        <v>4.2382999999999997</v>
      </c>
      <c r="D28" s="22">
        <f t="shared" si="0"/>
        <v>784.58510000000001</v>
      </c>
      <c r="E28" s="23">
        <f t="shared" si="20"/>
        <v>0.199999999949796</v>
      </c>
      <c r="F28" s="24">
        <f t="shared" si="21"/>
        <v>-4.5999999999821704</v>
      </c>
      <c r="G28" s="25">
        <f t="shared" si="22"/>
        <v>9.9999999974897905E-2</v>
      </c>
      <c r="H28" s="21">
        <v>4.6585000000000001</v>
      </c>
      <c r="I28" s="22">
        <f t="shared" si="1"/>
        <v>785.00530000000003</v>
      </c>
      <c r="J28" s="23">
        <f t="shared" si="23"/>
        <v>-0.199999999949796</v>
      </c>
      <c r="K28" s="24">
        <f t="shared" si="24"/>
        <v>-2.6000000000294698</v>
      </c>
      <c r="L28" s="25">
        <f t="shared" si="25"/>
        <v>-9.9999999974897905E-2</v>
      </c>
      <c r="M28" s="40">
        <v>4.0791000000000004</v>
      </c>
      <c r="N28" s="22">
        <f t="shared" si="2"/>
        <v>784.42589999999996</v>
      </c>
      <c r="O28" s="23">
        <f t="shared" si="26"/>
        <v>-0.199999999949796</v>
      </c>
      <c r="P28" s="24">
        <f t="shared" si="27"/>
        <v>-3.49999999991724</v>
      </c>
      <c r="Q28" s="25">
        <f t="shared" si="28"/>
        <v>-9.9999999974897905E-2</v>
      </c>
      <c r="R28" s="52"/>
      <c r="S28" s="34">
        <f t="shared" si="3"/>
        <v>44556</v>
      </c>
      <c r="T28" s="48">
        <v>7.2164999999999999</v>
      </c>
      <c r="U28" s="49">
        <f t="shared" si="35"/>
        <v>0.19999999999953399</v>
      </c>
      <c r="V28" s="50">
        <f t="shared" si="29"/>
        <v>-5.19999999999943</v>
      </c>
      <c r="W28" s="32">
        <f t="shared" si="30"/>
        <v>9.99999999997669E-2</v>
      </c>
      <c r="X28" s="18">
        <v>11.7889</v>
      </c>
      <c r="Y28" s="49">
        <f t="shared" si="36"/>
        <v>-9.99999999997669E-2</v>
      </c>
      <c r="Z28" s="50">
        <f t="shared" si="31"/>
        <v>-4.7999999999994696</v>
      </c>
      <c r="AA28" s="32">
        <f t="shared" si="32"/>
        <v>-4.9999999999883499E-2</v>
      </c>
      <c r="AB28" s="58">
        <v>7.5744999999999996</v>
      </c>
      <c r="AC28" s="49">
        <f t="shared" si="16"/>
        <v>-0.20000000000042201</v>
      </c>
      <c r="AD28" s="50">
        <f t="shared" si="33"/>
        <v>-4.7000000000005899</v>
      </c>
      <c r="AE28" s="32">
        <f t="shared" si="34"/>
        <v>-0.100000000000211</v>
      </c>
      <c r="AF28" s="55">
        <v>82746</v>
      </c>
      <c r="AG28" s="70">
        <f t="shared" si="19"/>
        <v>115</v>
      </c>
      <c r="AH28" s="71"/>
    </row>
    <row r="29" spans="1:43" s="1" customFormat="1" ht="14.25">
      <c r="A29" s="19">
        <v>44563</v>
      </c>
      <c r="B29" s="20">
        <v>780.34680000000003</v>
      </c>
      <c r="C29" s="21">
        <v>4.2384000000000004</v>
      </c>
      <c r="D29" s="22">
        <f t="shared" si="0"/>
        <v>784.58519999999999</v>
      </c>
      <c r="E29" s="23">
        <f t="shared" si="20"/>
        <v>9.9999999974897905E-2</v>
      </c>
      <c r="F29" s="24">
        <f t="shared" si="21"/>
        <v>-4.5000000000072804</v>
      </c>
      <c r="G29" s="25">
        <f t="shared" si="22"/>
        <v>1.42857142821283E-2</v>
      </c>
      <c r="H29" s="21">
        <v>4.6584000000000003</v>
      </c>
      <c r="I29" s="22">
        <f t="shared" si="1"/>
        <v>785.00519999999995</v>
      </c>
      <c r="J29" s="23">
        <f t="shared" si="23"/>
        <v>-9.9999999974897905E-2</v>
      </c>
      <c r="K29" s="24">
        <f t="shared" si="24"/>
        <v>-2.70000000000437</v>
      </c>
      <c r="L29" s="25">
        <f t="shared" si="25"/>
        <v>-1.42857142821283E-2</v>
      </c>
      <c r="M29" s="39">
        <v>4.0788000000000002</v>
      </c>
      <c r="N29" s="22">
        <f t="shared" si="2"/>
        <v>784.42560000000003</v>
      </c>
      <c r="O29" s="23">
        <f t="shared" si="26"/>
        <v>-0.30000000003838101</v>
      </c>
      <c r="P29" s="24">
        <f t="shared" si="27"/>
        <v>-3.7999999999556202</v>
      </c>
      <c r="Q29" s="25">
        <f t="shared" si="28"/>
        <v>-4.2857142862625798E-2</v>
      </c>
      <c r="R29" s="52"/>
      <c r="S29" s="34">
        <f t="shared" si="3"/>
        <v>44563</v>
      </c>
      <c r="T29" s="48">
        <v>7.2163000000000004</v>
      </c>
      <c r="U29" s="49">
        <f t="shared" si="35"/>
        <v>-0.19999999999953399</v>
      </c>
      <c r="V29" s="50">
        <f t="shared" si="29"/>
        <v>-5.3999999999989603</v>
      </c>
      <c r="W29" s="32">
        <f t="shared" si="30"/>
        <v>-2.8571428571361999E-2</v>
      </c>
      <c r="X29" s="18">
        <v>11.7887</v>
      </c>
      <c r="Y29" s="49">
        <f t="shared" si="36"/>
        <v>-0.19999999999953399</v>
      </c>
      <c r="Z29" s="50">
        <f t="shared" si="31"/>
        <v>-4.9999999999990097</v>
      </c>
      <c r="AA29" s="32">
        <f t="shared" si="32"/>
        <v>-2.8571428571361999E-2</v>
      </c>
      <c r="AB29" s="58">
        <v>7.5743999999999998</v>
      </c>
      <c r="AC29" s="49">
        <f t="shared" si="16"/>
        <v>-9.99999999997669E-2</v>
      </c>
      <c r="AD29" s="50">
        <f t="shared" si="33"/>
        <v>-4.8000000000003604</v>
      </c>
      <c r="AE29" s="32">
        <f t="shared" si="34"/>
        <v>-1.4285714285680999E-2</v>
      </c>
      <c r="AF29" s="55">
        <v>82736</v>
      </c>
      <c r="AG29" s="70">
        <f t="shared" si="19"/>
        <v>125</v>
      </c>
      <c r="AH29" s="72"/>
    </row>
    <row r="30" spans="1:43" s="1" customFormat="1" ht="14.25">
      <c r="A30" s="19">
        <v>44570</v>
      </c>
      <c r="B30" s="20">
        <v>780.34680000000003</v>
      </c>
      <c r="C30" s="21">
        <v>4.2381000000000002</v>
      </c>
      <c r="D30" s="22">
        <f t="shared" si="0"/>
        <v>784.58489999999995</v>
      </c>
      <c r="E30" s="23">
        <f t="shared" si="20"/>
        <v>-0.29999999992469401</v>
      </c>
      <c r="F30" s="24">
        <f t="shared" si="21"/>
        <v>-4.7999999999319698</v>
      </c>
      <c r="G30" s="25">
        <f t="shared" si="22"/>
        <v>-4.2857142846384803E-2</v>
      </c>
      <c r="H30" s="21">
        <v>4.6581999999999999</v>
      </c>
      <c r="I30" s="22">
        <f t="shared" si="1"/>
        <v>785.005</v>
      </c>
      <c r="J30" s="23">
        <f t="shared" si="23"/>
        <v>-0.20000000006348301</v>
      </c>
      <c r="K30" s="24">
        <f t="shared" si="24"/>
        <v>-2.9000000000678501</v>
      </c>
      <c r="L30" s="25">
        <f t="shared" si="25"/>
        <v>-2.85714285804975E-2</v>
      </c>
      <c r="M30" s="40">
        <v>4.0787000000000004</v>
      </c>
      <c r="N30" s="22">
        <f t="shared" si="2"/>
        <v>784.42550000000006</v>
      </c>
      <c r="O30" s="23">
        <f t="shared" si="26"/>
        <v>-9.9999999974897905E-2</v>
      </c>
      <c r="P30" s="24">
        <f t="shared" si="27"/>
        <v>-3.8999999999305102</v>
      </c>
      <c r="Q30" s="25">
        <f t="shared" si="28"/>
        <v>-1.42857142821283E-2</v>
      </c>
      <c r="R30" s="52"/>
      <c r="S30" s="34">
        <f t="shared" si="3"/>
        <v>44570</v>
      </c>
      <c r="T30" s="48">
        <v>7.2164000000000001</v>
      </c>
      <c r="U30" s="49">
        <f t="shared" si="35"/>
        <v>9.99999999997669E-2</v>
      </c>
      <c r="V30" s="50">
        <f t="shared" si="29"/>
        <v>-5.2999999999991898</v>
      </c>
      <c r="W30" s="32">
        <f t="shared" si="30"/>
        <v>1.4285714285680999E-2</v>
      </c>
      <c r="X30" s="18">
        <v>11.7888</v>
      </c>
      <c r="Y30" s="49">
        <f t="shared" si="36"/>
        <v>9.99999999997669E-2</v>
      </c>
      <c r="Z30" s="50">
        <f t="shared" si="31"/>
        <v>-4.8999999999992401</v>
      </c>
      <c r="AA30" s="32">
        <f t="shared" si="32"/>
        <v>1.4285714285680999E-2</v>
      </c>
      <c r="AB30" s="58">
        <v>7.5740999999999996</v>
      </c>
      <c r="AC30" s="49">
        <f t="shared" si="16"/>
        <v>-0.300000000000189</v>
      </c>
      <c r="AD30" s="50">
        <f t="shared" si="33"/>
        <v>-5.1000000000005503</v>
      </c>
      <c r="AE30" s="32">
        <f t="shared" si="34"/>
        <v>-4.2857142857169898E-2</v>
      </c>
      <c r="AF30" s="55">
        <v>82719</v>
      </c>
      <c r="AG30" s="70">
        <f t="shared" si="19"/>
        <v>142</v>
      </c>
      <c r="AH30" s="71"/>
    </row>
    <row r="31" spans="1:43" s="1" customFormat="1" ht="14.25">
      <c r="A31" s="19"/>
      <c r="B31" s="20"/>
      <c r="C31" s="21"/>
      <c r="D31" s="22"/>
      <c r="E31" s="87">
        <f>F30-F25</f>
        <v>-0.59999999996307496</v>
      </c>
      <c r="F31" s="87">
        <f>K30-K25</f>
        <v>0.79999999991286996</v>
      </c>
      <c r="G31" s="87">
        <f>P30-P25</f>
        <v>-0.59999999996307496</v>
      </c>
      <c r="H31" s="87">
        <f>F30</f>
        <v>-4.7999999999319698</v>
      </c>
      <c r="I31" s="87">
        <f>K30</f>
        <v>-2.9000000000678501</v>
      </c>
      <c r="J31" s="87">
        <f>P30</f>
        <v>-3.8999999999305102</v>
      </c>
      <c r="K31" s="87">
        <f>(F30-F29)/7</f>
        <v>-4.2857142846384803E-2</v>
      </c>
      <c r="L31" s="25"/>
      <c r="M31" s="40"/>
      <c r="N31" s="89"/>
      <c r="O31" s="23"/>
      <c r="P31" s="24"/>
      <c r="Q31" s="25"/>
      <c r="R31" s="52"/>
      <c r="S31" s="34"/>
      <c r="T31" s="48"/>
      <c r="U31" s="87">
        <f>V30-V25</f>
        <v>-0.499999999999723</v>
      </c>
      <c r="V31" s="88">
        <f>Z30-Z25</f>
        <v>-0.19999999999953399</v>
      </c>
      <c r="W31" s="88">
        <f>AD30-AD25</f>
        <v>-1.1000000000001</v>
      </c>
      <c r="X31" s="88">
        <f>V30</f>
        <v>-5.2999999999991898</v>
      </c>
      <c r="Y31" s="87">
        <f>Z30</f>
        <v>-4.8999999999992401</v>
      </c>
      <c r="Z31" s="88">
        <f>AD30</f>
        <v>-5.1000000000005503</v>
      </c>
      <c r="AA31" s="88">
        <f>(AD29-AD30)/7</f>
        <v>4.2857142857169898E-2</v>
      </c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0"/>
      <c r="C32" s="21"/>
      <c r="D32" s="22"/>
      <c r="E32" s="23"/>
      <c r="F32" s="24"/>
      <c r="G32" s="25"/>
      <c r="H32" s="38"/>
      <c r="I32" s="22"/>
      <c r="J32" s="23"/>
      <c r="K32" s="24"/>
      <c r="L32" s="25"/>
      <c r="M32" s="38"/>
      <c r="N32" s="89"/>
      <c r="O32" s="23"/>
      <c r="P32" s="24"/>
      <c r="Q32" s="25"/>
      <c r="R32" s="52"/>
      <c r="S32" s="34"/>
      <c r="T32" s="21"/>
      <c r="U32" s="49"/>
      <c r="V32" s="50"/>
      <c r="W32" s="32"/>
      <c r="X32" s="20"/>
      <c r="Y32" s="49"/>
      <c r="Z32" s="50"/>
      <c r="AA32" s="32"/>
      <c r="AB32" s="20"/>
      <c r="AC32" s="49"/>
      <c r="AD32" s="50"/>
      <c r="AE32" s="32"/>
      <c r="AF32" s="55"/>
      <c r="AG32" s="70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31" workbookViewId="0">
      <selection activeCell="S22" sqref="S22:AH25"/>
    </sheetView>
  </sheetViews>
  <sheetFormatPr defaultColWidth="9" defaultRowHeight="13.5"/>
  <cols>
    <col min="2" max="2" width="10.625" customWidth="1"/>
    <col min="3" max="3" width="13.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20" max="20" width="10.375"/>
    <col min="24" max="24" width="11.875" customWidth="1"/>
    <col min="28" max="28" width="14.875"/>
    <col min="32" max="33" width="10.375"/>
  </cols>
  <sheetData>
    <row r="1" spans="1:44" s="1" customFormat="1" ht="30.75" customHeight="1">
      <c r="A1" s="97" t="s">
        <v>53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44712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44712</v>
      </c>
      <c r="B6" s="20">
        <v>781.21180000000004</v>
      </c>
      <c r="C6" s="21">
        <v>5.9869000000000003</v>
      </c>
      <c r="D6" s="22">
        <f t="shared" ref="D6:D25" si="0">C6+B6</f>
        <v>787.19870000000003</v>
      </c>
      <c r="E6" s="23">
        <v>0</v>
      </c>
      <c r="F6" s="24">
        <v>0</v>
      </c>
      <c r="G6" s="25">
        <v>0</v>
      </c>
      <c r="H6" s="21">
        <v>7.3113999999999999</v>
      </c>
      <c r="I6" s="22">
        <f t="shared" ref="I6:I25" si="1">H6+B6</f>
        <v>788.52319999999997</v>
      </c>
      <c r="J6" s="23">
        <v>0</v>
      </c>
      <c r="K6" s="24">
        <v>0</v>
      </c>
      <c r="L6" s="25">
        <v>0</v>
      </c>
      <c r="M6" s="39">
        <v>5.7257999999999996</v>
      </c>
      <c r="N6" s="22">
        <f t="shared" ref="N6:N25" si="2">M6+B6</f>
        <v>786.93759999999997</v>
      </c>
      <c r="O6" s="23">
        <v>0</v>
      </c>
      <c r="P6" s="24">
        <v>0</v>
      </c>
      <c r="Q6" s="25">
        <v>0</v>
      </c>
      <c r="R6" s="46"/>
      <c r="S6" s="47">
        <f t="shared" ref="S6:S25" si="3">A6</f>
        <v>44712</v>
      </c>
      <c r="T6" s="48">
        <v>10.4785</v>
      </c>
      <c r="U6" s="49">
        <v>0</v>
      </c>
      <c r="V6" s="50">
        <v>0</v>
      </c>
      <c r="W6" s="32">
        <v>0</v>
      </c>
      <c r="X6" s="18">
        <v>15.747</v>
      </c>
      <c r="Y6" s="49">
        <f>(X6-X6)*1000</f>
        <v>0</v>
      </c>
      <c r="Z6" s="50">
        <v>0</v>
      </c>
      <c r="AA6" s="32">
        <v>0</v>
      </c>
      <c r="AB6" s="58">
        <v>10.3346</v>
      </c>
      <c r="AC6" s="49">
        <v>0</v>
      </c>
      <c r="AD6" s="50">
        <v>0</v>
      </c>
      <c r="AE6" s="32">
        <v>0</v>
      </c>
      <c r="AF6" s="55">
        <v>82015</v>
      </c>
      <c r="AG6" s="70">
        <f>82024-AF6</f>
        <v>9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44713</v>
      </c>
      <c r="B7" s="20">
        <v>781.21180000000004</v>
      </c>
      <c r="C7" s="21">
        <v>5.9865000000000004</v>
      </c>
      <c r="D7" s="22">
        <f t="shared" si="0"/>
        <v>787.19830000000002</v>
      </c>
      <c r="E7" s="23">
        <f t="shared" ref="E7:E25" si="4">(D7-D6)*1000</f>
        <v>-0.40000000001327901</v>
      </c>
      <c r="F7" s="24">
        <f t="shared" ref="F7:F25" si="5">F6+E7</f>
        <v>-0.40000000001327901</v>
      </c>
      <c r="G7" s="25">
        <f t="shared" ref="G7:G25" si="6">E7/(A7-A6)</f>
        <v>-0.40000000001327901</v>
      </c>
      <c r="H7" s="21">
        <v>7.3116000000000003</v>
      </c>
      <c r="I7" s="22">
        <f t="shared" si="1"/>
        <v>788.52340000000004</v>
      </c>
      <c r="J7" s="23">
        <f t="shared" ref="J7:J25" si="7">(I7-I6)*1000</f>
        <v>0.199999999949796</v>
      </c>
      <c r="K7" s="24">
        <f t="shared" ref="K7:K25" si="8">K6+J7</f>
        <v>0.199999999949796</v>
      </c>
      <c r="L7" s="25">
        <f t="shared" ref="L7:L25" si="9">J7/(A7-A6)</f>
        <v>0.199999999949796</v>
      </c>
      <c r="M7" s="40">
        <v>5.7256</v>
      </c>
      <c r="N7" s="22">
        <f t="shared" si="2"/>
        <v>786.93740000000003</v>
      </c>
      <c r="O7" s="23">
        <f t="shared" ref="O7:O25" si="10">(N7-N6)*1000</f>
        <v>-0.20000000006348301</v>
      </c>
      <c r="P7" s="24">
        <f t="shared" ref="P7:P25" si="11">P6+O7</f>
        <v>-0.20000000006348301</v>
      </c>
      <c r="Q7" s="25">
        <f t="shared" ref="Q7:Q25" si="12">O7/(A7-A6)</f>
        <v>-0.20000000006348301</v>
      </c>
      <c r="R7" s="51"/>
      <c r="S7" s="47">
        <f t="shared" si="3"/>
        <v>44713</v>
      </c>
      <c r="T7" s="48">
        <v>10.478300000000001</v>
      </c>
      <c r="U7" s="49">
        <f t="shared" ref="U7:U25" si="13">(T7-T6)*1000</f>
        <v>-0.19999999999953399</v>
      </c>
      <c r="V7" s="50">
        <f t="shared" ref="V7:V25" si="14">V6+U7</f>
        <v>-0.19999999999953399</v>
      </c>
      <c r="W7" s="32">
        <f t="shared" ref="W7:W25" si="15">U7/(S7-S6)</f>
        <v>-0.19999999999953399</v>
      </c>
      <c r="X7" s="18">
        <v>15.747199999999999</v>
      </c>
      <c r="Y7" s="49">
        <f t="shared" ref="Y7:Y25" si="16">(X7-X6)*1000</f>
        <v>0.19999999999953399</v>
      </c>
      <c r="Z7" s="50">
        <f t="shared" ref="Z7:Z25" si="17">Z6+Y7</f>
        <v>0.19999999999953399</v>
      </c>
      <c r="AA7" s="32">
        <f t="shared" ref="AA7:AA25" si="18">Y7/(S7-S6)</f>
        <v>0.19999999999953399</v>
      </c>
      <c r="AB7" s="58">
        <v>10.334199999999999</v>
      </c>
      <c r="AC7" s="49">
        <f t="shared" ref="AC7:AC25" si="19">(AB7-AB6)*1000</f>
        <v>-0.40000000000084401</v>
      </c>
      <c r="AD7" s="50">
        <f t="shared" ref="AD7:AD25" si="20">AD6+AC7</f>
        <v>-0.40000000000084401</v>
      </c>
      <c r="AE7" s="32">
        <f t="shared" ref="AE7:AE25" si="21">AC7/(S7-S6)</f>
        <v>-0.40000000000084401</v>
      </c>
      <c r="AF7" s="55">
        <v>82012</v>
      </c>
      <c r="AG7" s="70">
        <f t="shared" ref="AG7:AG25" si="22">82024-AF7</f>
        <v>12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44714</v>
      </c>
      <c r="B8" s="20">
        <v>781.21180000000004</v>
      </c>
      <c r="C8" s="21">
        <v>5.9866000000000001</v>
      </c>
      <c r="D8" s="22">
        <f t="shared" si="0"/>
        <v>787.19839999999999</v>
      </c>
      <c r="E8" s="23">
        <f t="shared" si="4"/>
        <v>9.9999999974897905E-2</v>
      </c>
      <c r="F8" s="24">
        <f t="shared" si="5"/>
        <v>-0.30000000003838101</v>
      </c>
      <c r="G8" s="25">
        <f t="shared" si="6"/>
        <v>9.9999999974897905E-2</v>
      </c>
      <c r="H8" s="21">
        <v>7.3112000000000004</v>
      </c>
      <c r="I8" s="22">
        <f t="shared" si="1"/>
        <v>788.52300000000002</v>
      </c>
      <c r="J8" s="23">
        <f t="shared" si="7"/>
        <v>-0.40000000001327901</v>
      </c>
      <c r="K8" s="24">
        <f t="shared" si="8"/>
        <v>-0.20000000006348301</v>
      </c>
      <c r="L8" s="25">
        <f t="shared" si="9"/>
        <v>-0.40000000001327901</v>
      </c>
      <c r="M8" s="39">
        <v>5.7253999999999996</v>
      </c>
      <c r="N8" s="22">
        <f t="shared" si="2"/>
        <v>786.93719999999996</v>
      </c>
      <c r="O8" s="23">
        <f t="shared" si="10"/>
        <v>-0.199999999949796</v>
      </c>
      <c r="P8" s="24">
        <f t="shared" si="11"/>
        <v>-0.40000000001327901</v>
      </c>
      <c r="Q8" s="25">
        <f t="shared" si="12"/>
        <v>-0.199999999949796</v>
      </c>
      <c r="R8" s="46"/>
      <c r="S8" s="47">
        <f t="shared" si="3"/>
        <v>44714</v>
      </c>
      <c r="T8" s="48">
        <v>10.478199999999999</v>
      </c>
      <c r="U8" s="49">
        <f t="shared" si="13"/>
        <v>-0.10000000000154299</v>
      </c>
      <c r="V8" s="50">
        <f t="shared" si="14"/>
        <v>-0.30000000000107702</v>
      </c>
      <c r="W8" s="32">
        <f t="shared" si="15"/>
        <v>-0.10000000000154299</v>
      </c>
      <c r="X8" s="18">
        <v>15.747199999999999</v>
      </c>
      <c r="Y8" s="49">
        <f t="shared" si="16"/>
        <v>0</v>
      </c>
      <c r="Z8" s="50">
        <f t="shared" si="17"/>
        <v>0.19999999999953399</v>
      </c>
      <c r="AA8" s="32">
        <f t="shared" si="18"/>
        <v>0</v>
      </c>
      <c r="AB8" s="58">
        <v>10.3346</v>
      </c>
      <c r="AC8" s="49">
        <f t="shared" si="19"/>
        <v>0.40000000000084401</v>
      </c>
      <c r="AD8" s="50">
        <f t="shared" si="20"/>
        <v>0</v>
      </c>
      <c r="AE8" s="32">
        <f t="shared" si="21"/>
        <v>0.40000000000084401</v>
      </c>
      <c r="AF8" s="55">
        <v>82009</v>
      </c>
      <c r="AG8" s="70">
        <f t="shared" si="22"/>
        <v>15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44715</v>
      </c>
      <c r="B9" s="20">
        <v>781.21180000000004</v>
      </c>
      <c r="C9" s="21">
        <v>5.9863999999999997</v>
      </c>
      <c r="D9" s="22">
        <f t="shared" si="0"/>
        <v>787.19820000000004</v>
      </c>
      <c r="E9" s="23">
        <f t="shared" si="4"/>
        <v>-0.199999999949796</v>
      </c>
      <c r="F9" s="24">
        <f t="shared" si="5"/>
        <v>-0.49999999998817701</v>
      </c>
      <c r="G9" s="25">
        <f t="shared" si="6"/>
        <v>-0.199999999949796</v>
      </c>
      <c r="H9" s="21">
        <v>7.3110999999999997</v>
      </c>
      <c r="I9" s="22">
        <f t="shared" si="1"/>
        <v>788.52290000000005</v>
      </c>
      <c r="J9" s="23">
        <f t="shared" si="7"/>
        <v>-9.9999999974897905E-2</v>
      </c>
      <c r="K9" s="24">
        <f t="shared" si="8"/>
        <v>-0.30000000003838101</v>
      </c>
      <c r="L9" s="25">
        <f t="shared" si="9"/>
        <v>-9.9999999974897905E-2</v>
      </c>
      <c r="M9" s="40">
        <v>5.7255000000000003</v>
      </c>
      <c r="N9" s="22">
        <f t="shared" si="2"/>
        <v>786.93730000000005</v>
      </c>
      <c r="O9" s="23">
        <f t="shared" si="10"/>
        <v>9.9999999974897905E-2</v>
      </c>
      <c r="P9" s="24">
        <f t="shared" si="11"/>
        <v>-0.30000000003838101</v>
      </c>
      <c r="Q9" s="25">
        <f t="shared" si="12"/>
        <v>9.9999999974897905E-2</v>
      </c>
      <c r="R9" s="51"/>
      <c r="S9" s="47">
        <f t="shared" si="3"/>
        <v>44715</v>
      </c>
      <c r="T9" s="48">
        <v>10.478</v>
      </c>
      <c r="U9" s="49">
        <f t="shared" si="13"/>
        <v>-0.19999999999953399</v>
      </c>
      <c r="V9" s="50">
        <f t="shared" si="14"/>
        <v>-0.50000000000061096</v>
      </c>
      <c r="W9" s="32">
        <f t="shared" si="15"/>
        <v>-0.19999999999953399</v>
      </c>
      <c r="X9" s="18">
        <v>15.7469</v>
      </c>
      <c r="Y9" s="49">
        <f t="shared" si="16"/>
        <v>-0.29999999999930099</v>
      </c>
      <c r="Z9" s="50">
        <f t="shared" si="17"/>
        <v>-9.99999999997669E-2</v>
      </c>
      <c r="AA9" s="32">
        <f t="shared" si="18"/>
        <v>-0.29999999999930099</v>
      </c>
      <c r="AB9" s="58">
        <v>10.3344</v>
      </c>
      <c r="AC9" s="49">
        <f t="shared" si="19"/>
        <v>-0.19999999999953399</v>
      </c>
      <c r="AD9" s="50">
        <f t="shared" si="20"/>
        <v>-0.19999999999953399</v>
      </c>
      <c r="AE9" s="32">
        <f t="shared" si="21"/>
        <v>-0.19999999999953399</v>
      </c>
      <c r="AF9" s="55">
        <v>82006</v>
      </c>
      <c r="AG9" s="70">
        <f t="shared" si="22"/>
        <v>18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44716</v>
      </c>
      <c r="B10" s="20">
        <v>781.21180000000004</v>
      </c>
      <c r="C10" s="21">
        <v>5.9862000000000002</v>
      </c>
      <c r="D10" s="22">
        <f t="shared" si="0"/>
        <v>787.19799999999998</v>
      </c>
      <c r="E10" s="23">
        <f t="shared" si="4"/>
        <v>-0.199999999949796</v>
      </c>
      <c r="F10" s="24">
        <f t="shared" si="5"/>
        <v>-0.69999999993797202</v>
      </c>
      <c r="G10" s="25">
        <f t="shared" si="6"/>
        <v>-0.199999999949796</v>
      </c>
      <c r="H10" s="21">
        <v>7.3113000000000001</v>
      </c>
      <c r="I10" s="22">
        <f t="shared" si="1"/>
        <v>788.5231</v>
      </c>
      <c r="J10" s="23">
        <f t="shared" si="7"/>
        <v>0.199999999949796</v>
      </c>
      <c r="K10" s="24">
        <f t="shared" si="8"/>
        <v>-0.10000000008858501</v>
      </c>
      <c r="L10" s="25">
        <f t="shared" si="9"/>
        <v>0.199999999949796</v>
      </c>
      <c r="M10" s="39">
        <v>5.7249999999999996</v>
      </c>
      <c r="N10" s="22">
        <f t="shared" si="2"/>
        <v>786.93679999999995</v>
      </c>
      <c r="O10" s="23">
        <f t="shared" si="10"/>
        <v>-0.49999999998817701</v>
      </c>
      <c r="P10" s="24">
        <f t="shared" si="11"/>
        <v>-0.80000000002655702</v>
      </c>
      <c r="Q10" s="25">
        <f t="shared" si="12"/>
        <v>-0.49999999998817701</v>
      </c>
      <c r="R10" s="46"/>
      <c r="S10" s="47">
        <f t="shared" si="3"/>
        <v>44716</v>
      </c>
      <c r="T10" s="48">
        <v>10.4778</v>
      </c>
      <c r="U10" s="49">
        <f t="shared" si="13"/>
        <v>-0.19999999999953399</v>
      </c>
      <c r="V10" s="50">
        <f t="shared" si="14"/>
        <v>-0.70000000000014495</v>
      </c>
      <c r="W10" s="32">
        <f t="shared" si="15"/>
        <v>-0.19999999999953399</v>
      </c>
      <c r="X10" s="18">
        <v>15.746600000000001</v>
      </c>
      <c r="Y10" s="49">
        <f t="shared" si="16"/>
        <v>-0.29999999999930099</v>
      </c>
      <c r="Z10" s="50">
        <f t="shared" si="17"/>
        <v>-0.39999999999906799</v>
      </c>
      <c r="AA10" s="32">
        <f t="shared" si="18"/>
        <v>-0.29999999999930099</v>
      </c>
      <c r="AB10" s="58">
        <v>10.3345</v>
      </c>
      <c r="AC10" s="49">
        <f t="shared" si="19"/>
        <v>9.99999999997669E-2</v>
      </c>
      <c r="AD10" s="50">
        <f t="shared" si="20"/>
        <v>-9.99999999997669E-2</v>
      </c>
      <c r="AE10" s="32">
        <f t="shared" si="21"/>
        <v>9.99999999997669E-2</v>
      </c>
      <c r="AF10" s="55">
        <v>82003</v>
      </c>
      <c r="AG10" s="70">
        <f t="shared" si="22"/>
        <v>21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44717</v>
      </c>
      <c r="B11" s="20">
        <v>781.21180000000004</v>
      </c>
      <c r="C11" s="21">
        <v>5.9863</v>
      </c>
      <c r="D11" s="22">
        <f t="shared" si="0"/>
        <v>787.19809999999995</v>
      </c>
      <c r="E11" s="23">
        <f t="shared" si="4"/>
        <v>9.9999999974897905E-2</v>
      </c>
      <c r="F11" s="24">
        <f t="shared" si="5"/>
        <v>-0.59999999996307496</v>
      </c>
      <c r="G11" s="25">
        <f t="shared" si="6"/>
        <v>9.9999999974897905E-2</v>
      </c>
      <c r="H11" s="21">
        <v>7.3109000000000002</v>
      </c>
      <c r="I11" s="22">
        <f t="shared" si="1"/>
        <v>788.52269999999999</v>
      </c>
      <c r="J11" s="23">
        <f t="shared" si="7"/>
        <v>-0.40000000001327901</v>
      </c>
      <c r="K11" s="24">
        <f t="shared" si="8"/>
        <v>-0.50000000010186296</v>
      </c>
      <c r="L11" s="25">
        <f t="shared" si="9"/>
        <v>-0.40000000001327901</v>
      </c>
      <c r="M11" s="40">
        <v>5.7248000000000001</v>
      </c>
      <c r="N11" s="22">
        <f t="shared" si="2"/>
        <v>786.9366</v>
      </c>
      <c r="O11" s="23">
        <f t="shared" si="10"/>
        <v>-0.20000000006348301</v>
      </c>
      <c r="P11" s="24">
        <f t="shared" si="11"/>
        <v>-1.00000000009004</v>
      </c>
      <c r="Q11" s="25">
        <f t="shared" si="12"/>
        <v>-0.20000000006348301</v>
      </c>
      <c r="R11" s="51"/>
      <c r="S11" s="47">
        <f t="shared" si="3"/>
        <v>44717</v>
      </c>
      <c r="T11" s="48">
        <v>10.477499999999999</v>
      </c>
      <c r="U11" s="49">
        <f t="shared" si="13"/>
        <v>-0.30000000000107702</v>
      </c>
      <c r="V11" s="50">
        <f t="shared" si="14"/>
        <v>-1.0000000000012199</v>
      </c>
      <c r="W11" s="32">
        <f t="shared" si="15"/>
        <v>-0.30000000000107702</v>
      </c>
      <c r="X11" s="18">
        <v>15.746499999999999</v>
      </c>
      <c r="Y11" s="49">
        <f t="shared" si="16"/>
        <v>-0.10000000000154299</v>
      </c>
      <c r="Z11" s="50">
        <f t="shared" si="17"/>
        <v>-0.50000000000061096</v>
      </c>
      <c r="AA11" s="32">
        <f t="shared" si="18"/>
        <v>-0.10000000000154299</v>
      </c>
      <c r="AB11" s="58">
        <v>10.334</v>
      </c>
      <c r="AC11" s="49">
        <f t="shared" si="19"/>
        <v>-0.50000000000061096</v>
      </c>
      <c r="AD11" s="50">
        <f t="shared" si="20"/>
        <v>-0.60000000000037801</v>
      </c>
      <c r="AE11" s="32">
        <f t="shared" si="21"/>
        <v>-0.50000000000061096</v>
      </c>
      <c r="AF11" s="55">
        <v>82000</v>
      </c>
      <c r="AG11" s="70">
        <f t="shared" si="22"/>
        <v>24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44718</v>
      </c>
      <c r="B12" s="20">
        <v>781.21180000000004</v>
      </c>
      <c r="C12" s="21">
        <v>5.9858000000000002</v>
      </c>
      <c r="D12" s="22">
        <f t="shared" si="0"/>
        <v>787.19759999999997</v>
      </c>
      <c r="E12" s="23">
        <f t="shared" si="4"/>
        <v>-0.49999999998817701</v>
      </c>
      <c r="F12" s="24">
        <f t="shared" si="5"/>
        <v>-1.09999999995125</v>
      </c>
      <c r="G12" s="25">
        <f t="shared" si="6"/>
        <v>-0.49999999998817701</v>
      </c>
      <c r="H12" s="21">
        <v>7.3108000000000004</v>
      </c>
      <c r="I12" s="22">
        <f t="shared" si="1"/>
        <v>788.52260000000001</v>
      </c>
      <c r="J12" s="23">
        <f t="shared" si="7"/>
        <v>-9.9999999974897905E-2</v>
      </c>
      <c r="K12" s="24">
        <f t="shared" si="8"/>
        <v>-0.60000000007676102</v>
      </c>
      <c r="L12" s="25">
        <f t="shared" si="9"/>
        <v>-9.9999999974897905E-2</v>
      </c>
      <c r="M12" s="39">
        <v>5.7252000000000001</v>
      </c>
      <c r="N12" s="22">
        <f t="shared" si="2"/>
        <v>786.93700000000001</v>
      </c>
      <c r="O12" s="23">
        <f t="shared" si="10"/>
        <v>0.40000000001327901</v>
      </c>
      <c r="P12" s="24">
        <f t="shared" si="11"/>
        <v>-0.60000000007676102</v>
      </c>
      <c r="Q12" s="25">
        <f t="shared" si="12"/>
        <v>0.40000000001327901</v>
      </c>
      <c r="R12" s="46"/>
      <c r="S12" s="47">
        <f t="shared" si="3"/>
        <v>44718</v>
      </c>
      <c r="T12" s="48">
        <v>10.477399999999999</v>
      </c>
      <c r="U12" s="49">
        <f t="shared" si="13"/>
        <v>-9.99999999997669E-2</v>
      </c>
      <c r="V12" s="50">
        <f t="shared" si="14"/>
        <v>-1.10000000000099</v>
      </c>
      <c r="W12" s="32">
        <f t="shared" si="15"/>
        <v>-9.99999999997669E-2</v>
      </c>
      <c r="X12" s="18">
        <v>15.746</v>
      </c>
      <c r="Y12" s="49">
        <f t="shared" si="16"/>
        <v>-0.49999999999883499</v>
      </c>
      <c r="Z12" s="50">
        <f t="shared" si="17"/>
        <v>-0.999999999999446</v>
      </c>
      <c r="AA12" s="32">
        <f t="shared" si="18"/>
        <v>-0.49999999999883499</v>
      </c>
      <c r="AB12" s="58">
        <v>10.3338</v>
      </c>
      <c r="AC12" s="49">
        <f t="shared" si="19"/>
        <v>-0.19999999999953399</v>
      </c>
      <c r="AD12" s="50">
        <f t="shared" si="20"/>
        <v>-0.799999999999912</v>
      </c>
      <c r="AE12" s="32">
        <f t="shared" si="21"/>
        <v>-0.19999999999953399</v>
      </c>
      <c r="AF12" s="55">
        <v>81997</v>
      </c>
      <c r="AG12" s="70">
        <f t="shared" si="22"/>
        <v>27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44719</v>
      </c>
      <c r="B13" s="20">
        <v>781.21180000000004</v>
      </c>
      <c r="C13" s="21">
        <v>5.9855999999999998</v>
      </c>
      <c r="D13" s="22">
        <f t="shared" si="0"/>
        <v>787.19740000000002</v>
      </c>
      <c r="E13" s="23">
        <f t="shared" si="4"/>
        <v>-0.20000000006348301</v>
      </c>
      <c r="F13" s="24">
        <f t="shared" si="5"/>
        <v>-1.30000000001473</v>
      </c>
      <c r="G13" s="25">
        <f t="shared" si="6"/>
        <v>-0.20000000006348301</v>
      </c>
      <c r="H13" s="21">
        <v>7.3109999999999999</v>
      </c>
      <c r="I13" s="22">
        <f t="shared" si="1"/>
        <v>788.52279999999996</v>
      </c>
      <c r="J13" s="23">
        <f t="shared" si="7"/>
        <v>0.20000000006348301</v>
      </c>
      <c r="K13" s="24">
        <f t="shared" si="8"/>
        <v>-0.40000000001327901</v>
      </c>
      <c r="L13" s="25">
        <f t="shared" si="9"/>
        <v>0.20000000006348301</v>
      </c>
      <c r="M13" s="40">
        <v>5.7244000000000002</v>
      </c>
      <c r="N13" s="22">
        <f t="shared" si="2"/>
        <v>786.93619999999999</v>
      </c>
      <c r="O13" s="23">
        <f t="shared" si="10"/>
        <v>-0.80000000002655702</v>
      </c>
      <c r="P13" s="24">
        <f t="shared" si="11"/>
        <v>-1.4000000001033199</v>
      </c>
      <c r="Q13" s="25">
        <f t="shared" si="12"/>
        <v>-0.80000000002655702</v>
      </c>
      <c r="R13" s="51"/>
      <c r="S13" s="47">
        <f t="shared" si="3"/>
        <v>44719</v>
      </c>
      <c r="T13" s="48">
        <v>10.4772</v>
      </c>
      <c r="U13" s="49">
        <f t="shared" si="13"/>
        <v>-0.19999999999953399</v>
      </c>
      <c r="V13" s="50">
        <f t="shared" si="14"/>
        <v>-1.3000000000005201</v>
      </c>
      <c r="W13" s="32">
        <f t="shared" si="15"/>
        <v>-0.19999999999953399</v>
      </c>
      <c r="X13" s="18">
        <v>15.745699999999999</v>
      </c>
      <c r="Y13" s="49">
        <f t="shared" si="16"/>
        <v>-0.30000000000107702</v>
      </c>
      <c r="Z13" s="50">
        <f t="shared" si="17"/>
        <v>-1.3000000000005201</v>
      </c>
      <c r="AA13" s="32">
        <f t="shared" si="18"/>
        <v>-0.30000000000107702</v>
      </c>
      <c r="AB13" s="58">
        <v>10.334</v>
      </c>
      <c r="AC13" s="49">
        <f t="shared" si="19"/>
        <v>0.19999999999953399</v>
      </c>
      <c r="AD13" s="50">
        <f t="shared" si="20"/>
        <v>-0.60000000000037801</v>
      </c>
      <c r="AE13" s="32">
        <f t="shared" si="21"/>
        <v>0.19999999999953399</v>
      </c>
      <c r="AF13" s="55">
        <v>81994</v>
      </c>
      <c r="AG13" s="70">
        <f t="shared" si="22"/>
        <v>30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44720</v>
      </c>
      <c r="B14" s="20">
        <v>781.21180000000004</v>
      </c>
      <c r="C14" s="21">
        <v>5.9855</v>
      </c>
      <c r="D14" s="22">
        <f t="shared" si="0"/>
        <v>787.19730000000004</v>
      </c>
      <c r="E14" s="23">
        <f t="shared" si="4"/>
        <v>-9.9999999974897905E-2</v>
      </c>
      <c r="F14" s="24">
        <f t="shared" si="5"/>
        <v>-1.39999999998963</v>
      </c>
      <c r="G14" s="25">
        <f t="shared" si="6"/>
        <v>-9.9999999974897905E-2</v>
      </c>
      <c r="H14" s="21">
        <v>7.3106</v>
      </c>
      <c r="I14" s="22">
        <f t="shared" si="1"/>
        <v>788.52239999999995</v>
      </c>
      <c r="J14" s="23">
        <f t="shared" si="7"/>
        <v>-0.40000000001327901</v>
      </c>
      <c r="K14" s="24">
        <f t="shared" si="8"/>
        <v>-0.80000000002655702</v>
      </c>
      <c r="L14" s="25">
        <f t="shared" si="9"/>
        <v>-0.40000000001327901</v>
      </c>
      <c r="M14" s="39">
        <v>5.7241999999999997</v>
      </c>
      <c r="N14" s="22">
        <f t="shared" si="2"/>
        <v>786.93600000000004</v>
      </c>
      <c r="O14" s="23">
        <f t="shared" si="10"/>
        <v>-0.199999999949796</v>
      </c>
      <c r="P14" s="24">
        <f t="shared" si="11"/>
        <v>-1.60000000005311</v>
      </c>
      <c r="Q14" s="25">
        <f t="shared" si="12"/>
        <v>-0.199999999949796</v>
      </c>
      <c r="R14" s="46"/>
      <c r="S14" s="47">
        <f t="shared" si="3"/>
        <v>44720</v>
      </c>
      <c r="T14" s="48">
        <v>10.4773</v>
      </c>
      <c r="U14" s="49">
        <f t="shared" si="13"/>
        <v>9.99999999997669E-2</v>
      </c>
      <c r="V14" s="50">
        <f t="shared" si="14"/>
        <v>-1.20000000000076</v>
      </c>
      <c r="W14" s="32">
        <f t="shared" si="15"/>
        <v>9.99999999997669E-2</v>
      </c>
      <c r="X14" s="18">
        <v>15.7462</v>
      </c>
      <c r="Y14" s="49">
        <f t="shared" si="16"/>
        <v>0.50000000000061096</v>
      </c>
      <c r="Z14" s="50">
        <f t="shared" si="17"/>
        <v>-0.799999999999912</v>
      </c>
      <c r="AA14" s="32">
        <f t="shared" si="18"/>
        <v>0.50000000000061096</v>
      </c>
      <c r="AB14" s="58">
        <v>10.333399999999999</v>
      </c>
      <c r="AC14" s="49">
        <f t="shared" si="19"/>
        <v>-0.60000000000037801</v>
      </c>
      <c r="AD14" s="50">
        <f t="shared" si="20"/>
        <v>-1.20000000000076</v>
      </c>
      <c r="AE14" s="32">
        <f t="shared" si="21"/>
        <v>-0.60000000000037801</v>
      </c>
      <c r="AF14" s="55">
        <v>81991</v>
      </c>
      <c r="AG14" s="70">
        <f t="shared" si="22"/>
        <v>33</v>
      </c>
      <c r="AH14" s="72"/>
    </row>
    <row r="15" spans="1:44" s="1" customFormat="1" ht="14.85" customHeight="1">
      <c r="A15" s="19">
        <v>44721</v>
      </c>
      <c r="B15" s="20">
        <v>781.21180000000004</v>
      </c>
      <c r="C15" s="21">
        <v>5.9851999999999999</v>
      </c>
      <c r="D15" s="22">
        <f t="shared" si="0"/>
        <v>787.197</v>
      </c>
      <c r="E15" s="23">
        <f t="shared" si="4"/>
        <v>-0.30000000003838101</v>
      </c>
      <c r="F15" s="24">
        <f t="shared" si="5"/>
        <v>-1.70000000002801</v>
      </c>
      <c r="G15" s="25">
        <f t="shared" si="6"/>
        <v>-0.30000000003838101</v>
      </c>
      <c r="H15" s="21">
        <v>7.3105000000000002</v>
      </c>
      <c r="I15" s="22">
        <f t="shared" si="1"/>
        <v>788.52229999999997</v>
      </c>
      <c r="J15" s="23">
        <f t="shared" si="7"/>
        <v>-9.9999999974897905E-2</v>
      </c>
      <c r="K15" s="24">
        <f t="shared" si="8"/>
        <v>-0.90000000000145497</v>
      </c>
      <c r="L15" s="25">
        <f t="shared" si="9"/>
        <v>-9.9999999974897905E-2</v>
      </c>
      <c r="M15" s="40">
        <v>5.7249999999999996</v>
      </c>
      <c r="N15" s="22">
        <f t="shared" si="2"/>
        <v>786.93679999999995</v>
      </c>
      <c r="O15" s="23">
        <f t="shared" si="10"/>
        <v>0.80000000002655702</v>
      </c>
      <c r="P15" s="24">
        <f t="shared" si="11"/>
        <v>-0.80000000002655702</v>
      </c>
      <c r="Q15" s="25">
        <f t="shared" si="12"/>
        <v>0.80000000002655702</v>
      </c>
      <c r="R15" s="51"/>
      <c r="S15" s="47">
        <f t="shared" si="3"/>
        <v>44721</v>
      </c>
      <c r="T15" s="48">
        <v>10.476800000000001</v>
      </c>
      <c r="U15" s="49">
        <f t="shared" si="13"/>
        <v>-0.49999999999883499</v>
      </c>
      <c r="V15" s="50">
        <f t="shared" si="14"/>
        <v>-1.6999999999995901</v>
      </c>
      <c r="W15" s="32">
        <f t="shared" si="15"/>
        <v>-0.49999999999883499</v>
      </c>
      <c r="X15" s="18">
        <v>15.745100000000001</v>
      </c>
      <c r="Y15" s="49">
        <f t="shared" si="16"/>
        <v>-1.0999999999992101</v>
      </c>
      <c r="Z15" s="50">
        <f t="shared" si="17"/>
        <v>-1.8999999999991199</v>
      </c>
      <c r="AA15" s="32">
        <f t="shared" si="18"/>
        <v>-1.0999999999992101</v>
      </c>
      <c r="AB15" s="58">
        <v>10.3332</v>
      </c>
      <c r="AC15" s="49">
        <f t="shared" si="19"/>
        <v>-0.19999999999953399</v>
      </c>
      <c r="AD15" s="50">
        <f t="shared" si="20"/>
        <v>-1.4000000000002899</v>
      </c>
      <c r="AE15" s="32">
        <f t="shared" si="21"/>
        <v>-0.19999999999953399</v>
      </c>
      <c r="AF15" s="55">
        <v>81988</v>
      </c>
      <c r="AG15" s="70">
        <f t="shared" si="22"/>
        <v>36</v>
      </c>
      <c r="AH15" s="71"/>
    </row>
    <row r="16" spans="1:44" s="1" customFormat="1" ht="14.85" customHeight="1">
      <c r="A16" s="19">
        <v>44722</v>
      </c>
      <c r="B16" s="20">
        <v>781.21180000000004</v>
      </c>
      <c r="C16" s="21">
        <v>5.9850000000000003</v>
      </c>
      <c r="D16" s="22">
        <f t="shared" si="0"/>
        <v>787.19680000000005</v>
      </c>
      <c r="E16" s="23">
        <f t="shared" si="4"/>
        <v>-0.199999999949796</v>
      </c>
      <c r="F16" s="24">
        <f t="shared" si="5"/>
        <v>-1.8999999999778101</v>
      </c>
      <c r="G16" s="25">
        <f t="shared" si="6"/>
        <v>-0.199999999949796</v>
      </c>
      <c r="H16" s="21">
        <v>7.3108000000000004</v>
      </c>
      <c r="I16" s="22">
        <f t="shared" si="1"/>
        <v>788.52260000000001</v>
      </c>
      <c r="J16" s="23">
        <f t="shared" si="7"/>
        <v>0.29999999992469401</v>
      </c>
      <c r="K16" s="24">
        <f t="shared" si="8"/>
        <v>-0.60000000007676102</v>
      </c>
      <c r="L16" s="25">
        <f t="shared" si="9"/>
        <v>0.29999999992469401</v>
      </c>
      <c r="M16" s="39">
        <v>5.7237999999999998</v>
      </c>
      <c r="N16" s="22">
        <f t="shared" si="2"/>
        <v>786.93560000000002</v>
      </c>
      <c r="O16" s="23">
        <f t="shared" si="10"/>
        <v>-1.2000000000398401</v>
      </c>
      <c r="P16" s="24">
        <f t="shared" si="11"/>
        <v>-2.00000000006639</v>
      </c>
      <c r="Q16" s="25">
        <f t="shared" si="12"/>
        <v>-1.2000000000398401</v>
      </c>
      <c r="R16" s="46"/>
      <c r="S16" s="47">
        <f t="shared" si="3"/>
        <v>44722</v>
      </c>
      <c r="T16" s="48">
        <v>10.476599999999999</v>
      </c>
      <c r="U16" s="49">
        <f t="shared" si="13"/>
        <v>-0.20000000000130999</v>
      </c>
      <c r="V16" s="50">
        <f t="shared" si="14"/>
        <v>-1.9000000000009001</v>
      </c>
      <c r="W16" s="32">
        <f t="shared" si="15"/>
        <v>-0.20000000000130999</v>
      </c>
      <c r="X16" s="18">
        <v>15.7448</v>
      </c>
      <c r="Y16" s="49">
        <f t="shared" si="16"/>
        <v>-0.30000000000107702</v>
      </c>
      <c r="Z16" s="50">
        <f t="shared" si="17"/>
        <v>-2.2000000000002</v>
      </c>
      <c r="AA16" s="32">
        <f t="shared" si="18"/>
        <v>-0.30000000000107702</v>
      </c>
      <c r="AB16" s="58">
        <v>10.3338</v>
      </c>
      <c r="AC16" s="49">
        <f t="shared" si="19"/>
        <v>0.60000000000037801</v>
      </c>
      <c r="AD16" s="50">
        <f t="shared" si="20"/>
        <v>-0.799999999999912</v>
      </c>
      <c r="AE16" s="32">
        <f t="shared" si="21"/>
        <v>0.60000000000037801</v>
      </c>
      <c r="AF16" s="55">
        <v>81985</v>
      </c>
      <c r="AG16" s="70">
        <f t="shared" si="22"/>
        <v>39</v>
      </c>
      <c r="AH16" s="72"/>
    </row>
    <row r="17" spans="1:43" s="1" customFormat="1" ht="14.85" customHeight="1">
      <c r="A17" s="19">
        <v>44723</v>
      </c>
      <c r="B17" s="20">
        <v>781.21180000000004</v>
      </c>
      <c r="C17" s="21">
        <v>5.9851999999999999</v>
      </c>
      <c r="D17" s="22">
        <f t="shared" si="0"/>
        <v>787.197</v>
      </c>
      <c r="E17" s="23">
        <f t="shared" si="4"/>
        <v>0.199999999949796</v>
      </c>
      <c r="F17" s="24">
        <f t="shared" si="5"/>
        <v>-1.70000000002801</v>
      </c>
      <c r="G17" s="25">
        <f t="shared" si="6"/>
        <v>0.199999999949796</v>
      </c>
      <c r="H17" s="21">
        <v>7.3102999999999998</v>
      </c>
      <c r="I17" s="22">
        <f t="shared" si="1"/>
        <v>788.52210000000002</v>
      </c>
      <c r="J17" s="23">
        <f t="shared" si="7"/>
        <v>-0.49999999998817701</v>
      </c>
      <c r="K17" s="24">
        <f t="shared" si="8"/>
        <v>-1.1000000000649399</v>
      </c>
      <c r="L17" s="25">
        <f t="shared" si="9"/>
        <v>-0.49999999998817701</v>
      </c>
      <c r="M17" s="40">
        <v>5.7236000000000002</v>
      </c>
      <c r="N17" s="22">
        <f t="shared" si="2"/>
        <v>786.93539999999996</v>
      </c>
      <c r="O17" s="23">
        <f t="shared" si="10"/>
        <v>-0.199999999949796</v>
      </c>
      <c r="P17" s="24">
        <f t="shared" si="11"/>
        <v>-2.2000000000161899</v>
      </c>
      <c r="Q17" s="25">
        <f t="shared" si="12"/>
        <v>-0.199999999949796</v>
      </c>
      <c r="R17" s="51"/>
      <c r="S17" s="47">
        <f t="shared" si="3"/>
        <v>44723</v>
      </c>
      <c r="T17" s="48">
        <v>10.477</v>
      </c>
      <c r="U17" s="49">
        <f t="shared" si="13"/>
        <v>0.40000000000084401</v>
      </c>
      <c r="V17" s="50">
        <f t="shared" si="14"/>
        <v>-1.50000000000006</v>
      </c>
      <c r="W17" s="32">
        <f t="shared" si="15"/>
        <v>0.40000000000084401</v>
      </c>
      <c r="X17" s="18">
        <v>15.745200000000001</v>
      </c>
      <c r="Y17" s="49">
        <f t="shared" si="16"/>
        <v>0.40000000000084401</v>
      </c>
      <c r="Z17" s="50">
        <f t="shared" si="17"/>
        <v>-1.7999999999993599</v>
      </c>
      <c r="AA17" s="32">
        <f t="shared" si="18"/>
        <v>0.40000000000084401</v>
      </c>
      <c r="AB17" s="58">
        <v>10.332800000000001</v>
      </c>
      <c r="AC17" s="49">
        <f t="shared" si="19"/>
        <v>-0.999999999999446</v>
      </c>
      <c r="AD17" s="50">
        <f t="shared" si="20"/>
        <v>-1.7999999999993599</v>
      </c>
      <c r="AE17" s="32">
        <f t="shared" si="21"/>
        <v>-0.999999999999446</v>
      </c>
      <c r="AF17" s="55">
        <v>81982</v>
      </c>
      <c r="AG17" s="70">
        <f t="shared" si="22"/>
        <v>42</v>
      </c>
      <c r="AH17" s="71"/>
    </row>
    <row r="18" spans="1:43" s="1" customFormat="1" ht="14.85" customHeight="1">
      <c r="A18" s="19">
        <v>44724</v>
      </c>
      <c r="B18" s="20">
        <v>781.21180000000004</v>
      </c>
      <c r="C18" s="21">
        <v>5.9846000000000004</v>
      </c>
      <c r="D18" s="22">
        <f t="shared" si="0"/>
        <v>787.19640000000004</v>
      </c>
      <c r="E18" s="23">
        <f t="shared" si="4"/>
        <v>-0.59999999996307496</v>
      </c>
      <c r="F18" s="24">
        <f t="shared" si="5"/>
        <v>-2.2999999999910901</v>
      </c>
      <c r="G18" s="25">
        <f t="shared" si="6"/>
        <v>-0.59999999996307496</v>
      </c>
      <c r="H18" s="21">
        <v>7.3102</v>
      </c>
      <c r="I18" s="22">
        <f t="shared" si="1"/>
        <v>788.52200000000005</v>
      </c>
      <c r="J18" s="23">
        <f t="shared" si="7"/>
        <v>-9.9999999974897905E-2</v>
      </c>
      <c r="K18" s="24">
        <f t="shared" si="8"/>
        <v>-1.2000000000398401</v>
      </c>
      <c r="L18" s="25">
        <f t="shared" si="9"/>
        <v>-9.9999999974897905E-2</v>
      </c>
      <c r="M18" s="39">
        <v>5.7236000000000002</v>
      </c>
      <c r="N18" s="22">
        <f t="shared" si="2"/>
        <v>786.93539999999996</v>
      </c>
      <c r="O18" s="23">
        <f t="shared" si="10"/>
        <v>0</v>
      </c>
      <c r="P18" s="24">
        <f t="shared" si="11"/>
        <v>-2.2000000000161899</v>
      </c>
      <c r="Q18" s="25">
        <f t="shared" si="12"/>
        <v>0</v>
      </c>
      <c r="R18" s="46"/>
      <c r="S18" s="47">
        <f t="shared" si="3"/>
        <v>44724</v>
      </c>
      <c r="T18" s="48">
        <v>10.4762</v>
      </c>
      <c r="U18" s="49">
        <f t="shared" si="13"/>
        <v>-0.799999999999912</v>
      </c>
      <c r="V18" s="50">
        <f t="shared" si="14"/>
        <v>-2.2999999999999701</v>
      </c>
      <c r="W18" s="32">
        <f t="shared" si="15"/>
        <v>-0.799999999999912</v>
      </c>
      <c r="X18" s="18">
        <v>15.744199999999999</v>
      </c>
      <c r="Y18" s="49">
        <f t="shared" si="16"/>
        <v>-1.0000000000012199</v>
      </c>
      <c r="Z18" s="50">
        <f t="shared" si="17"/>
        <v>-2.8000000000005798</v>
      </c>
      <c r="AA18" s="32">
        <f t="shared" si="18"/>
        <v>-1.0000000000012199</v>
      </c>
      <c r="AB18" s="58">
        <v>10.332599999999999</v>
      </c>
      <c r="AC18" s="49">
        <f t="shared" si="19"/>
        <v>-0.20000000000130999</v>
      </c>
      <c r="AD18" s="50">
        <f t="shared" si="20"/>
        <v>-2.0000000000006701</v>
      </c>
      <c r="AE18" s="32">
        <f t="shared" si="21"/>
        <v>-0.20000000000130999</v>
      </c>
      <c r="AF18" s="55">
        <v>81979</v>
      </c>
      <c r="AG18" s="70">
        <f t="shared" si="22"/>
        <v>45</v>
      </c>
      <c r="AH18" s="72"/>
    </row>
    <row r="19" spans="1:43" s="1" customFormat="1" ht="14.85" customHeight="1">
      <c r="A19" s="19">
        <v>44725</v>
      </c>
      <c r="B19" s="20">
        <v>781.21180000000004</v>
      </c>
      <c r="C19" s="21">
        <v>5.9843999999999999</v>
      </c>
      <c r="D19" s="22">
        <f t="shared" si="0"/>
        <v>787.19619999999998</v>
      </c>
      <c r="E19" s="23">
        <f t="shared" si="4"/>
        <v>-0.199999999949796</v>
      </c>
      <c r="F19" s="24">
        <f t="shared" si="5"/>
        <v>-2.4999999999408802</v>
      </c>
      <c r="G19" s="25">
        <f t="shared" si="6"/>
        <v>-0.199999999949796</v>
      </c>
      <c r="H19" s="21">
        <v>7.3106</v>
      </c>
      <c r="I19" s="22">
        <f t="shared" si="1"/>
        <v>788.52239999999995</v>
      </c>
      <c r="J19" s="23">
        <f t="shared" si="7"/>
        <v>0.40000000001327901</v>
      </c>
      <c r="K19" s="24">
        <f t="shared" si="8"/>
        <v>-0.80000000002655702</v>
      </c>
      <c r="L19" s="25">
        <f t="shared" si="9"/>
        <v>0.40000000001327901</v>
      </c>
      <c r="M19" s="40">
        <v>5.7232000000000101</v>
      </c>
      <c r="N19" s="22">
        <f t="shared" si="2"/>
        <v>786.93499999999995</v>
      </c>
      <c r="O19" s="23">
        <f t="shared" si="10"/>
        <v>-0.40000000001327901</v>
      </c>
      <c r="P19" s="24">
        <f t="shared" si="11"/>
        <v>-2.6000000000294698</v>
      </c>
      <c r="Q19" s="25">
        <f t="shared" si="12"/>
        <v>-0.40000000001327901</v>
      </c>
      <c r="R19" s="51"/>
      <c r="S19" s="47">
        <f t="shared" si="3"/>
        <v>44725</v>
      </c>
      <c r="T19" s="48">
        <v>10.476000000000001</v>
      </c>
      <c r="U19" s="49">
        <f t="shared" si="13"/>
        <v>-0.19999999999953399</v>
      </c>
      <c r="V19" s="50">
        <f t="shared" si="14"/>
        <v>-2.4999999999995</v>
      </c>
      <c r="W19" s="32">
        <f t="shared" si="15"/>
        <v>-0.19999999999953399</v>
      </c>
      <c r="X19" s="18">
        <v>15.7439</v>
      </c>
      <c r="Y19" s="49">
        <f t="shared" si="16"/>
        <v>-0.29999999999930099</v>
      </c>
      <c r="Z19" s="50">
        <f t="shared" si="17"/>
        <v>-3.0999999999998802</v>
      </c>
      <c r="AA19" s="32">
        <f t="shared" si="18"/>
        <v>-0.29999999999930099</v>
      </c>
      <c r="AB19" s="58">
        <v>10.3329</v>
      </c>
      <c r="AC19" s="49">
        <f t="shared" si="19"/>
        <v>0.30000000000107702</v>
      </c>
      <c r="AD19" s="50">
        <f t="shared" si="20"/>
        <v>-1.6999999999995901</v>
      </c>
      <c r="AE19" s="32">
        <f t="shared" si="21"/>
        <v>0.30000000000107702</v>
      </c>
      <c r="AF19" s="55">
        <v>81976</v>
      </c>
      <c r="AG19" s="70">
        <f t="shared" si="22"/>
        <v>48</v>
      </c>
      <c r="AH19" s="71"/>
    </row>
    <row r="20" spans="1:43" s="1" customFormat="1" ht="14.85" customHeight="1">
      <c r="A20" s="19">
        <v>44726</v>
      </c>
      <c r="B20" s="20">
        <v>781.21180000000004</v>
      </c>
      <c r="C20" s="21">
        <v>5.9842000000000004</v>
      </c>
      <c r="D20" s="22">
        <f t="shared" si="0"/>
        <v>787.19600000000003</v>
      </c>
      <c r="E20" s="23">
        <f t="shared" si="4"/>
        <v>-0.20000000006348301</v>
      </c>
      <c r="F20" s="24">
        <f t="shared" si="5"/>
        <v>-2.70000000000437</v>
      </c>
      <c r="G20" s="25">
        <f t="shared" si="6"/>
        <v>-0.20000000006348301</v>
      </c>
      <c r="H20" s="21">
        <v>7.31</v>
      </c>
      <c r="I20" s="22">
        <f t="shared" si="1"/>
        <v>788.52179999999998</v>
      </c>
      <c r="J20" s="23">
        <f t="shared" si="7"/>
        <v>-0.60000000007676102</v>
      </c>
      <c r="K20" s="24">
        <f t="shared" si="8"/>
        <v>-1.4000000001033199</v>
      </c>
      <c r="L20" s="25">
        <f t="shared" si="9"/>
        <v>-0.60000000007676102</v>
      </c>
      <c r="M20" s="39">
        <v>5.7230000000000096</v>
      </c>
      <c r="N20" s="22">
        <f t="shared" si="2"/>
        <v>786.9348</v>
      </c>
      <c r="O20" s="23">
        <f t="shared" si="10"/>
        <v>-0.20000000006348301</v>
      </c>
      <c r="P20" s="24">
        <f t="shared" si="11"/>
        <v>-2.8000000000929499</v>
      </c>
      <c r="Q20" s="25">
        <f t="shared" si="12"/>
        <v>-0.20000000006348301</v>
      </c>
      <c r="R20" s="46"/>
      <c r="S20" s="47">
        <f t="shared" si="3"/>
        <v>44726</v>
      </c>
      <c r="T20" s="48">
        <v>10.4765</v>
      </c>
      <c r="U20" s="49">
        <f t="shared" si="13"/>
        <v>0.49999999999883499</v>
      </c>
      <c r="V20" s="50">
        <f t="shared" si="14"/>
        <v>-2.0000000000006701</v>
      </c>
      <c r="W20" s="32">
        <f t="shared" si="15"/>
        <v>0.49999999999883499</v>
      </c>
      <c r="X20" s="18">
        <v>15.743499999999999</v>
      </c>
      <c r="Y20" s="49">
        <f t="shared" si="16"/>
        <v>-0.40000000000084401</v>
      </c>
      <c r="Z20" s="50">
        <f t="shared" si="17"/>
        <v>-3.5000000000007199</v>
      </c>
      <c r="AA20" s="32">
        <f t="shared" si="18"/>
        <v>-0.40000000000084401</v>
      </c>
      <c r="AB20" s="58">
        <v>10.3322</v>
      </c>
      <c r="AC20" s="49">
        <f t="shared" si="19"/>
        <v>-0.70000000000014495</v>
      </c>
      <c r="AD20" s="50">
        <f t="shared" si="20"/>
        <v>-2.3999999999997401</v>
      </c>
      <c r="AE20" s="32">
        <f t="shared" si="21"/>
        <v>-0.70000000000014495</v>
      </c>
      <c r="AF20" s="55">
        <v>81973</v>
      </c>
      <c r="AG20" s="70">
        <f t="shared" si="22"/>
        <v>51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44728</v>
      </c>
      <c r="B21" s="20">
        <v>781.21180000000004</v>
      </c>
      <c r="C21" s="21">
        <v>5.9843000000000002</v>
      </c>
      <c r="D21" s="22">
        <f t="shared" si="0"/>
        <v>787.1961</v>
      </c>
      <c r="E21" s="23">
        <f t="shared" si="4"/>
        <v>9.9999999974897905E-2</v>
      </c>
      <c r="F21" s="24">
        <f t="shared" si="5"/>
        <v>-2.6000000000294698</v>
      </c>
      <c r="G21" s="25">
        <f t="shared" si="6"/>
        <v>4.9999999987449001E-2</v>
      </c>
      <c r="H21" s="21">
        <v>7.3098999999999998</v>
      </c>
      <c r="I21" s="22">
        <f t="shared" si="1"/>
        <v>788.52170000000001</v>
      </c>
      <c r="J21" s="23">
        <f t="shared" si="7"/>
        <v>-9.9999999974897905E-2</v>
      </c>
      <c r="K21" s="24">
        <f t="shared" si="8"/>
        <v>-1.5000000000782201</v>
      </c>
      <c r="L21" s="25">
        <f t="shared" si="9"/>
        <v>-4.9999999987449001E-2</v>
      </c>
      <c r="M21" s="40">
        <v>5.7234999999999996</v>
      </c>
      <c r="N21" s="22">
        <f t="shared" si="2"/>
        <v>786.93529999999998</v>
      </c>
      <c r="O21" s="23">
        <f t="shared" si="10"/>
        <v>0.49999999998817701</v>
      </c>
      <c r="P21" s="24">
        <f t="shared" si="11"/>
        <v>-2.3000000001047698</v>
      </c>
      <c r="Q21" s="25">
        <f t="shared" si="12"/>
        <v>0.24999999999408801</v>
      </c>
      <c r="R21" s="51"/>
      <c r="S21" s="47">
        <f t="shared" si="3"/>
        <v>44728</v>
      </c>
      <c r="T21" s="48">
        <v>10.4756</v>
      </c>
      <c r="U21" s="49">
        <f t="shared" si="13"/>
        <v>-0.89999999999967895</v>
      </c>
      <c r="V21" s="50">
        <f t="shared" si="14"/>
        <v>-2.9000000000003499</v>
      </c>
      <c r="W21" s="32">
        <f t="shared" si="15"/>
        <v>-0.44999999999983897</v>
      </c>
      <c r="X21" s="18">
        <v>15.7433</v>
      </c>
      <c r="Y21" s="49">
        <f t="shared" si="16"/>
        <v>-0.19999999999953399</v>
      </c>
      <c r="Z21" s="50">
        <f t="shared" si="17"/>
        <v>-3.70000000000026</v>
      </c>
      <c r="AA21" s="32">
        <f t="shared" si="18"/>
        <v>-9.99999999997669E-2</v>
      </c>
      <c r="AB21" s="58">
        <v>10.332000000000001</v>
      </c>
      <c r="AC21" s="49">
        <f t="shared" si="19"/>
        <v>-0.19999999999953399</v>
      </c>
      <c r="AD21" s="50">
        <f t="shared" si="20"/>
        <v>-2.59999999999927</v>
      </c>
      <c r="AE21" s="32">
        <f t="shared" si="21"/>
        <v>-9.99999999997669E-2</v>
      </c>
      <c r="AF21" s="55">
        <v>81970</v>
      </c>
      <c r="AG21" s="70">
        <f t="shared" si="22"/>
        <v>54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44730</v>
      </c>
      <c r="B22" s="20">
        <v>781.21180000000004</v>
      </c>
      <c r="C22" s="21">
        <v>5.9837999999999898</v>
      </c>
      <c r="D22" s="22">
        <f t="shared" si="0"/>
        <v>787.19560000000001</v>
      </c>
      <c r="E22" s="23">
        <f t="shared" si="4"/>
        <v>-0.49999999998817701</v>
      </c>
      <c r="F22" s="24">
        <f t="shared" si="5"/>
        <v>-3.1000000000176402</v>
      </c>
      <c r="G22" s="25">
        <f t="shared" si="6"/>
        <v>-0.24999999999408801</v>
      </c>
      <c r="H22" s="21">
        <v>7.3094999999999999</v>
      </c>
      <c r="I22" s="22">
        <f t="shared" si="1"/>
        <v>788.5213</v>
      </c>
      <c r="J22" s="23">
        <f t="shared" si="7"/>
        <v>-0.40000000001327901</v>
      </c>
      <c r="K22" s="24">
        <f t="shared" si="8"/>
        <v>-1.9000000000915001</v>
      </c>
      <c r="L22" s="25">
        <f t="shared" si="9"/>
        <v>-0.20000000000663901</v>
      </c>
      <c r="M22" s="39">
        <v>5.7226000000000097</v>
      </c>
      <c r="N22" s="22">
        <f t="shared" si="2"/>
        <v>786.93439999999998</v>
      </c>
      <c r="O22" s="23">
        <f t="shared" si="10"/>
        <v>-0.89999999988776802</v>
      </c>
      <c r="P22" s="24">
        <f t="shared" si="11"/>
        <v>-3.1999999999925399</v>
      </c>
      <c r="Q22" s="25">
        <f t="shared" si="12"/>
        <v>-0.44999999994388401</v>
      </c>
      <c r="R22" s="51"/>
      <c r="S22" s="47">
        <f t="shared" si="3"/>
        <v>44730</v>
      </c>
      <c r="T22" s="48">
        <v>10.4755</v>
      </c>
      <c r="U22" s="49">
        <f t="shared" si="13"/>
        <v>-9.99999999997669E-2</v>
      </c>
      <c r="V22" s="50">
        <f t="shared" si="14"/>
        <v>-3.0000000000001101</v>
      </c>
      <c r="W22" s="32">
        <f t="shared" si="15"/>
        <v>-4.9999999999883499E-2</v>
      </c>
      <c r="X22" s="18">
        <v>15.743</v>
      </c>
      <c r="Y22" s="49">
        <f t="shared" si="16"/>
        <v>-0.29999999999930099</v>
      </c>
      <c r="Z22" s="50">
        <f t="shared" si="17"/>
        <v>-3.9999999999995599</v>
      </c>
      <c r="AA22" s="32">
        <f t="shared" si="18"/>
        <v>-0.14999999999965</v>
      </c>
      <c r="AB22" s="58">
        <v>10.332100000000001</v>
      </c>
      <c r="AC22" s="49">
        <f t="shared" si="19"/>
        <v>9.99999999997669E-2</v>
      </c>
      <c r="AD22" s="50">
        <f t="shared" si="20"/>
        <v>-2.4999999999995</v>
      </c>
      <c r="AE22" s="32">
        <f t="shared" si="21"/>
        <v>4.9999999999883499E-2</v>
      </c>
      <c r="AF22" s="55">
        <v>81967</v>
      </c>
      <c r="AG22" s="70">
        <f t="shared" si="22"/>
        <v>57</v>
      </c>
      <c r="AH22" s="72"/>
    </row>
    <row r="23" spans="1:43" s="1" customFormat="1" ht="14.85" customHeight="1">
      <c r="A23" s="19">
        <v>44732</v>
      </c>
      <c r="B23" s="20">
        <v>781.21180000000004</v>
      </c>
      <c r="C23" s="21">
        <v>5.9835999999999903</v>
      </c>
      <c r="D23" s="22">
        <f t="shared" si="0"/>
        <v>787.19539999999995</v>
      </c>
      <c r="E23" s="23">
        <f t="shared" si="4"/>
        <v>-0.199999999949796</v>
      </c>
      <c r="F23" s="24">
        <f t="shared" si="5"/>
        <v>-3.2999999999674401</v>
      </c>
      <c r="G23" s="25">
        <f t="shared" si="6"/>
        <v>-9.9999999974897905E-2</v>
      </c>
      <c r="H23" s="21">
        <v>7.3093000000000004</v>
      </c>
      <c r="I23" s="22">
        <f t="shared" si="1"/>
        <v>788.52110000000005</v>
      </c>
      <c r="J23" s="23">
        <f t="shared" si="7"/>
        <v>-0.199999999949796</v>
      </c>
      <c r="K23" s="24">
        <f t="shared" si="8"/>
        <v>-2.1000000000412902</v>
      </c>
      <c r="L23" s="25">
        <f t="shared" si="9"/>
        <v>-9.9999999974897905E-2</v>
      </c>
      <c r="M23" s="40">
        <v>5.7224000000000004</v>
      </c>
      <c r="N23" s="22">
        <f t="shared" si="2"/>
        <v>786.93420000000003</v>
      </c>
      <c r="O23" s="23">
        <f t="shared" si="10"/>
        <v>-0.20000000006348301</v>
      </c>
      <c r="P23" s="24">
        <f t="shared" si="11"/>
        <v>-3.40000000005602</v>
      </c>
      <c r="Q23" s="25">
        <f t="shared" si="12"/>
        <v>-0.100000000031741</v>
      </c>
      <c r="R23" s="51"/>
      <c r="S23" s="47">
        <f t="shared" si="3"/>
        <v>44732</v>
      </c>
      <c r="T23" s="48">
        <v>10.475300000000001</v>
      </c>
      <c r="U23" s="49">
        <f t="shared" si="13"/>
        <v>-0.19999999999953399</v>
      </c>
      <c r="V23" s="50">
        <f t="shared" si="14"/>
        <v>-3.1999999999996498</v>
      </c>
      <c r="W23" s="32">
        <f t="shared" si="15"/>
        <v>-9.99999999997669E-2</v>
      </c>
      <c r="X23" s="18">
        <v>15.743499999999999</v>
      </c>
      <c r="Y23" s="49">
        <f t="shared" si="16"/>
        <v>0.49999999999883499</v>
      </c>
      <c r="Z23" s="50">
        <f t="shared" si="17"/>
        <v>-3.5000000000007199</v>
      </c>
      <c r="AA23" s="32">
        <f t="shared" si="18"/>
        <v>0.24999999999941699</v>
      </c>
      <c r="AB23" s="58">
        <v>10.331899999999999</v>
      </c>
      <c r="AC23" s="49">
        <f t="shared" si="19"/>
        <v>-0.20000000000130999</v>
      </c>
      <c r="AD23" s="50">
        <f t="shared" si="20"/>
        <v>-2.7000000000008102</v>
      </c>
      <c r="AE23" s="32">
        <f t="shared" si="21"/>
        <v>-0.100000000000655</v>
      </c>
      <c r="AF23" s="55">
        <v>81964</v>
      </c>
      <c r="AG23" s="70">
        <f t="shared" si="22"/>
        <v>60</v>
      </c>
      <c r="AH23" s="71"/>
    </row>
    <row r="24" spans="1:43" s="1" customFormat="1" ht="14.25">
      <c r="A24" s="19">
        <v>44734</v>
      </c>
      <c r="B24" s="20">
        <v>781.21180000000004</v>
      </c>
      <c r="C24" s="21">
        <v>5.9833999999999898</v>
      </c>
      <c r="D24" s="22">
        <f t="shared" si="0"/>
        <v>787.1952</v>
      </c>
      <c r="E24" s="23">
        <f t="shared" si="4"/>
        <v>-0.20000000006348301</v>
      </c>
      <c r="F24" s="24">
        <f t="shared" si="5"/>
        <v>-3.5000000000309202</v>
      </c>
      <c r="G24" s="25">
        <f t="shared" si="6"/>
        <v>-0.100000000031741</v>
      </c>
      <c r="H24" s="21">
        <v>7.3090999999999999</v>
      </c>
      <c r="I24" s="22">
        <f t="shared" si="1"/>
        <v>788.52089999999998</v>
      </c>
      <c r="J24" s="23">
        <f t="shared" si="7"/>
        <v>-0.20000000006348301</v>
      </c>
      <c r="K24" s="24">
        <f t="shared" si="8"/>
        <v>-2.3000000001047698</v>
      </c>
      <c r="L24" s="25">
        <f t="shared" si="9"/>
        <v>-0.100000000031741</v>
      </c>
      <c r="M24" s="39">
        <v>5.7221999999999902</v>
      </c>
      <c r="N24" s="22">
        <f t="shared" si="2"/>
        <v>786.93399999999997</v>
      </c>
      <c r="O24" s="23">
        <f t="shared" si="10"/>
        <v>-0.199999999949796</v>
      </c>
      <c r="P24" s="24">
        <f t="shared" si="11"/>
        <v>-3.6000000000058199</v>
      </c>
      <c r="Q24" s="25">
        <f t="shared" si="12"/>
        <v>-9.9999999974897905E-2</v>
      </c>
      <c r="R24" s="51"/>
      <c r="S24" s="47">
        <f t="shared" si="3"/>
        <v>44734</v>
      </c>
      <c r="T24" s="48">
        <v>10.475099999999999</v>
      </c>
      <c r="U24" s="49">
        <f t="shared" si="13"/>
        <v>-0.20000000000130999</v>
      </c>
      <c r="V24" s="50">
        <f t="shared" si="14"/>
        <v>-3.40000000000096</v>
      </c>
      <c r="W24" s="32">
        <f t="shared" si="15"/>
        <v>-0.100000000000655</v>
      </c>
      <c r="X24" s="18">
        <v>15.744</v>
      </c>
      <c r="Y24" s="49">
        <f t="shared" si="16"/>
        <v>0.50000000000061096</v>
      </c>
      <c r="Z24" s="50">
        <f t="shared" si="17"/>
        <v>-3.0000000000001101</v>
      </c>
      <c r="AA24" s="32">
        <f t="shared" si="18"/>
        <v>0.25000000000030598</v>
      </c>
      <c r="AB24" s="58">
        <v>10.3317</v>
      </c>
      <c r="AC24" s="49">
        <f t="shared" si="19"/>
        <v>-0.19999999999953399</v>
      </c>
      <c r="AD24" s="50">
        <f t="shared" si="20"/>
        <v>-2.9000000000003499</v>
      </c>
      <c r="AE24" s="32">
        <f t="shared" si="21"/>
        <v>-9.99999999997669E-2</v>
      </c>
      <c r="AF24" s="55">
        <v>81961</v>
      </c>
      <c r="AG24" s="70">
        <f t="shared" si="22"/>
        <v>63</v>
      </c>
      <c r="AH24" s="72"/>
    </row>
    <row r="25" spans="1:43" s="1" customFormat="1" ht="14.25">
      <c r="A25" s="19">
        <v>44736</v>
      </c>
      <c r="B25" s="20">
        <v>781.21180000000004</v>
      </c>
      <c r="C25" s="21">
        <v>5.9831999999999903</v>
      </c>
      <c r="D25" s="22">
        <f t="shared" si="0"/>
        <v>787.19500000000005</v>
      </c>
      <c r="E25" s="23">
        <f t="shared" si="4"/>
        <v>-0.199999999949796</v>
      </c>
      <c r="F25" s="24">
        <f t="shared" si="5"/>
        <v>-3.69999999998072</v>
      </c>
      <c r="G25" s="25">
        <f t="shared" si="6"/>
        <v>-9.9999999974897905E-2</v>
      </c>
      <c r="H25" s="21">
        <v>7.3089000000000004</v>
      </c>
      <c r="I25" s="22">
        <f t="shared" si="1"/>
        <v>788.52070000000003</v>
      </c>
      <c r="J25" s="23">
        <f t="shared" si="7"/>
        <v>-0.199999999949796</v>
      </c>
      <c r="K25" s="24">
        <f t="shared" si="8"/>
        <v>-2.5000000000545701</v>
      </c>
      <c r="L25" s="25">
        <f t="shared" si="9"/>
        <v>-9.9999999974897905E-2</v>
      </c>
      <c r="M25" s="39">
        <v>5.72199999999998</v>
      </c>
      <c r="N25" s="22">
        <f t="shared" si="2"/>
        <v>786.93380000000002</v>
      </c>
      <c r="O25" s="23">
        <f t="shared" si="10"/>
        <v>-0.20000000006348301</v>
      </c>
      <c r="P25" s="24">
        <f t="shared" si="11"/>
        <v>-3.8000000000692999</v>
      </c>
      <c r="Q25" s="25">
        <f t="shared" si="12"/>
        <v>-0.100000000031741</v>
      </c>
      <c r="R25" s="51"/>
      <c r="S25" s="47">
        <f t="shared" si="3"/>
        <v>44736</v>
      </c>
      <c r="T25" s="48">
        <v>10.4749</v>
      </c>
      <c r="U25" s="49">
        <f t="shared" si="13"/>
        <v>-0.19999999999953399</v>
      </c>
      <c r="V25" s="50">
        <f t="shared" si="14"/>
        <v>-3.6000000000004899</v>
      </c>
      <c r="W25" s="32">
        <f t="shared" si="15"/>
        <v>-9.99999999997669E-2</v>
      </c>
      <c r="X25" s="18">
        <v>15.7445</v>
      </c>
      <c r="Y25" s="49">
        <f t="shared" si="16"/>
        <v>0.50000000000061096</v>
      </c>
      <c r="Z25" s="50">
        <f t="shared" si="17"/>
        <v>-2.4999999999995</v>
      </c>
      <c r="AA25" s="32">
        <f t="shared" si="18"/>
        <v>0.25000000000030598</v>
      </c>
      <c r="AB25" s="58">
        <v>10.3315</v>
      </c>
      <c r="AC25" s="49">
        <f t="shared" si="19"/>
        <v>-0.19999999999953399</v>
      </c>
      <c r="AD25" s="50">
        <f t="shared" si="20"/>
        <v>-3.0999999999998802</v>
      </c>
      <c r="AE25" s="32">
        <f t="shared" si="21"/>
        <v>-9.99999999997669E-2</v>
      </c>
      <c r="AF25" s="55">
        <v>81958</v>
      </c>
      <c r="AG25" s="70">
        <f t="shared" si="22"/>
        <v>66</v>
      </c>
      <c r="AH25" s="71"/>
    </row>
    <row r="26" spans="1:43" s="1" customFormat="1" ht="14.25">
      <c r="A26" s="19"/>
      <c r="B26" s="20"/>
      <c r="C26" s="21"/>
      <c r="D26" s="22"/>
      <c r="E26" s="23"/>
      <c r="F26" s="24"/>
      <c r="G26" s="25"/>
      <c r="H26" s="21"/>
      <c r="I26" s="22"/>
      <c r="J26" s="23"/>
      <c r="K26" s="24"/>
      <c r="L26" s="25"/>
      <c r="M26" s="39"/>
      <c r="N26" s="22"/>
      <c r="O26" s="23"/>
      <c r="P26" s="24"/>
      <c r="Q26" s="25"/>
      <c r="R26" s="51"/>
      <c r="S26" s="47"/>
      <c r="T26" s="48"/>
      <c r="U26" s="49"/>
      <c r="V26" s="50"/>
      <c r="W26" s="32"/>
      <c r="X26" s="18"/>
      <c r="Y26" s="49"/>
      <c r="Z26" s="50"/>
      <c r="AA26" s="32"/>
      <c r="AB26" s="58"/>
      <c r="AC26" s="49"/>
      <c r="AD26" s="50"/>
      <c r="AE26" s="32"/>
      <c r="AF26" s="55"/>
      <c r="AG26" s="70"/>
      <c r="AH26" s="72"/>
    </row>
    <row r="27" spans="1:43" s="1" customFormat="1" ht="14.25">
      <c r="A27" s="19"/>
      <c r="B27" s="20"/>
      <c r="C27" s="21"/>
      <c r="D27" s="22"/>
      <c r="E27" s="23"/>
      <c r="F27" s="24"/>
      <c r="G27" s="25"/>
      <c r="H27" s="21"/>
      <c r="I27" s="22"/>
      <c r="J27" s="23"/>
      <c r="K27" s="24"/>
      <c r="L27" s="25"/>
      <c r="M27" s="40"/>
      <c r="N27" s="22"/>
      <c r="O27" s="23"/>
      <c r="P27" s="24"/>
      <c r="Q27" s="25"/>
      <c r="R27" s="52"/>
      <c r="S27" s="34"/>
      <c r="T27" s="48"/>
      <c r="U27" s="49"/>
      <c r="V27" s="50"/>
      <c r="W27" s="32"/>
      <c r="X27" s="18"/>
      <c r="Y27" s="49"/>
      <c r="Z27" s="50"/>
      <c r="AA27" s="32"/>
      <c r="AB27" s="58"/>
      <c r="AC27" s="49"/>
      <c r="AD27" s="50"/>
      <c r="AE27" s="32"/>
      <c r="AF27" s="55"/>
      <c r="AG27" s="70"/>
      <c r="AH27" s="71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5" workbookViewId="0">
      <selection sqref="A1:AE1"/>
    </sheetView>
  </sheetViews>
  <sheetFormatPr defaultColWidth="9" defaultRowHeight="13.5"/>
  <cols>
    <col min="2" max="2" width="10.625" customWidth="1"/>
    <col min="3" max="3" width="13.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20" max="20" width="13.75"/>
    <col min="24" max="24" width="11.875" customWidth="1"/>
    <col min="28" max="28" width="14.875"/>
    <col min="32" max="33" width="10.375"/>
  </cols>
  <sheetData>
    <row r="1" spans="1:44" s="1" customFormat="1" ht="30.75" customHeight="1">
      <c r="A1" s="97" t="s">
        <v>54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44722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44722</v>
      </c>
      <c r="B6" s="20">
        <v>781.21180000000004</v>
      </c>
      <c r="C6" s="21">
        <v>6.3036000000000003</v>
      </c>
      <c r="D6" s="22">
        <f t="shared" ref="D6:D24" si="0">C6+B6</f>
        <v>787.5154</v>
      </c>
      <c r="E6" s="23">
        <v>0</v>
      </c>
      <c r="F6" s="24">
        <v>0</v>
      </c>
      <c r="G6" s="25">
        <v>0</v>
      </c>
      <c r="H6" s="21">
        <v>6.7854999999999999</v>
      </c>
      <c r="I6" s="22">
        <f t="shared" ref="I6:I24" si="1">H6+B6</f>
        <v>787.9973</v>
      </c>
      <c r="J6" s="23">
        <v>0</v>
      </c>
      <c r="K6" s="24">
        <v>0</v>
      </c>
      <c r="L6" s="25">
        <v>0</v>
      </c>
      <c r="M6" s="39">
        <v>6.1825000000000001</v>
      </c>
      <c r="N6" s="22">
        <f t="shared" ref="N6:N24" si="2">M6+B6</f>
        <v>787.39430000000004</v>
      </c>
      <c r="O6" s="23">
        <v>0</v>
      </c>
      <c r="P6" s="24">
        <v>0</v>
      </c>
      <c r="Q6" s="25">
        <v>0</v>
      </c>
      <c r="R6" s="46"/>
      <c r="S6" s="47">
        <f t="shared" ref="S6:S16" si="3">A6</f>
        <v>44722</v>
      </c>
      <c r="T6" s="48">
        <v>9.0131999999999994</v>
      </c>
      <c r="U6" s="49">
        <v>0</v>
      </c>
      <c r="V6" s="50">
        <v>0</v>
      </c>
      <c r="W6" s="32">
        <v>0</v>
      </c>
      <c r="X6" s="18">
        <v>11.8164</v>
      </c>
      <c r="Y6" s="49">
        <f>(X6-X6)*1000</f>
        <v>0</v>
      </c>
      <c r="Z6" s="50">
        <v>0</v>
      </c>
      <c r="AA6" s="32">
        <v>0</v>
      </c>
      <c r="AB6" s="58">
        <v>8.5951000000000004</v>
      </c>
      <c r="AC6" s="49">
        <v>0</v>
      </c>
      <c r="AD6" s="50">
        <v>0</v>
      </c>
      <c r="AE6" s="32">
        <v>0</v>
      </c>
      <c r="AF6" s="55">
        <v>82015</v>
      </c>
      <c r="AG6" s="70">
        <f t="shared" ref="AG6:AG16" si="4">82024-AF6</f>
        <v>9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44723</v>
      </c>
      <c r="B7" s="20">
        <v>781.21180000000004</v>
      </c>
      <c r="C7" s="21">
        <v>6.3034999999999997</v>
      </c>
      <c r="D7" s="22">
        <f t="shared" si="0"/>
        <v>787.51530000000002</v>
      </c>
      <c r="E7" s="23">
        <f t="shared" ref="E7:E24" si="5">(D7-D6)*1000</f>
        <v>-9.9999999974897905E-2</v>
      </c>
      <c r="F7" s="24">
        <f t="shared" ref="F7:F24" si="6">F6+E7</f>
        <v>-9.9999999974897905E-2</v>
      </c>
      <c r="G7" s="25">
        <f t="shared" ref="G7:G24" si="7">E7/(A7-A6)</f>
        <v>-9.9999999974897905E-2</v>
      </c>
      <c r="H7" s="21">
        <v>6.7853000000000003</v>
      </c>
      <c r="I7" s="22">
        <f t="shared" si="1"/>
        <v>787.99710000000005</v>
      </c>
      <c r="J7" s="23">
        <f t="shared" ref="J7:J24" si="8">(I7-I6)*1000</f>
        <v>-0.199999999949796</v>
      </c>
      <c r="K7" s="24">
        <f t="shared" ref="K7:K24" si="9">K6+J7</f>
        <v>-0.199999999949796</v>
      </c>
      <c r="L7" s="25">
        <f t="shared" ref="L7:L24" si="10">J7/(A7-A6)</f>
        <v>-0.199999999949796</v>
      </c>
      <c r="M7" s="40">
        <v>6.1821999999999999</v>
      </c>
      <c r="N7" s="22">
        <f t="shared" si="2"/>
        <v>787.39400000000001</v>
      </c>
      <c r="O7" s="23">
        <f t="shared" ref="O7:O24" si="11">(N7-N6)*1000</f>
        <v>-0.30000000003838101</v>
      </c>
      <c r="P7" s="24">
        <f t="shared" ref="P7:P24" si="12">P6+O7</f>
        <v>-0.30000000003838101</v>
      </c>
      <c r="Q7" s="25">
        <f t="shared" ref="Q7:Q24" si="13">O7/(A7-A6)</f>
        <v>-0.30000000003838101</v>
      </c>
      <c r="R7" s="51"/>
      <c r="S7" s="47">
        <f t="shared" si="3"/>
        <v>44723</v>
      </c>
      <c r="T7" s="48">
        <v>9.0128000000000004</v>
      </c>
      <c r="U7" s="49">
        <f t="shared" ref="U7:U16" si="14">(T7-T6)*1000</f>
        <v>-0.39999999999906799</v>
      </c>
      <c r="V7" s="50">
        <f t="shared" ref="V7:V16" si="15">V6+U7</f>
        <v>-0.39999999999906799</v>
      </c>
      <c r="W7" s="32">
        <f t="shared" ref="W7:W16" si="16">U7/(S7-S6)</f>
        <v>-0.39999999999906799</v>
      </c>
      <c r="X7" s="18">
        <v>11.816000000000001</v>
      </c>
      <c r="Y7" s="49">
        <f t="shared" ref="Y7:Y16" si="17">(X7-X6)*1000</f>
        <v>-0.39999999999906799</v>
      </c>
      <c r="Z7" s="50">
        <f t="shared" ref="Z7:Z16" si="18">Z6+Y7</f>
        <v>-0.39999999999906799</v>
      </c>
      <c r="AA7" s="32">
        <f t="shared" ref="AA7:AA16" si="19">Y7/(S7-S6)</f>
        <v>-0.39999999999906799</v>
      </c>
      <c r="AB7" s="58">
        <v>8.5947999999999993</v>
      </c>
      <c r="AC7" s="49">
        <f t="shared" ref="AC7:AC16" si="20">(AB7-AB6)*1000</f>
        <v>-0.30000000000107702</v>
      </c>
      <c r="AD7" s="50">
        <f t="shared" ref="AD7:AD16" si="21">AD6+AC7</f>
        <v>-0.30000000000107702</v>
      </c>
      <c r="AE7" s="32">
        <f t="shared" ref="AE7:AE16" si="22">AC7/(S7-S6)</f>
        <v>-0.30000000000107702</v>
      </c>
      <c r="AF7" s="55">
        <v>82012</v>
      </c>
      <c r="AG7" s="70">
        <f t="shared" si="4"/>
        <v>12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44724</v>
      </c>
      <c r="B8" s="20">
        <v>781.21180000000004</v>
      </c>
      <c r="C8" s="21">
        <v>6.3033000000000001</v>
      </c>
      <c r="D8" s="22">
        <f t="shared" si="0"/>
        <v>787.51509999999996</v>
      </c>
      <c r="E8" s="23">
        <f t="shared" si="5"/>
        <v>-0.199999999949796</v>
      </c>
      <c r="F8" s="24">
        <f t="shared" si="6"/>
        <v>-0.29999999992469401</v>
      </c>
      <c r="G8" s="25">
        <f t="shared" si="7"/>
        <v>-0.199999999949796</v>
      </c>
      <c r="H8" s="21">
        <v>6.7850000000000001</v>
      </c>
      <c r="I8" s="22">
        <f t="shared" si="1"/>
        <v>787.99680000000001</v>
      </c>
      <c r="J8" s="23">
        <f t="shared" si="8"/>
        <v>-0.30000000003838101</v>
      </c>
      <c r="K8" s="24">
        <f t="shared" si="9"/>
        <v>-0.49999999998817701</v>
      </c>
      <c r="L8" s="25">
        <f t="shared" si="10"/>
        <v>-0.30000000003838101</v>
      </c>
      <c r="M8" s="39">
        <v>6.1822999999999997</v>
      </c>
      <c r="N8" s="22">
        <f t="shared" si="2"/>
        <v>787.39409999999998</v>
      </c>
      <c r="O8" s="23">
        <f t="shared" si="11"/>
        <v>0.10000000008858501</v>
      </c>
      <c r="P8" s="24">
        <f t="shared" si="12"/>
        <v>-0.199999999949796</v>
      </c>
      <c r="Q8" s="25">
        <f t="shared" si="13"/>
        <v>0.10000000008858501</v>
      </c>
      <c r="R8" s="46"/>
      <c r="S8" s="47">
        <f t="shared" si="3"/>
        <v>44724</v>
      </c>
      <c r="T8" s="48">
        <v>9.0126000000000008</v>
      </c>
      <c r="U8" s="49">
        <f t="shared" si="14"/>
        <v>-0.19999999999953399</v>
      </c>
      <c r="V8" s="50">
        <f t="shared" si="15"/>
        <v>-0.59999999999860198</v>
      </c>
      <c r="W8" s="32">
        <f t="shared" si="16"/>
        <v>-0.19999999999953399</v>
      </c>
      <c r="X8" s="18">
        <v>11.8162</v>
      </c>
      <c r="Y8" s="49">
        <f t="shared" si="17"/>
        <v>0.19999999999953399</v>
      </c>
      <c r="Z8" s="50">
        <f t="shared" si="18"/>
        <v>-0.19999999999953399</v>
      </c>
      <c r="AA8" s="32">
        <f t="shared" si="19"/>
        <v>0.19999999999953399</v>
      </c>
      <c r="AB8" s="58">
        <v>8.5945999999999998</v>
      </c>
      <c r="AC8" s="49">
        <f t="shared" si="20"/>
        <v>-0.19999999999953399</v>
      </c>
      <c r="AD8" s="50">
        <f t="shared" si="21"/>
        <v>-0.50000000000061096</v>
      </c>
      <c r="AE8" s="32">
        <f t="shared" si="22"/>
        <v>-0.19999999999953399</v>
      </c>
      <c r="AF8" s="55">
        <v>82009</v>
      </c>
      <c r="AG8" s="70">
        <f t="shared" si="4"/>
        <v>15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44725</v>
      </c>
      <c r="B9" s="20">
        <v>781.21180000000004</v>
      </c>
      <c r="C9" s="21">
        <v>6.3030999999999997</v>
      </c>
      <c r="D9" s="22">
        <f t="shared" si="0"/>
        <v>787.51490000000001</v>
      </c>
      <c r="E9" s="23">
        <f t="shared" si="5"/>
        <v>-0.20000000006348301</v>
      </c>
      <c r="F9" s="24">
        <f t="shared" si="6"/>
        <v>-0.49999999998817701</v>
      </c>
      <c r="G9" s="25">
        <f t="shared" si="7"/>
        <v>-0.20000000006348301</v>
      </c>
      <c r="H9" s="21">
        <v>6.7847999999999997</v>
      </c>
      <c r="I9" s="22">
        <f t="shared" si="1"/>
        <v>787.99659999999994</v>
      </c>
      <c r="J9" s="23">
        <f t="shared" si="8"/>
        <v>-0.199999999949796</v>
      </c>
      <c r="K9" s="24">
        <f t="shared" si="9"/>
        <v>-0.69999999993797202</v>
      </c>
      <c r="L9" s="25">
        <f t="shared" si="10"/>
        <v>-0.199999999949796</v>
      </c>
      <c r="M9" s="40">
        <v>6.1820000000000004</v>
      </c>
      <c r="N9" s="22">
        <f t="shared" si="2"/>
        <v>787.39380000000006</v>
      </c>
      <c r="O9" s="23">
        <f t="shared" si="11"/>
        <v>-0.30000000003838101</v>
      </c>
      <c r="P9" s="24">
        <f t="shared" si="12"/>
        <v>-0.49999999998817701</v>
      </c>
      <c r="Q9" s="25">
        <f t="shared" si="13"/>
        <v>-0.30000000003838101</v>
      </c>
      <c r="R9" s="51"/>
      <c r="S9" s="47">
        <f t="shared" si="3"/>
        <v>44725</v>
      </c>
      <c r="T9" s="48">
        <v>9.0121000000000002</v>
      </c>
      <c r="U9" s="49">
        <f t="shared" si="14"/>
        <v>-0.50000000000061096</v>
      </c>
      <c r="V9" s="50">
        <f t="shared" si="15"/>
        <v>-1.0999999999992101</v>
      </c>
      <c r="W9" s="32">
        <f t="shared" si="16"/>
        <v>-0.50000000000061096</v>
      </c>
      <c r="X9" s="18">
        <v>11.816000000000001</v>
      </c>
      <c r="Y9" s="49">
        <f t="shared" si="17"/>
        <v>-0.19999999999953399</v>
      </c>
      <c r="Z9" s="50">
        <f t="shared" si="18"/>
        <v>-0.39999999999906799</v>
      </c>
      <c r="AA9" s="32">
        <f t="shared" si="19"/>
        <v>-0.19999999999953399</v>
      </c>
      <c r="AB9" s="58">
        <v>8.5944000000000003</v>
      </c>
      <c r="AC9" s="49">
        <f t="shared" si="20"/>
        <v>-0.19999999999953399</v>
      </c>
      <c r="AD9" s="50">
        <f t="shared" si="21"/>
        <v>-0.70000000000014495</v>
      </c>
      <c r="AE9" s="32">
        <f t="shared" si="22"/>
        <v>-0.19999999999953399</v>
      </c>
      <c r="AF9" s="55">
        <v>82006</v>
      </c>
      <c r="AG9" s="70">
        <f t="shared" si="4"/>
        <v>18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44726</v>
      </c>
      <c r="B10" s="20">
        <v>781.21180000000004</v>
      </c>
      <c r="C10" s="21">
        <v>6.3032000000000004</v>
      </c>
      <c r="D10" s="22">
        <f t="shared" si="0"/>
        <v>787.51499999999999</v>
      </c>
      <c r="E10" s="23">
        <f t="shared" si="5"/>
        <v>9.9999999974897905E-2</v>
      </c>
      <c r="F10" s="24">
        <f t="shared" si="6"/>
        <v>-0.40000000001327901</v>
      </c>
      <c r="G10" s="25">
        <f t="shared" si="7"/>
        <v>9.9999999974897905E-2</v>
      </c>
      <c r="H10" s="21">
        <v>6.7846000000000002</v>
      </c>
      <c r="I10" s="22">
        <f t="shared" si="1"/>
        <v>787.99639999999999</v>
      </c>
      <c r="J10" s="23">
        <f t="shared" si="8"/>
        <v>-0.20000000006348301</v>
      </c>
      <c r="K10" s="24">
        <f t="shared" si="9"/>
        <v>-0.90000000000145497</v>
      </c>
      <c r="L10" s="25">
        <f t="shared" si="10"/>
        <v>-0.20000000006348301</v>
      </c>
      <c r="M10" s="39">
        <v>6.1821000000000002</v>
      </c>
      <c r="N10" s="22">
        <f t="shared" si="2"/>
        <v>787.39390000000003</v>
      </c>
      <c r="O10" s="23">
        <f t="shared" si="11"/>
        <v>9.9999999974897905E-2</v>
      </c>
      <c r="P10" s="24">
        <f t="shared" si="12"/>
        <v>-0.40000000001327901</v>
      </c>
      <c r="Q10" s="25">
        <f t="shared" si="13"/>
        <v>9.9999999974897905E-2</v>
      </c>
      <c r="R10" s="46"/>
      <c r="S10" s="47">
        <f t="shared" si="3"/>
        <v>44726</v>
      </c>
      <c r="T10" s="48">
        <v>9.0122</v>
      </c>
      <c r="U10" s="49">
        <f t="shared" si="14"/>
        <v>9.99999999997669E-2</v>
      </c>
      <c r="V10" s="50">
        <f t="shared" si="15"/>
        <v>-0.999999999999446</v>
      </c>
      <c r="W10" s="32">
        <f t="shared" si="16"/>
        <v>9.99999999997669E-2</v>
      </c>
      <c r="X10" s="18">
        <v>11.815799999999999</v>
      </c>
      <c r="Y10" s="49">
        <f t="shared" si="17"/>
        <v>-0.20000000000130999</v>
      </c>
      <c r="Z10" s="50">
        <f t="shared" si="18"/>
        <v>-0.60000000000037801</v>
      </c>
      <c r="AA10" s="32">
        <f t="shared" si="19"/>
        <v>-0.20000000000130999</v>
      </c>
      <c r="AB10" s="58">
        <v>8.5943000000000005</v>
      </c>
      <c r="AC10" s="49">
        <f t="shared" si="20"/>
        <v>-9.99999999997669E-2</v>
      </c>
      <c r="AD10" s="50">
        <f t="shared" si="21"/>
        <v>-0.799999999999912</v>
      </c>
      <c r="AE10" s="32">
        <f t="shared" si="22"/>
        <v>-9.99999999997669E-2</v>
      </c>
      <c r="AF10" s="55">
        <v>82003</v>
      </c>
      <c r="AG10" s="70">
        <f t="shared" si="4"/>
        <v>21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44727</v>
      </c>
      <c r="B11" s="20">
        <v>781.21180000000004</v>
      </c>
      <c r="C11" s="21">
        <v>6.3026999999999997</v>
      </c>
      <c r="D11" s="22">
        <f t="shared" si="0"/>
        <v>787.5145</v>
      </c>
      <c r="E11" s="23">
        <f t="shared" si="5"/>
        <v>-0.49999999998817701</v>
      </c>
      <c r="F11" s="24">
        <f t="shared" si="6"/>
        <v>-0.90000000000145497</v>
      </c>
      <c r="G11" s="25">
        <f t="shared" si="7"/>
        <v>-0.49999999998817701</v>
      </c>
      <c r="H11" s="21">
        <v>6.7849000000000004</v>
      </c>
      <c r="I11" s="22">
        <f t="shared" si="1"/>
        <v>787.99670000000003</v>
      </c>
      <c r="J11" s="23">
        <f t="shared" si="8"/>
        <v>0.30000000003838101</v>
      </c>
      <c r="K11" s="24">
        <f t="shared" si="9"/>
        <v>-0.59999999996307496</v>
      </c>
      <c r="L11" s="25">
        <f t="shared" si="10"/>
        <v>0.30000000003838101</v>
      </c>
      <c r="M11" s="40">
        <v>6.1818</v>
      </c>
      <c r="N11" s="22">
        <f t="shared" si="2"/>
        <v>787.39359999999999</v>
      </c>
      <c r="O11" s="23">
        <f t="shared" si="11"/>
        <v>-0.30000000003838101</v>
      </c>
      <c r="P11" s="24">
        <f t="shared" si="12"/>
        <v>-0.70000000005165897</v>
      </c>
      <c r="Q11" s="25">
        <f t="shared" si="13"/>
        <v>-0.30000000003838101</v>
      </c>
      <c r="R11" s="51"/>
      <c r="S11" s="47">
        <f t="shared" si="3"/>
        <v>44727</v>
      </c>
      <c r="T11" s="48">
        <v>9.0120000000000005</v>
      </c>
      <c r="U11" s="49">
        <f t="shared" si="14"/>
        <v>-0.19999999999953399</v>
      </c>
      <c r="V11" s="50">
        <f t="shared" si="15"/>
        <v>-1.1999999999989801</v>
      </c>
      <c r="W11" s="32">
        <f t="shared" si="16"/>
        <v>-0.19999999999953399</v>
      </c>
      <c r="X11" s="18">
        <v>11.8155</v>
      </c>
      <c r="Y11" s="49">
        <f t="shared" si="17"/>
        <v>-0.29999999999930099</v>
      </c>
      <c r="Z11" s="50">
        <f t="shared" si="18"/>
        <v>-0.89999999999967895</v>
      </c>
      <c r="AA11" s="32">
        <f t="shared" si="19"/>
        <v>-0.29999999999930099</v>
      </c>
      <c r="AB11" s="58">
        <v>8.5939999999999994</v>
      </c>
      <c r="AC11" s="49">
        <f t="shared" si="20"/>
        <v>-0.30000000000107702</v>
      </c>
      <c r="AD11" s="50">
        <f t="shared" si="21"/>
        <v>-1.10000000000099</v>
      </c>
      <c r="AE11" s="32">
        <f t="shared" si="22"/>
        <v>-0.30000000000107702</v>
      </c>
      <c r="AF11" s="55">
        <v>82000</v>
      </c>
      <c r="AG11" s="70">
        <f t="shared" si="4"/>
        <v>24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44728</v>
      </c>
      <c r="B12" s="20">
        <v>781.21180000000004</v>
      </c>
      <c r="C12" s="21">
        <v>6.3025000000000002</v>
      </c>
      <c r="D12" s="22">
        <f t="shared" si="0"/>
        <v>787.51430000000005</v>
      </c>
      <c r="E12" s="23">
        <f t="shared" si="5"/>
        <v>-0.199999999949796</v>
      </c>
      <c r="F12" s="24">
        <f t="shared" si="6"/>
        <v>-1.09999999995125</v>
      </c>
      <c r="G12" s="25">
        <f t="shared" si="7"/>
        <v>-0.199999999949796</v>
      </c>
      <c r="H12" s="21">
        <v>6.7842000000000002</v>
      </c>
      <c r="I12" s="22">
        <f t="shared" si="1"/>
        <v>787.99599999999998</v>
      </c>
      <c r="J12" s="23">
        <f t="shared" si="8"/>
        <v>-0.69999999993797202</v>
      </c>
      <c r="K12" s="24">
        <f t="shared" si="9"/>
        <v>-1.2999999999010501</v>
      </c>
      <c r="L12" s="25">
        <f t="shared" si="10"/>
        <v>-0.69999999993797202</v>
      </c>
      <c r="M12" s="39">
        <v>6.1813000000000002</v>
      </c>
      <c r="N12" s="22">
        <f t="shared" si="2"/>
        <v>787.3931</v>
      </c>
      <c r="O12" s="23">
        <f t="shared" si="11"/>
        <v>-0.49999999998817701</v>
      </c>
      <c r="P12" s="24">
        <f t="shared" si="12"/>
        <v>-1.2000000000398401</v>
      </c>
      <c r="Q12" s="25">
        <f t="shared" si="13"/>
        <v>-0.49999999998817701</v>
      </c>
      <c r="R12" s="46"/>
      <c r="S12" s="47">
        <f t="shared" si="3"/>
        <v>44728</v>
      </c>
      <c r="T12" s="48">
        <v>9.0113000000000003</v>
      </c>
      <c r="U12" s="49">
        <f t="shared" si="14"/>
        <v>-0.70000000000014495</v>
      </c>
      <c r="V12" s="50">
        <f t="shared" si="15"/>
        <v>-1.8999999999991199</v>
      </c>
      <c r="W12" s="32">
        <f t="shared" si="16"/>
        <v>-0.70000000000014495</v>
      </c>
      <c r="X12" s="18">
        <v>11.8154</v>
      </c>
      <c r="Y12" s="49">
        <f t="shared" si="17"/>
        <v>-9.99999999997669E-2</v>
      </c>
      <c r="Z12" s="50">
        <f t="shared" si="18"/>
        <v>-0.999999999999446</v>
      </c>
      <c r="AA12" s="32">
        <f t="shared" si="19"/>
        <v>-9.99999999997669E-2</v>
      </c>
      <c r="AB12" s="58">
        <v>8.5937999999999999</v>
      </c>
      <c r="AC12" s="49">
        <f t="shared" si="20"/>
        <v>-0.19999999999953399</v>
      </c>
      <c r="AD12" s="50">
        <f t="shared" si="21"/>
        <v>-1.3000000000005201</v>
      </c>
      <c r="AE12" s="32">
        <f t="shared" si="22"/>
        <v>-0.19999999999953399</v>
      </c>
      <c r="AF12" s="55">
        <v>81997</v>
      </c>
      <c r="AG12" s="70">
        <f t="shared" si="4"/>
        <v>27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44729</v>
      </c>
      <c r="B13" s="20">
        <v>781.21180000000004</v>
      </c>
      <c r="C13" s="21">
        <v>6.3026</v>
      </c>
      <c r="D13" s="22">
        <f t="shared" si="0"/>
        <v>787.51440000000002</v>
      </c>
      <c r="E13" s="23">
        <f t="shared" si="5"/>
        <v>9.9999999974897905E-2</v>
      </c>
      <c r="F13" s="24">
        <f t="shared" si="6"/>
        <v>-0.99999999997635303</v>
      </c>
      <c r="G13" s="25">
        <f t="shared" si="7"/>
        <v>9.9999999974897905E-2</v>
      </c>
      <c r="H13" s="21">
        <v>6.7839999999999998</v>
      </c>
      <c r="I13" s="22">
        <f t="shared" si="1"/>
        <v>787.99580000000003</v>
      </c>
      <c r="J13" s="23">
        <f t="shared" si="8"/>
        <v>-0.20000000006348301</v>
      </c>
      <c r="K13" s="24">
        <f t="shared" si="9"/>
        <v>-1.4999999999645299</v>
      </c>
      <c r="L13" s="25">
        <f t="shared" si="10"/>
        <v>-0.20000000006348301</v>
      </c>
      <c r="M13" s="40">
        <v>6.1814999999999998</v>
      </c>
      <c r="N13" s="22">
        <f t="shared" si="2"/>
        <v>787.39329999999995</v>
      </c>
      <c r="O13" s="23">
        <f t="shared" si="11"/>
        <v>0.20000000006348301</v>
      </c>
      <c r="P13" s="24">
        <f t="shared" si="12"/>
        <v>-0.99999999997635303</v>
      </c>
      <c r="Q13" s="25">
        <f t="shared" si="13"/>
        <v>0.20000000006348301</v>
      </c>
      <c r="R13" s="51"/>
      <c r="S13" s="47">
        <f t="shared" si="3"/>
        <v>44729</v>
      </c>
      <c r="T13" s="48">
        <v>9.0115999999999996</v>
      </c>
      <c r="U13" s="49">
        <f t="shared" si="14"/>
        <v>0.29999999999930099</v>
      </c>
      <c r="V13" s="50">
        <f t="shared" si="15"/>
        <v>-1.59999999999982</v>
      </c>
      <c r="W13" s="32">
        <f t="shared" si="16"/>
        <v>0.29999999999930099</v>
      </c>
      <c r="X13" s="18">
        <v>11.815200000000001</v>
      </c>
      <c r="Y13" s="49">
        <f t="shared" si="17"/>
        <v>-0.19999999999953399</v>
      </c>
      <c r="Z13" s="50">
        <f t="shared" si="18"/>
        <v>-1.1999999999989801</v>
      </c>
      <c r="AA13" s="32">
        <f t="shared" si="19"/>
        <v>-0.19999999999953399</v>
      </c>
      <c r="AB13" s="58">
        <v>8.5938999999999997</v>
      </c>
      <c r="AC13" s="49">
        <f t="shared" si="20"/>
        <v>9.99999999997669E-2</v>
      </c>
      <c r="AD13" s="50">
        <f t="shared" si="21"/>
        <v>-1.20000000000076</v>
      </c>
      <c r="AE13" s="32">
        <f t="shared" si="22"/>
        <v>9.99999999997669E-2</v>
      </c>
      <c r="AF13" s="55">
        <v>81994</v>
      </c>
      <c r="AG13" s="70">
        <f t="shared" si="4"/>
        <v>30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44730</v>
      </c>
      <c r="B14" s="20">
        <v>781.21180000000004</v>
      </c>
      <c r="C14" s="21">
        <v>6.3021000000000003</v>
      </c>
      <c r="D14" s="22">
        <f t="shared" si="0"/>
        <v>787.51390000000004</v>
      </c>
      <c r="E14" s="23">
        <f t="shared" si="5"/>
        <v>-0.49999999998817701</v>
      </c>
      <c r="F14" s="24">
        <f t="shared" si="6"/>
        <v>-1.4999999999645299</v>
      </c>
      <c r="G14" s="25">
        <f t="shared" si="7"/>
        <v>-0.49999999998817701</v>
      </c>
      <c r="H14" s="21">
        <v>6.7840999999999996</v>
      </c>
      <c r="I14" s="22">
        <f t="shared" si="1"/>
        <v>787.99590000000001</v>
      </c>
      <c r="J14" s="23">
        <f t="shared" si="8"/>
        <v>9.9999999974897905E-2</v>
      </c>
      <c r="K14" s="24">
        <f t="shared" si="9"/>
        <v>-1.39999999998963</v>
      </c>
      <c r="L14" s="25">
        <f t="shared" si="10"/>
        <v>9.9999999974897905E-2</v>
      </c>
      <c r="M14" s="39">
        <v>6.1814</v>
      </c>
      <c r="N14" s="22">
        <f t="shared" si="2"/>
        <v>787.39319999999998</v>
      </c>
      <c r="O14" s="23">
        <f t="shared" si="11"/>
        <v>-9.9999999974897905E-2</v>
      </c>
      <c r="P14" s="24">
        <f t="shared" si="12"/>
        <v>-1.09999999995125</v>
      </c>
      <c r="Q14" s="25">
        <f t="shared" si="13"/>
        <v>-9.9999999974897905E-2</v>
      </c>
      <c r="R14" s="46"/>
      <c r="S14" s="47">
        <f t="shared" si="3"/>
        <v>44730</v>
      </c>
      <c r="T14" s="48">
        <v>9.0114000000000001</v>
      </c>
      <c r="U14" s="49">
        <f t="shared" si="14"/>
        <v>-0.19999999999953399</v>
      </c>
      <c r="V14" s="50">
        <f t="shared" si="15"/>
        <v>-1.7999999999993599</v>
      </c>
      <c r="W14" s="32">
        <f t="shared" si="16"/>
        <v>-0.19999999999953399</v>
      </c>
      <c r="X14" s="18">
        <v>11.814500000000001</v>
      </c>
      <c r="Y14" s="49">
        <f t="shared" si="17"/>
        <v>-0.70000000000014495</v>
      </c>
      <c r="Z14" s="50">
        <f t="shared" si="18"/>
        <v>-1.8999999999991199</v>
      </c>
      <c r="AA14" s="32">
        <f t="shared" si="19"/>
        <v>-0.70000000000014495</v>
      </c>
      <c r="AB14" s="58">
        <v>8.5934000000000008</v>
      </c>
      <c r="AC14" s="49">
        <f t="shared" si="20"/>
        <v>-0.49999999999883499</v>
      </c>
      <c r="AD14" s="50">
        <f t="shared" si="21"/>
        <v>-1.6999999999995901</v>
      </c>
      <c r="AE14" s="32">
        <f t="shared" si="22"/>
        <v>-0.49999999999883499</v>
      </c>
      <c r="AF14" s="55">
        <v>81991</v>
      </c>
      <c r="AG14" s="70">
        <f t="shared" si="4"/>
        <v>33</v>
      </c>
      <c r="AH14" s="72"/>
    </row>
    <row r="15" spans="1:44" s="1" customFormat="1" ht="14.85" customHeight="1">
      <c r="A15" s="19">
        <v>44731</v>
      </c>
      <c r="B15" s="20">
        <v>781.21180000000004</v>
      </c>
      <c r="C15" s="21">
        <v>6.3018999999999998</v>
      </c>
      <c r="D15" s="22">
        <f t="shared" si="0"/>
        <v>787.51369999999997</v>
      </c>
      <c r="E15" s="23">
        <f t="shared" si="5"/>
        <v>-0.199999999949796</v>
      </c>
      <c r="F15" s="24">
        <f t="shared" si="6"/>
        <v>-1.69999999991433</v>
      </c>
      <c r="G15" s="25">
        <f t="shared" si="7"/>
        <v>-0.199999999949796</v>
      </c>
      <c r="H15" s="21">
        <v>6.7835999999999999</v>
      </c>
      <c r="I15" s="22">
        <f t="shared" si="1"/>
        <v>787.99540000000002</v>
      </c>
      <c r="J15" s="23">
        <f t="shared" si="8"/>
        <v>-0.49999999998817701</v>
      </c>
      <c r="K15" s="24">
        <f t="shared" si="9"/>
        <v>-1.8999999999778101</v>
      </c>
      <c r="L15" s="25">
        <f t="shared" si="10"/>
        <v>-0.49999999998817701</v>
      </c>
      <c r="M15" s="40">
        <v>6.1813000000000002</v>
      </c>
      <c r="N15" s="22">
        <f t="shared" si="2"/>
        <v>787.3931</v>
      </c>
      <c r="O15" s="23">
        <f t="shared" si="11"/>
        <v>-0.10000000008858501</v>
      </c>
      <c r="P15" s="24">
        <f t="shared" si="12"/>
        <v>-1.2000000000398401</v>
      </c>
      <c r="Q15" s="25">
        <f t="shared" si="13"/>
        <v>-0.10000000008858501</v>
      </c>
      <c r="R15" s="51"/>
      <c r="S15" s="47">
        <f t="shared" si="3"/>
        <v>44731</v>
      </c>
      <c r="T15" s="48">
        <v>9.0112000000000005</v>
      </c>
      <c r="U15" s="49">
        <f t="shared" si="14"/>
        <v>-0.19999999999953399</v>
      </c>
      <c r="V15" s="50">
        <f t="shared" si="15"/>
        <v>-1.99999999999889</v>
      </c>
      <c r="W15" s="32">
        <f t="shared" si="16"/>
        <v>-0.19999999999953399</v>
      </c>
      <c r="X15" s="18">
        <v>11.8148</v>
      </c>
      <c r="Y15" s="49">
        <f t="shared" si="17"/>
        <v>0.29999999999930099</v>
      </c>
      <c r="Z15" s="50">
        <f t="shared" si="18"/>
        <v>-1.59999999999982</v>
      </c>
      <c r="AA15" s="32">
        <f t="shared" si="19"/>
        <v>0.29999999999930099</v>
      </c>
      <c r="AB15" s="58">
        <v>8.5931999999999995</v>
      </c>
      <c r="AC15" s="49">
        <f t="shared" si="20"/>
        <v>-0.20000000000130999</v>
      </c>
      <c r="AD15" s="50">
        <f t="shared" si="21"/>
        <v>-1.9000000000009001</v>
      </c>
      <c r="AE15" s="32">
        <f t="shared" si="22"/>
        <v>-0.20000000000130999</v>
      </c>
      <c r="AF15" s="55">
        <v>81988</v>
      </c>
      <c r="AG15" s="70">
        <f t="shared" si="4"/>
        <v>36</v>
      </c>
      <c r="AH15" s="71"/>
    </row>
    <row r="16" spans="1:44" s="1" customFormat="1" ht="14.85" customHeight="1">
      <c r="A16" s="19">
        <v>44732</v>
      </c>
      <c r="B16" s="20">
        <v>781.21180000000004</v>
      </c>
      <c r="C16" s="21">
        <v>6.3014999999999999</v>
      </c>
      <c r="D16" s="22">
        <f t="shared" si="0"/>
        <v>787.51329999999996</v>
      </c>
      <c r="E16" s="23">
        <f t="shared" si="5"/>
        <v>-0.40000000001327901</v>
      </c>
      <c r="F16" s="24">
        <f t="shared" si="6"/>
        <v>-2.0999999999275998</v>
      </c>
      <c r="G16" s="25">
        <f t="shared" si="7"/>
        <v>-0.40000000001327901</v>
      </c>
      <c r="H16" s="21">
        <v>6.7834000000000003</v>
      </c>
      <c r="I16" s="22">
        <f t="shared" si="1"/>
        <v>787.99519999999995</v>
      </c>
      <c r="J16" s="23">
        <f t="shared" si="8"/>
        <v>-0.199999999949796</v>
      </c>
      <c r="K16" s="24">
        <f t="shared" si="9"/>
        <v>-2.0999999999275998</v>
      </c>
      <c r="L16" s="25">
        <f t="shared" si="10"/>
        <v>-0.199999999949796</v>
      </c>
      <c r="M16" s="39">
        <v>6.1810999999999998</v>
      </c>
      <c r="N16" s="22">
        <f t="shared" si="2"/>
        <v>787.39290000000005</v>
      </c>
      <c r="O16" s="23">
        <f t="shared" si="11"/>
        <v>-0.199999999949796</v>
      </c>
      <c r="P16" s="24">
        <f t="shared" si="12"/>
        <v>-1.39999999998963</v>
      </c>
      <c r="Q16" s="25">
        <f t="shared" si="13"/>
        <v>-0.199999999949796</v>
      </c>
      <c r="R16" s="46"/>
      <c r="S16" s="47">
        <f t="shared" si="3"/>
        <v>44732</v>
      </c>
      <c r="T16" s="48">
        <v>9.0109999999999992</v>
      </c>
      <c r="U16" s="49">
        <f t="shared" si="14"/>
        <v>-0.20000000000130999</v>
      </c>
      <c r="V16" s="50">
        <f t="shared" si="15"/>
        <v>-2.2000000000002</v>
      </c>
      <c r="W16" s="32">
        <f t="shared" si="16"/>
        <v>-0.20000000000130999</v>
      </c>
      <c r="X16" s="18">
        <v>11.8146</v>
      </c>
      <c r="Y16" s="49">
        <f t="shared" si="17"/>
        <v>-0.19999999999953399</v>
      </c>
      <c r="Z16" s="50">
        <f t="shared" si="18"/>
        <v>-1.7999999999993599</v>
      </c>
      <c r="AA16" s="32">
        <f t="shared" si="19"/>
        <v>-0.19999999999953399</v>
      </c>
      <c r="AB16" s="58">
        <v>8.5934000000000008</v>
      </c>
      <c r="AC16" s="49">
        <f t="shared" si="20"/>
        <v>0.20000000000130999</v>
      </c>
      <c r="AD16" s="50">
        <f t="shared" si="21"/>
        <v>-1.6999999999995901</v>
      </c>
      <c r="AE16" s="32">
        <f t="shared" si="22"/>
        <v>0.20000000000130999</v>
      </c>
      <c r="AF16" s="55">
        <v>81985</v>
      </c>
      <c r="AG16" s="70">
        <f t="shared" si="4"/>
        <v>39</v>
      </c>
      <c r="AH16" s="72"/>
    </row>
    <row r="17" spans="1:43" s="1" customFormat="1" ht="14.85" customHeight="1">
      <c r="A17" s="19">
        <v>44733</v>
      </c>
      <c r="B17" s="20">
        <v>781.21180000000004</v>
      </c>
      <c r="C17" s="21">
        <v>6.3010000000000002</v>
      </c>
      <c r="D17" s="22">
        <f t="shared" si="0"/>
        <v>787.51279999999997</v>
      </c>
      <c r="E17" s="23">
        <f t="shared" si="5"/>
        <v>-0.49999999998817701</v>
      </c>
      <c r="F17" s="24">
        <f t="shared" si="6"/>
        <v>-2.5999999999157799</v>
      </c>
      <c r="G17" s="25">
        <f t="shared" si="7"/>
        <v>-0.49999999998817701</v>
      </c>
      <c r="H17" s="21">
        <v>6.7835000000000001</v>
      </c>
      <c r="I17" s="22">
        <f t="shared" si="1"/>
        <v>787.99530000000004</v>
      </c>
      <c r="J17" s="23">
        <f t="shared" si="8"/>
        <v>9.9999999974897905E-2</v>
      </c>
      <c r="K17" s="24">
        <f t="shared" si="9"/>
        <v>-1.9999999999527101</v>
      </c>
      <c r="L17" s="25">
        <f t="shared" si="10"/>
        <v>9.9999999974897905E-2</v>
      </c>
      <c r="M17" s="40">
        <v>6.1809000000000003</v>
      </c>
      <c r="N17" s="22">
        <f t="shared" si="2"/>
        <v>787.39269999999999</v>
      </c>
      <c r="O17" s="23">
        <f t="shared" si="11"/>
        <v>-0.20000000006348301</v>
      </c>
      <c r="P17" s="24">
        <f t="shared" si="12"/>
        <v>-1.60000000005311</v>
      </c>
      <c r="Q17" s="25">
        <f t="shared" si="13"/>
        <v>-0.20000000006348301</v>
      </c>
      <c r="R17" s="51"/>
      <c r="S17" s="47">
        <f t="shared" ref="S17:S24" si="23">A17</f>
        <v>44733</v>
      </c>
      <c r="T17" s="48">
        <v>9.0111000000000008</v>
      </c>
      <c r="U17" s="49">
        <f t="shared" ref="U17:U24" si="24">(T17-T16)*1000</f>
        <v>0.10000000000154299</v>
      </c>
      <c r="V17" s="50">
        <f t="shared" ref="V17:V24" si="25">V16+U17</f>
        <v>-2.0999999999986598</v>
      </c>
      <c r="W17" s="32">
        <f t="shared" ref="W17:W24" si="26">U17/(S17-S16)</f>
        <v>0.10000000000154299</v>
      </c>
      <c r="X17" s="18">
        <v>11.814399999999999</v>
      </c>
      <c r="Y17" s="49">
        <f t="shared" ref="Y17:Y24" si="27">(X17-X16)*1000</f>
        <v>-0.20000000000130999</v>
      </c>
      <c r="Z17" s="50">
        <f t="shared" ref="Z17:Z24" si="28">Z16+Y17</f>
        <v>-2.0000000000006701</v>
      </c>
      <c r="AA17" s="32">
        <f t="shared" ref="AA17:AA24" si="29">Y17/(S17-S16)</f>
        <v>-0.20000000000130999</v>
      </c>
      <c r="AB17" s="58">
        <v>8.5931999999999995</v>
      </c>
      <c r="AC17" s="49">
        <f t="shared" ref="AC17:AC24" si="30">(AB17-AB16)*1000</f>
        <v>-0.20000000000130999</v>
      </c>
      <c r="AD17" s="50">
        <f t="shared" ref="AD17:AD24" si="31">AD16+AC17</f>
        <v>-1.9000000000009001</v>
      </c>
      <c r="AE17" s="32">
        <f t="shared" ref="AE17:AE24" si="32">AC17/(S17-S16)</f>
        <v>-0.20000000000130999</v>
      </c>
      <c r="AF17" s="55">
        <v>81982</v>
      </c>
      <c r="AG17" s="70">
        <f t="shared" ref="AG17:AG24" si="33">82024-AF17</f>
        <v>42</v>
      </c>
      <c r="AH17" s="71"/>
    </row>
    <row r="18" spans="1:43" s="1" customFormat="1" ht="14.85" customHeight="1">
      <c r="A18" s="19">
        <v>44734</v>
      </c>
      <c r="B18" s="20">
        <v>781.21180000000004</v>
      </c>
      <c r="C18" s="21">
        <v>6.3014000000000001</v>
      </c>
      <c r="D18" s="22">
        <f t="shared" si="0"/>
        <v>787.51319999999998</v>
      </c>
      <c r="E18" s="23">
        <f t="shared" si="5"/>
        <v>0.39999999989959201</v>
      </c>
      <c r="F18" s="24">
        <f t="shared" si="6"/>
        <v>-2.2000000000161899</v>
      </c>
      <c r="G18" s="25">
        <f t="shared" si="7"/>
        <v>0.39999999989959201</v>
      </c>
      <c r="H18" s="21">
        <v>6.7830000000000004</v>
      </c>
      <c r="I18" s="22">
        <f t="shared" si="1"/>
        <v>787.99480000000005</v>
      </c>
      <c r="J18" s="23">
        <f t="shared" si="8"/>
        <v>-0.49999999998817701</v>
      </c>
      <c r="K18" s="24">
        <f t="shared" si="9"/>
        <v>-2.4999999999408802</v>
      </c>
      <c r="L18" s="25">
        <f t="shared" si="10"/>
        <v>-0.49999999998817701</v>
      </c>
      <c r="M18" s="39">
        <v>6.1809000000000003</v>
      </c>
      <c r="N18" s="22">
        <f t="shared" si="2"/>
        <v>787.39269999999999</v>
      </c>
      <c r="O18" s="23">
        <f t="shared" si="11"/>
        <v>0</v>
      </c>
      <c r="P18" s="24">
        <f t="shared" si="12"/>
        <v>-1.60000000005311</v>
      </c>
      <c r="Q18" s="25">
        <f t="shared" si="13"/>
        <v>0</v>
      </c>
      <c r="R18" s="51"/>
      <c r="S18" s="47">
        <f t="shared" si="23"/>
        <v>44734</v>
      </c>
      <c r="T18" s="48">
        <v>9.0106000000000002</v>
      </c>
      <c r="U18" s="49">
        <f t="shared" si="24"/>
        <v>-0.50000000000061096</v>
      </c>
      <c r="V18" s="50">
        <f t="shared" si="25"/>
        <v>-2.59999999999927</v>
      </c>
      <c r="W18" s="32">
        <f t="shared" si="26"/>
        <v>-0.50000000000061096</v>
      </c>
      <c r="X18" s="18">
        <v>11.814500000000001</v>
      </c>
      <c r="Y18" s="49">
        <f t="shared" si="27"/>
        <v>0.10000000000154299</v>
      </c>
      <c r="Z18" s="50">
        <f t="shared" si="28"/>
        <v>-1.8999999999991199</v>
      </c>
      <c r="AA18" s="32">
        <f t="shared" si="29"/>
        <v>0.10000000000154299</v>
      </c>
      <c r="AB18" s="58">
        <v>8.593</v>
      </c>
      <c r="AC18" s="49">
        <f t="shared" si="30"/>
        <v>-0.19999999999953399</v>
      </c>
      <c r="AD18" s="50">
        <f t="shared" si="31"/>
        <v>-2.10000000000043</v>
      </c>
      <c r="AE18" s="32">
        <f t="shared" si="32"/>
        <v>-0.19999999999953399</v>
      </c>
      <c r="AF18" s="55">
        <v>81979</v>
      </c>
      <c r="AG18" s="70">
        <f t="shared" si="33"/>
        <v>45</v>
      </c>
      <c r="AH18" s="72"/>
    </row>
    <row r="19" spans="1:43" s="1" customFormat="1" ht="14.85" customHeight="1">
      <c r="A19" s="19">
        <v>44735</v>
      </c>
      <c r="B19" s="20">
        <v>781.21180000000004</v>
      </c>
      <c r="C19" s="21">
        <v>6.3013000000000003</v>
      </c>
      <c r="D19" s="22">
        <f t="shared" si="0"/>
        <v>787.51310000000001</v>
      </c>
      <c r="E19" s="23">
        <f t="shared" si="5"/>
        <v>-9.9999999974897905E-2</v>
      </c>
      <c r="F19" s="24">
        <f t="shared" si="6"/>
        <v>-2.2999999999910901</v>
      </c>
      <c r="G19" s="25">
        <f t="shared" si="7"/>
        <v>-9.9999999974897905E-2</v>
      </c>
      <c r="H19" s="21">
        <v>6.7827999999999999</v>
      </c>
      <c r="I19" s="22">
        <f t="shared" si="1"/>
        <v>787.99459999999999</v>
      </c>
      <c r="J19" s="23">
        <f t="shared" si="8"/>
        <v>-0.20000000006348301</v>
      </c>
      <c r="K19" s="24">
        <f t="shared" si="9"/>
        <v>-2.70000000000437</v>
      </c>
      <c r="L19" s="25">
        <f t="shared" si="10"/>
        <v>-0.20000000006348301</v>
      </c>
      <c r="M19" s="40">
        <v>6.1805000000000003</v>
      </c>
      <c r="N19" s="22">
        <f t="shared" si="2"/>
        <v>787.39229999999998</v>
      </c>
      <c r="O19" s="23">
        <f t="shared" si="11"/>
        <v>-0.39999999989959201</v>
      </c>
      <c r="P19" s="24">
        <f t="shared" si="12"/>
        <v>-1.9999999999527101</v>
      </c>
      <c r="Q19" s="25">
        <f t="shared" si="13"/>
        <v>-0.39999999989959201</v>
      </c>
      <c r="R19" s="51"/>
      <c r="S19" s="47">
        <f t="shared" si="23"/>
        <v>44735</v>
      </c>
      <c r="T19" s="48">
        <v>9.0106000000000002</v>
      </c>
      <c r="U19" s="49">
        <f t="shared" si="24"/>
        <v>0</v>
      </c>
      <c r="V19" s="50">
        <f t="shared" si="25"/>
        <v>-2.59999999999927</v>
      </c>
      <c r="W19" s="32">
        <f t="shared" si="26"/>
        <v>0</v>
      </c>
      <c r="X19" s="18">
        <v>11.814</v>
      </c>
      <c r="Y19" s="49">
        <f t="shared" si="27"/>
        <v>-0.50000000000061096</v>
      </c>
      <c r="Z19" s="50">
        <f t="shared" si="28"/>
        <v>-2.3999999999997401</v>
      </c>
      <c r="AA19" s="32">
        <f t="shared" si="29"/>
        <v>-0.50000000000061096</v>
      </c>
      <c r="AB19" s="58">
        <v>8.5930999999999997</v>
      </c>
      <c r="AC19" s="49">
        <f t="shared" si="30"/>
        <v>9.99999999997669E-2</v>
      </c>
      <c r="AD19" s="50">
        <f t="shared" si="31"/>
        <v>-2.0000000000006701</v>
      </c>
      <c r="AE19" s="32">
        <f t="shared" si="32"/>
        <v>9.99999999997669E-2</v>
      </c>
      <c r="AF19" s="55">
        <v>81976</v>
      </c>
      <c r="AG19" s="70">
        <f t="shared" si="33"/>
        <v>48</v>
      </c>
      <c r="AH19" s="71"/>
    </row>
    <row r="20" spans="1:43" s="1" customFormat="1" ht="14.85" customHeight="1">
      <c r="A20" s="19">
        <v>44736</v>
      </c>
      <c r="B20" s="20">
        <v>781.21180000000004</v>
      </c>
      <c r="C20" s="21">
        <v>6.3014999999999999</v>
      </c>
      <c r="D20" s="22">
        <f t="shared" si="0"/>
        <v>787.51329999999996</v>
      </c>
      <c r="E20" s="23">
        <f t="shared" si="5"/>
        <v>0.20000000006348301</v>
      </c>
      <c r="F20" s="24">
        <f t="shared" si="6"/>
        <v>-2.0999999999275998</v>
      </c>
      <c r="G20" s="25">
        <f t="shared" si="7"/>
        <v>0.20000000006348301</v>
      </c>
      <c r="H20" s="21">
        <v>6.7828999999999997</v>
      </c>
      <c r="I20" s="22">
        <f t="shared" si="1"/>
        <v>787.99469999999997</v>
      </c>
      <c r="J20" s="23">
        <f t="shared" si="8"/>
        <v>0.10000000008858501</v>
      </c>
      <c r="K20" s="24">
        <f t="shared" si="9"/>
        <v>-2.5999999999157799</v>
      </c>
      <c r="L20" s="25">
        <f t="shared" si="10"/>
        <v>0.10000000008858501</v>
      </c>
      <c r="M20" s="39">
        <v>6.1803999999999997</v>
      </c>
      <c r="N20" s="22">
        <f t="shared" si="2"/>
        <v>787.3922</v>
      </c>
      <c r="O20" s="23">
        <f t="shared" si="11"/>
        <v>-0.10000000008858501</v>
      </c>
      <c r="P20" s="24">
        <f t="shared" si="12"/>
        <v>-2.1000000000412902</v>
      </c>
      <c r="Q20" s="25">
        <f t="shared" si="13"/>
        <v>-0.10000000008858501</v>
      </c>
      <c r="R20" s="46"/>
      <c r="S20" s="47">
        <f t="shared" si="23"/>
        <v>44736</v>
      </c>
      <c r="T20" s="48">
        <v>9.0101999999999904</v>
      </c>
      <c r="U20" s="49">
        <f t="shared" si="24"/>
        <v>-0.40000000000972602</v>
      </c>
      <c r="V20" s="50">
        <f t="shared" si="25"/>
        <v>-3.0000000000089999</v>
      </c>
      <c r="W20" s="32">
        <f t="shared" si="26"/>
        <v>-0.40000000000972602</v>
      </c>
      <c r="X20" s="18">
        <v>11.813800000000001</v>
      </c>
      <c r="Y20" s="49">
        <f t="shared" si="27"/>
        <v>-0.19999999999953399</v>
      </c>
      <c r="Z20" s="50">
        <f t="shared" si="28"/>
        <v>-2.59999999999927</v>
      </c>
      <c r="AA20" s="32">
        <f t="shared" si="29"/>
        <v>-0.19999999999953399</v>
      </c>
      <c r="AB20" s="58">
        <v>8.5925999999999991</v>
      </c>
      <c r="AC20" s="49">
        <f t="shared" si="30"/>
        <v>-0.50000000000061096</v>
      </c>
      <c r="AD20" s="50">
        <f t="shared" si="31"/>
        <v>-2.5000000000012799</v>
      </c>
      <c r="AE20" s="32">
        <f t="shared" si="32"/>
        <v>-0.50000000000061096</v>
      </c>
      <c r="AF20" s="55">
        <v>81973</v>
      </c>
      <c r="AG20" s="70">
        <f t="shared" si="33"/>
        <v>51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44738</v>
      </c>
      <c r="B21" s="20">
        <v>781.21180000000004</v>
      </c>
      <c r="C21" s="21">
        <v>6.3010999999999999</v>
      </c>
      <c r="D21" s="22">
        <f t="shared" si="0"/>
        <v>787.51289999999995</v>
      </c>
      <c r="E21" s="23">
        <f t="shared" si="5"/>
        <v>-0.40000000001327901</v>
      </c>
      <c r="F21" s="24">
        <f t="shared" si="6"/>
        <v>-2.4999999999408802</v>
      </c>
      <c r="G21" s="25">
        <f t="shared" si="7"/>
        <v>-0.20000000000663901</v>
      </c>
      <c r="H21" s="21">
        <v>6.7824</v>
      </c>
      <c r="I21" s="22">
        <f t="shared" si="1"/>
        <v>787.99419999999998</v>
      </c>
      <c r="J21" s="23">
        <f t="shared" si="8"/>
        <v>-0.49999999998817701</v>
      </c>
      <c r="K21" s="24">
        <f t="shared" si="9"/>
        <v>-3.09999999990396</v>
      </c>
      <c r="L21" s="25">
        <f t="shared" si="10"/>
        <v>-0.24999999999408801</v>
      </c>
      <c r="M21" s="40">
        <v>6.1801000000000004</v>
      </c>
      <c r="N21" s="22">
        <f t="shared" si="2"/>
        <v>787.39189999999996</v>
      </c>
      <c r="O21" s="23">
        <f t="shared" si="11"/>
        <v>-0.29999999992469401</v>
      </c>
      <c r="P21" s="24">
        <f t="shared" si="12"/>
        <v>-2.39999999996598</v>
      </c>
      <c r="Q21" s="25">
        <f t="shared" si="13"/>
        <v>-0.149999999962347</v>
      </c>
      <c r="R21" s="51"/>
      <c r="S21" s="47">
        <f t="shared" si="23"/>
        <v>44738</v>
      </c>
      <c r="T21" s="48">
        <v>9.0099999999999891</v>
      </c>
      <c r="U21" s="49">
        <f t="shared" si="24"/>
        <v>-0.20000000000130999</v>
      </c>
      <c r="V21" s="50">
        <f t="shared" si="25"/>
        <v>-3.2000000000103102</v>
      </c>
      <c r="W21" s="32">
        <f t="shared" si="26"/>
        <v>-0.100000000000655</v>
      </c>
      <c r="X21" s="18">
        <v>11.8142</v>
      </c>
      <c r="Y21" s="49">
        <f t="shared" si="27"/>
        <v>0.39999999999906799</v>
      </c>
      <c r="Z21" s="50">
        <f t="shared" si="28"/>
        <v>-2.2000000000002</v>
      </c>
      <c r="AA21" s="32">
        <f t="shared" si="29"/>
        <v>0.19999999999953399</v>
      </c>
      <c r="AB21" s="58">
        <v>8.5923999999999907</v>
      </c>
      <c r="AC21" s="49">
        <f t="shared" si="30"/>
        <v>-0.200000000008416</v>
      </c>
      <c r="AD21" s="50">
        <f t="shared" si="31"/>
        <v>-2.7000000000096902</v>
      </c>
      <c r="AE21" s="32">
        <f t="shared" si="32"/>
        <v>-0.100000000004208</v>
      </c>
      <c r="AF21" s="55">
        <v>81970</v>
      </c>
      <c r="AG21" s="70">
        <f t="shared" si="33"/>
        <v>54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44740</v>
      </c>
      <c r="B22" s="20">
        <v>781.21180000000004</v>
      </c>
      <c r="C22" s="21">
        <v>6.3011999999999997</v>
      </c>
      <c r="D22" s="22">
        <f t="shared" si="0"/>
        <v>787.51300000000003</v>
      </c>
      <c r="E22" s="23">
        <f t="shared" si="5"/>
        <v>9.9999999974897905E-2</v>
      </c>
      <c r="F22" s="24">
        <f t="shared" si="6"/>
        <v>-2.39999999996598</v>
      </c>
      <c r="G22" s="25">
        <f t="shared" si="7"/>
        <v>4.9999999987449001E-2</v>
      </c>
      <c r="H22" s="21">
        <v>6.7821999999999996</v>
      </c>
      <c r="I22" s="22">
        <f t="shared" si="1"/>
        <v>787.99400000000003</v>
      </c>
      <c r="J22" s="23">
        <f t="shared" si="8"/>
        <v>-0.20000000006348301</v>
      </c>
      <c r="K22" s="24">
        <f t="shared" si="9"/>
        <v>-3.2999999999674401</v>
      </c>
      <c r="L22" s="25">
        <f t="shared" si="10"/>
        <v>-0.100000000031741</v>
      </c>
      <c r="M22" s="39">
        <v>6.1798999999999999</v>
      </c>
      <c r="N22" s="22">
        <f t="shared" si="2"/>
        <v>787.39170000000001</v>
      </c>
      <c r="O22" s="23">
        <f t="shared" si="11"/>
        <v>-0.20000000006348301</v>
      </c>
      <c r="P22" s="24">
        <f t="shared" si="12"/>
        <v>-2.6000000000294698</v>
      </c>
      <c r="Q22" s="25">
        <f t="shared" si="13"/>
        <v>-0.100000000031741</v>
      </c>
      <c r="R22" s="51"/>
      <c r="S22" s="47">
        <f t="shared" si="23"/>
        <v>44740</v>
      </c>
      <c r="T22" s="48">
        <v>9.0105000000000004</v>
      </c>
      <c r="U22" s="49">
        <f t="shared" si="24"/>
        <v>0.50000000001126899</v>
      </c>
      <c r="V22" s="50">
        <f t="shared" si="25"/>
        <v>-2.6999999999990401</v>
      </c>
      <c r="W22" s="32">
        <f t="shared" si="26"/>
        <v>0.25000000000563499</v>
      </c>
      <c r="X22" s="18">
        <v>11.8134</v>
      </c>
      <c r="Y22" s="49">
        <f t="shared" si="27"/>
        <v>-0.799999999999912</v>
      </c>
      <c r="Z22" s="50">
        <f t="shared" si="28"/>
        <v>-3.0000000000001101</v>
      </c>
      <c r="AA22" s="32">
        <f t="shared" si="29"/>
        <v>-0.399999999999956</v>
      </c>
      <c r="AB22" s="58">
        <v>8.5924999999999994</v>
      </c>
      <c r="AC22" s="49">
        <f t="shared" si="30"/>
        <v>0.100000000008649</v>
      </c>
      <c r="AD22" s="50">
        <f t="shared" si="31"/>
        <v>-2.6000000000010499</v>
      </c>
      <c r="AE22" s="32">
        <f t="shared" si="32"/>
        <v>5.0000000004324398E-2</v>
      </c>
      <c r="AF22" s="55">
        <v>81967</v>
      </c>
      <c r="AG22" s="70">
        <f t="shared" si="33"/>
        <v>57</v>
      </c>
      <c r="AH22" s="72"/>
    </row>
    <row r="23" spans="1:43" s="1" customFormat="1" ht="14.85" customHeight="1">
      <c r="A23" s="19">
        <v>44742</v>
      </c>
      <c r="B23" s="20">
        <v>781.21180000000004</v>
      </c>
      <c r="C23" s="21">
        <v>6.3007999999999997</v>
      </c>
      <c r="D23" s="22">
        <f t="shared" si="0"/>
        <v>787.51260000000002</v>
      </c>
      <c r="E23" s="23">
        <f t="shared" si="5"/>
        <v>-0.40000000001327901</v>
      </c>
      <c r="F23" s="24">
        <f t="shared" si="6"/>
        <v>-2.79999999997926</v>
      </c>
      <c r="G23" s="25">
        <f t="shared" si="7"/>
        <v>-0.20000000000663901</v>
      </c>
      <c r="H23" s="21">
        <v>6.7820999999999998</v>
      </c>
      <c r="I23" s="22">
        <f t="shared" si="1"/>
        <v>787.99390000000005</v>
      </c>
      <c r="J23" s="23">
        <f t="shared" si="8"/>
        <v>-9.9999999974897905E-2</v>
      </c>
      <c r="K23" s="24">
        <f t="shared" si="9"/>
        <v>-3.3999999999423398</v>
      </c>
      <c r="L23" s="25">
        <f t="shared" si="10"/>
        <v>-4.9999999987449001E-2</v>
      </c>
      <c r="M23" s="40">
        <v>6.18</v>
      </c>
      <c r="N23" s="22">
        <f t="shared" si="2"/>
        <v>787.39179999999999</v>
      </c>
      <c r="O23" s="23">
        <f t="shared" si="11"/>
        <v>9.9999999974897905E-2</v>
      </c>
      <c r="P23" s="24">
        <f t="shared" si="12"/>
        <v>-2.5000000000545701</v>
      </c>
      <c r="Q23" s="25">
        <f t="shared" si="13"/>
        <v>4.9999999987449001E-2</v>
      </c>
      <c r="R23" s="51"/>
      <c r="S23" s="47">
        <f t="shared" si="23"/>
        <v>44742</v>
      </c>
      <c r="T23" s="48">
        <v>9.0095999999999901</v>
      </c>
      <c r="U23" s="49">
        <f t="shared" si="24"/>
        <v>-0.90000000001033698</v>
      </c>
      <c r="V23" s="50">
        <f t="shared" si="25"/>
        <v>-3.6000000000093699</v>
      </c>
      <c r="W23" s="32">
        <f t="shared" si="26"/>
        <v>-0.45000000000516799</v>
      </c>
      <c r="X23" s="18">
        <v>11.8132</v>
      </c>
      <c r="Y23" s="49">
        <f t="shared" si="27"/>
        <v>-0.19999999999953399</v>
      </c>
      <c r="Z23" s="50">
        <f t="shared" si="28"/>
        <v>-3.1999999999996498</v>
      </c>
      <c r="AA23" s="32">
        <f t="shared" si="29"/>
        <v>-9.99999999997669E-2</v>
      </c>
      <c r="AB23" s="58">
        <v>8.5919999999999899</v>
      </c>
      <c r="AC23" s="49">
        <f t="shared" si="30"/>
        <v>-0.50000000000949296</v>
      </c>
      <c r="AD23" s="50">
        <f t="shared" si="31"/>
        <v>-3.1000000000105401</v>
      </c>
      <c r="AE23" s="32">
        <f t="shared" si="32"/>
        <v>-0.25000000000474598</v>
      </c>
      <c r="AF23" s="55">
        <v>81964</v>
      </c>
      <c r="AG23" s="70">
        <f t="shared" si="33"/>
        <v>60</v>
      </c>
      <c r="AH23" s="71"/>
    </row>
    <row r="24" spans="1:43" s="1" customFormat="1" ht="14.25">
      <c r="A24" s="19">
        <v>44744</v>
      </c>
      <c r="B24" s="20">
        <v>781.21180000000004</v>
      </c>
      <c r="C24" s="21">
        <v>6.3009000000000004</v>
      </c>
      <c r="D24" s="22">
        <f t="shared" si="0"/>
        <v>787.5127</v>
      </c>
      <c r="E24" s="23">
        <f t="shared" si="5"/>
        <v>9.9999999974897905E-2</v>
      </c>
      <c r="F24" s="24">
        <f t="shared" si="6"/>
        <v>-2.70000000000437</v>
      </c>
      <c r="G24" s="25">
        <f t="shared" si="7"/>
        <v>4.9999999987449001E-2</v>
      </c>
      <c r="H24" s="21">
        <v>6.7817999999999996</v>
      </c>
      <c r="I24" s="22">
        <f t="shared" si="1"/>
        <v>787.99360000000001</v>
      </c>
      <c r="J24" s="23">
        <f t="shared" si="8"/>
        <v>-0.30000000003838101</v>
      </c>
      <c r="K24" s="24">
        <f t="shared" si="9"/>
        <v>-3.69999999998072</v>
      </c>
      <c r="L24" s="25">
        <f t="shared" si="10"/>
        <v>-0.15000000001919001</v>
      </c>
      <c r="M24" s="39">
        <v>6.1795</v>
      </c>
      <c r="N24" s="22">
        <f t="shared" si="2"/>
        <v>787.3913</v>
      </c>
      <c r="O24" s="23">
        <f t="shared" si="11"/>
        <v>-0.49999999998817701</v>
      </c>
      <c r="P24" s="24">
        <f t="shared" si="12"/>
        <v>-3.0000000000427498</v>
      </c>
      <c r="Q24" s="25">
        <f t="shared" si="13"/>
        <v>-0.24999999999408801</v>
      </c>
      <c r="R24" s="51"/>
      <c r="S24" s="47">
        <f t="shared" si="23"/>
        <v>44744</v>
      </c>
      <c r="T24" s="48">
        <v>9.0098000000000003</v>
      </c>
      <c r="U24" s="49">
        <f t="shared" si="24"/>
        <v>0.200000000010192</v>
      </c>
      <c r="V24" s="50">
        <f t="shared" si="25"/>
        <v>-3.3999999999991801</v>
      </c>
      <c r="W24" s="32">
        <f t="shared" si="26"/>
        <v>0.100000000005096</v>
      </c>
      <c r="X24" s="18">
        <v>11.813499999999999</v>
      </c>
      <c r="Y24" s="49">
        <f t="shared" si="27"/>
        <v>0.29999999999930099</v>
      </c>
      <c r="Z24" s="50">
        <f t="shared" si="28"/>
        <v>-2.9000000000003499</v>
      </c>
      <c r="AA24" s="32">
        <f t="shared" si="29"/>
        <v>0.14999999999965</v>
      </c>
      <c r="AB24" s="58">
        <v>8.5921000000000003</v>
      </c>
      <c r="AC24" s="49">
        <f t="shared" si="30"/>
        <v>0.100000000010425</v>
      </c>
      <c r="AD24" s="50">
        <f t="shared" si="31"/>
        <v>-3.0000000000001101</v>
      </c>
      <c r="AE24" s="32">
        <f t="shared" si="32"/>
        <v>5.00000000052125E-2</v>
      </c>
      <c r="AF24" s="55">
        <v>81961</v>
      </c>
      <c r="AG24" s="70">
        <f t="shared" si="33"/>
        <v>63</v>
      </c>
      <c r="AH24" s="72"/>
    </row>
    <row r="25" spans="1:43" s="1" customFormat="1" ht="14.25">
      <c r="A25" s="19"/>
      <c r="B25" s="20"/>
      <c r="C25" s="21"/>
      <c r="D25" s="22"/>
      <c r="E25" s="23"/>
      <c r="F25" s="24"/>
      <c r="G25" s="25"/>
      <c r="H25" s="21"/>
      <c r="I25" s="22"/>
      <c r="J25" s="23"/>
      <c r="K25" s="24"/>
      <c r="L25" s="25"/>
      <c r="M25" s="40"/>
      <c r="N25" s="22"/>
      <c r="O25" s="23"/>
      <c r="P25" s="24"/>
      <c r="Q25" s="25"/>
      <c r="R25" s="51"/>
      <c r="S25" s="47"/>
      <c r="T25" s="48"/>
      <c r="U25" s="49"/>
      <c r="V25" s="50"/>
      <c r="W25" s="32"/>
      <c r="X25" s="18"/>
      <c r="Y25" s="49"/>
      <c r="Z25" s="50"/>
      <c r="AA25" s="32"/>
      <c r="AB25" s="58"/>
      <c r="AC25" s="49"/>
      <c r="AD25" s="50"/>
      <c r="AE25" s="32"/>
      <c r="AF25" s="55"/>
      <c r="AG25" s="70"/>
      <c r="AH25" s="71"/>
    </row>
    <row r="26" spans="1:43" s="1" customFormat="1" ht="14.25">
      <c r="A26" s="19"/>
      <c r="B26" s="20"/>
      <c r="C26" s="21"/>
      <c r="D26" s="22"/>
      <c r="E26" s="23"/>
      <c r="F26" s="24"/>
      <c r="G26" s="25"/>
      <c r="H26" s="21"/>
      <c r="I26" s="22"/>
      <c r="J26" s="23"/>
      <c r="K26" s="24"/>
      <c r="L26" s="25"/>
      <c r="M26" s="39"/>
      <c r="N26" s="22"/>
      <c r="O26" s="23"/>
      <c r="P26" s="24"/>
      <c r="Q26" s="25"/>
      <c r="R26" s="51"/>
      <c r="S26" s="47"/>
      <c r="T26" s="48"/>
      <c r="U26" s="49"/>
      <c r="V26" s="50"/>
      <c r="W26" s="32"/>
      <c r="X26" s="18"/>
      <c r="Y26" s="49"/>
      <c r="Z26" s="50"/>
      <c r="AA26" s="32"/>
      <c r="AB26" s="58"/>
      <c r="AC26" s="49"/>
      <c r="AD26" s="50"/>
      <c r="AE26" s="32"/>
      <c r="AF26" s="55"/>
      <c r="AG26" s="70"/>
      <c r="AH26" s="72"/>
    </row>
    <row r="27" spans="1:43" s="1" customFormat="1" ht="14.25">
      <c r="A27" s="19"/>
      <c r="B27" s="20"/>
      <c r="C27" s="21"/>
      <c r="D27" s="22"/>
      <c r="E27" s="23"/>
      <c r="F27" s="24"/>
      <c r="G27" s="25"/>
      <c r="H27" s="21"/>
      <c r="I27" s="22"/>
      <c r="J27" s="23"/>
      <c r="K27" s="24"/>
      <c r="L27" s="25"/>
      <c r="M27" s="40"/>
      <c r="N27" s="22"/>
      <c r="O27" s="23"/>
      <c r="P27" s="24"/>
      <c r="Q27" s="25"/>
      <c r="R27" s="52"/>
      <c r="S27" s="34"/>
      <c r="T27" s="48"/>
      <c r="U27" s="49"/>
      <c r="V27" s="50"/>
      <c r="W27" s="32"/>
      <c r="X27" s="18"/>
      <c r="Y27" s="49"/>
      <c r="Z27" s="50"/>
      <c r="AA27" s="32"/>
      <c r="AB27" s="58"/>
      <c r="AC27" s="49"/>
      <c r="AD27" s="50"/>
      <c r="AE27" s="32"/>
      <c r="AF27" s="55"/>
      <c r="AG27" s="70"/>
      <c r="AH27" s="71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8" workbookViewId="0">
      <selection activeCell="A2" sqref="A2"/>
    </sheetView>
  </sheetViews>
  <sheetFormatPr defaultColWidth="9" defaultRowHeight="13.5"/>
  <cols>
    <col min="2" max="2" width="10.625" customWidth="1"/>
    <col min="3" max="3" width="13.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20" max="20" width="13.75"/>
    <col min="24" max="24" width="11.875" customWidth="1"/>
    <col min="28" max="28" width="14.875"/>
    <col min="32" max="33" width="10.375"/>
  </cols>
  <sheetData>
    <row r="1" spans="1:44" s="1" customFormat="1" ht="30.75" customHeight="1">
      <c r="A1" s="97" t="s">
        <v>55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44734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44734</v>
      </c>
      <c r="B6" s="20">
        <v>781.21180000000004</v>
      </c>
      <c r="C6" s="21">
        <v>5.7503000000000002</v>
      </c>
      <c r="D6" s="22">
        <f t="shared" ref="D6:D23" si="0">C6+B6</f>
        <v>786.96209999999996</v>
      </c>
      <c r="E6" s="23">
        <v>0</v>
      </c>
      <c r="F6" s="24">
        <v>0</v>
      </c>
      <c r="G6" s="25">
        <v>0</v>
      </c>
      <c r="H6" s="21">
        <v>7.2832999999999997</v>
      </c>
      <c r="I6" s="22">
        <f t="shared" ref="I6:I23" si="1">H6+B6</f>
        <v>788.49509999999998</v>
      </c>
      <c r="J6" s="23">
        <v>0</v>
      </c>
      <c r="K6" s="24">
        <v>0</v>
      </c>
      <c r="L6" s="25">
        <v>0</v>
      </c>
      <c r="M6" s="39">
        <v>5.1563999999999997</v>
      </c>
      <c r="N6" s="22">
        <f t="shared" ref="N6:N23" si="2">M6+B6</f>
        <v>786.3682</v>
      </c>
      <c r="O6" s="23">
        <v>0</v>
      </c>
      <c r="P6" s="24">
        <v>0</v>
      </c>
      <c r="Q6" s="25">
        <v>0</v>
      </c>
      <c r="R6" s="46"/>
      <c r="S6" s="47">
        <f t="shared" ref="S6:S23" si="3">A6</f>
        <v>44734</v>
      </c>
      <c r="T6" s="48">
        <v>9.0131999999999994</v>
      </c>
      <c r="U6" s="49">
        <v>0</v>
      </c>
      <c r="V6" s="50">
        <v>0</v>
      </c>
      <c r="W6" s="32">
        <v>0</v>
      </c>
      <c r="X6" s="18">
        <v>11.8164</v>
      </c>
      <c r="Y6" s="49">
        <f>(X6-X6)*1000</f>
        <v>0</v>
      </c>
      <c r="Z6" s="50">
        <v>0</v>
      </c>
      <c r="AA6" s="32">
        <v>0</v>
      </c>
      <c r="AB6" s="58">
        <v>8.5951000000000004</v>
      </c>
      <c r="AC6" s="49">
        <v>0</v>
      </c>
      <c r="AD6" s="50">
        <v>0</v>
      </c>
      <c r="AE6" s="32">
        <v>0</v>
      </c>
      <c r="AF6" s="55">
        <v>81955</v>
      </c>
      <c r="AG6" s="70">
        <f>81963-AF6</f>
        <v>8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44735</v>
      </c>
      <c r="B7" s="20">
        <v>781.21180000000004</v>
      </c>
      <c r="C7" s="21">
        <v>5.7504999999999997</v>
      </c>
      <c r="D7" s="22">
        <f t="shared" si="0"/>
        <v>786.96230000000003</v>
      </c>
      <c r="E7" s="23">
        <f t="shared" ref="E7:E23" si="4">(D7-D6)*1000</f>
        <v>0.199999999949796</v>
      </c>
      <c r="F7" s="24">
        <f t="shared" ref="F7:F23" si="5">F6+E7</f>
        <v>0.199999999949796</v>
      </c>
      <c r="G7" s="25">
        <f t="shared" ref="G7:G23" si="6">E7/(A7-A6)</f>
        <v>0.199999999949796</v>
      </c>
      <c r="H7" s="21">
        <v>7.2831000000000001</v>
      </c>
      <c r="I7" s="22">
        <f t="shared" si="1"/>
        <v>788.49490000000003</v>
      </c>
      <c r="J7" s="23">
        <f t="shared" ref="J7:J23" si="7">(I7-I6)*1000</f>
        <v>-0.20000000006348301</v>
      </c>
      <c r="K7" s="24">
        <f t="shared" ref="K7:K23" si="8">K6+J7</f>
        <v>-0.20000000006348301</v>
      </c>
      <c r="L7" s="25">
        <f t="shared" ref="L7:L23" si="9">J7/(A7-A6)</f>
        <v>-0.20000000006348301</v>
      </c>
      <c r="M7" s="40">
        <v>5.1562000000000001</v>
      </c>
      <c r="N7" s="22">
        <f t="shared" si="2"/>
        <v>786.36800000000005</v>
      </c>
      <c r="O7" s="23">
        <f t="shared" ref="O7:O23" si="10">(N7-N6)*1000</f>
        <v>-0.199999999949796</v>
      </c>
      <c r="P7" s="24">
        <f t="shared" ref="P7:P23" si="11">P6+O7</f>
        <v>-0.199999999949796</v>
      </c>
      <c r="Q7" s="25">
        <f t="shared" ref="Q7:Q23" si="12">O7/(A7-A6)</f>
        <v>-0.199999999949796</v>
      </c>
      <c r="R7" s="51"/>
      <c r="S7" s="47">
        <f t="shared" si="3"/>
        <v>44735</v>
      </c>
      <c r="T7" s="48">
        <v>9.0128000000000004</v>
      </c>
      <c r="U7" s="49">
        <f t="shared" ref="U7:U23" si="13">(T7-T6)*1000</f>
        <v>-0.39999999999906799</v>
      </c>
      <c r="V7" s="50">
        <f t="shared" ref="V7:V23" si="14">V6+U7</f>
        <v>-0.39999999999906799</v>
      </c>
      <c r="W7" s="32">
        <f t="shared" ref="W7:W23" si="15">U7/(S7-S6)</f>
        <v>-0.39999999999906799</v>
      </c>
      <c r="X7" s="18">
        <v>11.816000000000001</v>
      </c>
      <c r="Y7" s="49">
        <f t="shared" ref="Y7:Y23" si="16">(X7-X6)*1000</f>
        <v>-0.39999999999906799</v>
      </c>
      <c r="Z7" s="50">
        <f t="shared" ref="Z7:Z23" si="17">Z6+Y7</f>
        <v>-0.39999999999906799</v>
      </c>
      <c r="AA7" s="32">
        <f t="shared" ref="AA7:AA23" si="18">Y7/(S7-S6)</f>
        <v>-0.39999999999906799</v>
      </c>
      <c r="AB7" s="58">
        <v>8.5947999999999993</v>
      </c>
      <c r="AC7" s="49">
        <f t="shared" ref="AC7:AC23" si="19">(AB7-AB6)*1000</f>
        <v>-0.30000000000107702</v>
      </c>
      <c r="AD7" s="50">
        <f t="shared" ref="AD7:AD23" si="20">AD6+AC7</f>
        <v>-0.30000000000107702</v>
      </c>
      <c r="AE7" s="32">
        <f t="shared" ref="AE7:AE23" si="21">AC7/(S7-S6)</f>
        <v>-0.30000000000107702</v>
      </c>
      <c r="AF7" s="55">
        <v>81952</v>
      </c>
      <c r="AG7" s="70">
        <f t="shared" ref="AG7:AG23" si="22">81963-AF7</f>
        <v>11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44736</v>
      </c>
      <c r="B8" s="20">
        <v>781.21180000000004</v>
      </c>
      <c r="C8" s="21">
        <v>5.7504</v>
      </c>
      <c r="D8" s="22">
        <f t="shared" si="0"/>
        <v>786.96220000000005</v>
      </c>
      <c r="E8" s="23">
        <f t="shared" si="4"/>
        <v>-9.9999999974897905E-2</v>
      </c>
      <c r="F8" s="24">
        <f t="shared" si="5"/>
        <v>9.9999999974897905E-2</v>
      </c>
      <c r="G8" s="25">
        <f t="shared" si="6"/>
        <v>-9.9999999974897905E-2</v>
      </c>
      <c r="H8" s="21">
        <v>7.2828999999999997</v>
      </c>
      <c r="I8" s="22">
        <f t="shared" si="1"/>
        <v>788.49469999999997</v>
      </c>
      <c r="J8" s="23">
        <f t="shared" si="7"/>
        <v>-0.199999999949796</v>
      </c>
      <c r="K8" s="24">
        <f t="shared" si="8"/>
        <v>-0.40000000001327901</v>
      </c>
      <c r="L8" s="25">
        <f t="shared" si="9"/>
        <v>-0.199999999949796</v>
      </c>
      <c r="M8" s="39">
        <v>5.1565000000000003</v>
      </c>
      <c r="N8" s="22">
        <f t="shared" si="2"/>
        <v>786.36829999999998</v>
      </c>
      <c r="O8" s="23">
        <f t="shared" si="10"/>
        <v>0.30000000003838101</v>
      </c>
      <c r="P8" s="24">
        <f t="shared" si="11"/>
        <v>0.10000000008858501</v>
      </c>
      <c r="Q8" s="25">
        <f t="shared" si="12"/>
        <v>0.30000000003838101</v>
      </c>
      <c r="R8" s="46"/>
      <c r="S8" s="47">
        <f t="shared" si="3"/>
        <v>44736</v>
      </c>
      <c r="T8" s="48">
        <v>9.0126000000000008</v>
      </c>
      <c r="U8" s="49">
        <f t="shared" si="13"/>
        <v>-0.19999999999953399</v>
      </c>
      <c r="V8" s="50">
        <f t="shared" si="14"/>
        <v>-0.59999999999860198</v>
      </c>
      <c r="W8" s="32">
        <f t="shared" si="15"/>
        <v>-0.19999999999953399</v>
      </c>
      <c r="X8" s="18">
        <v>11.8162</v>
      </c>
      <c r="Y8" s="49">
        <f t="shared" si="16"/>
        <v>0.19999999999953399</v>
      </c>
      <c r="Z8" s="50">
        <f t="shared" si="17"/>
        <v>-0.19999999999953399</v>
      </c>
      <c r="AA8" s="32">
        <f t="shared" si="18"/>
        <v>0.19999999999953399</v>
      </c>
      <c r="AB8" s="58">
        <v>8.5945999999999998</v>
      </c>
      <c r="AC8" s="49">
        <f t="shared" si="19"/>
        <v>-0.19999999999953399</v>
      </c>
      <c r="AD8" s="50">
        <f t="shared" si="20"/>
        <v>-0.50000000000061096</v>
      </c>
      <c r="AE8" s="32">
        <f t="shared" si="21"/>
        <v>-0.19999999999953399</v>
      </c>
      <c r="AF8" s="55">
        <v>81949</v>
      </c>
      <c r="AG8" s="70">
        <f t="shared" si="22"/>
        <v>14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44737</v>
      </c>
      <c r="B9" s="20">
        <v>781.21180000000004</v>
      </c>
      <c r="C9" s="21">
        <v>5.7502000000000004</v>
      </c>
      <c r="D9" s="22">
        <f t="shared" si="0"/>
        <v>786.96199999999999</v>
      </c>
      <c r="E9" s="23">
        <f t="shared" si="4"/>
        <v>-0.20000000006348301</v>
      </c>
      <c r="F9" s="24">
        <f t="shared" si="5"/>
        <v>-0.10000000008858501</v>
      </c>
      <c r="G9" s="25">
        <f t="shared" si="6"/>
        <v>-0.20000000006348301</v>
      </c>
      <c r="H9" s="21">
        <v>7.2827999999999999</v>
      </c>
      <c r="I9" s="22">
        <f t="shared" si="1"/>
        <v>788.49459999999999</v>
      </c>
      <c r="J9" s="23">
        <f t="shared" si="7"/>
        <v>-0.10000000008858501</v>
      </c>
      <c r="K9" s="24">
        <f t="shared" si="8"/>
        <v>-0.50000000010186296</v>
      </c>
      <c r="L9" s="25">
        <f t="shared" si="9"/>
        <v>-0.10000000008858501</v>
      </c>
      <c r="M9" s="40">
        <v>5.1562999999999999</v>
      </c>
      <c r="N9" s="22">
        <f t="shared" si="2"/>
        <v>786.36810000000003</v>
      </c>
      <c r="O9" s="23">
        <f t="shared" si="10"/>
        <v>-0.20000000006348301</v>
      </c>
      <c r="P9" s="24">
        <f t="shared" si="11"/>
        <v>-9.9999999974897905E-2</v>
      </c>
      <c r="Q9" s="25">
        <f t="shared" si="12"/>
        <v>-0.20000000006348301</v>
      </c>
      <c r="R9" s="51"/>
      <c r="S9" s="47">
        <f t="shared" si="3"/>
        <v>44737</v>
      </c>
      <c r="T9" s="48">
        <v>9.0121000000000002</v>
      </c>
      <c r="U9" s="49">
        <f t="shared" si="13"/>
        <v>-0.50000000000061096</v>
      </c>
      <c r="V9" s="50">
        <f t="shared" si="14"/>
        <v>-1.0999999999992101</v>
      </c>
      <c r="W9" s="32">
        <f t="shared" si="15"/>
        <v>-0.50000000000061096</v>
      </c>
      <c r="X9" s="18">
        <v>11.816000000000001</v>
      </c>
      <c r="Y9" s="49">
        <f t="shared" si="16"/>
        <v>-0.19999999999953399</v>
      </c>
      <c r="Z9" s="50">
        <f t="shared" si="17"/>
        <v>-0.39999999999906799</v>
      </c>
      <c r="AA9" s="32">
        <f t="shared" si="18"/>
        <v>-0.19999999999953399</v>
      </c>
      <c r="AB9" s="58">
        <v>8.5944000000000003</v>
      </c>
      <c r="AC9" s="49">
        <f t="shared" si="19"/>
        <v>-0.19999999999953399</v>
      </c>
      <c r="AD9" s="50">
        <f t="shared" si="20"/>
        <v>-0.70000000000014495</v>
      </c>
      <c r="AE9" s="32">
        <f t="shared" si="21"/>
        <v>-0.19999999999953399</v>
      </c>
      <c r="AF9" s="55">
        <v>81946</v>
      </c>
      <c r="AG9" s="70">
        <f t="shared" si="22"/>
        <v>17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44738</v>
      </c>
      <c r="B10" s="20">
        <v>781.21180000000004</v>
      </c>
      <c r="C10" s="21">
        <v>5.7500999999999998</v>
      </c>
      <c r="D10" s="22">
        <f t="shared" si="0"/>
        <v>786.96190000000001</v>
      </c>
      <c r="E10" s="23">
        <f t="shared" si="4"/>
        <v>-9.9999999974897905E-2</v>
      </c>
      <c r="F10" s="24">
        <f t="shared" si="5"/>
        <v>-0.20000000006348301</v>
      </c>
      <c r="G10" s="25">
        <f t="shared" si="6"/>
        <v>-9.9999999974897905E-2</v>
      </c>
      <c r="H10" s="21">
        <v>7.2824999999999998</v>
      </c>
      <c r="I10" s="22">
        <f t="shared" si="1"/>
        <v>788.49429999999995</v>
      </c>
      <c r="J10" s="23">
        <f t="shared" si="7"/>
        <v>-0.29999999992469401</v>
      </c>
      <c r="K10" s="24">
        <f t="shared" si="8"/>
        <v>-0.80000000002655702</v>
      </c>
      <c r="L10" s="25">
        <f t="shared" si="9"/>
        <v>-0.29999999992469401</v>
      </c>
      <c r="M10" s="39">
        <v>5.1565000000000003</v>
      </c>
      <c r="N10" s="22">
        <f t="shared" si="2"/>
        <v>786.36829999999998</v>
      </c>
      <c r="O10" s="23">
        <f t="shared" si="10"/>
        <v>0.20000000006348301</v>
      </c>
      <c r="P10" s="24">
        <f t="shared" si="11"/>
        <v>0.10000000008858501</v>
      </c>
      <c r="Q10" s="25">
        <f t="shared" si="12"/>
        <v>0.20000000006348301</v>
      </c>
      <c r="R10" s="46"/>
      <c r="S10" s="47">
        <f t="shared" si="3"/>
        <v>44738</v>
      </c>
      <c r="T10" s="48">
        <v>9.0122</v>
      </c>
      <c r="U10" s="49">
        <f t="shared" si="13"/>
        <v>9.99999999997669E-2</v>
      </c>
      <c r="V10" s="50">
        <f t="shared" si="14"/>
        <v>-0.999999999999446</v>
      </c>
      <c r="W10" s="32">
        <f t="shared" si="15"/>
        <v>9.99999999997669E-2</v>
      </c>
      <c r="X10" s="18">
        <v>11.815799999999999</v>
      </c>
      <c r="Y10" s="49">
        <f t="shared" si="16"/>
        <v>-0.20000000000130999</v>
      </c>
      <c r="Z10" s="50">
        <f t="shared" si="17"/>
        <v>-0.60000000000037801</v>
      </c>
      <c r="AA10" s="32">
        <f t="shared" si="18"/>
        <v>-0.20000000000130999</v>
      </c>
      <c r="AB10" s="58">
        <v>8.5943000000000005</v>
      </c>
      <c r="AC10" s="49">
        <f t="shared" si="19"/>
        <v>-9.99999999997669E-2</v>
      </c>
      <c r="AD10" s="50">
        <f t="shared" si="20"/>
        <v>-0.799999999999912</v>
      </c>
      <c r="AE10" s="32">
        <f t="shared" si="21"/>
        <v>-9.99999999997669E-2</v>
      </c>
      <c r="AF10" s="55">
        <v>81943</v>
      </c>
      <c r="AG10" s="70">
        <f t="shared" si="22"/>
        <v>20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44739</v>
      </c>
      <c r="B11" s="20">
        <v>781.21180000000004</v>
      </c>
      <c r="C11" s="21">
        <v>5.7497999999999996</v>
      </c>
      <c r="D11" s="22">
        <f t="shared" si="0"/>
        <v>786.96159999999998</v>
      </c>
      <c r="E11" s="23">
        <f t="shared" si="4"/>
        <v>-0.29999999992469401</v>
      </c>
      <c r="F11" s="24">
        <f t="shared" si="5"/>
        <v>-0.49999999998817701</v>
      </c>
      <c r="G11" s="25">
        <f t="shared" si="6"/>
        <v>-0.29999999992469401</v>
      </c>
      <c r="H11" s="21">
        <v>7.2823000000000002</v>
      </c>
      <c r="I11" s="22">
        <f t="shared" si="1"/>
        <v>788.4941</v>
      </c>
      <c r="J11" s="23">
        <f t="shared" si="7"/>
        <v>-0.20000000006348301</v>
      </c>
      <c r="K11" s="24">
        <f t="shared" si="8"/>
        <v>-1.00000000009004</v>
      </c>
      <c r="L11" s="25">
        <f t="shared" si="9"/>
        <v>-0.20000000006348301</v>
      </c>
      <c r="M11" s="40">
        <v>5.1558999999999999</v>
      </c>
      <c r="N11" s="22">
        <f t="shared" si="2"/>
        <v>786.36770000000001</v>
      </c>
      <c r="O11" s="23">
        <f t="shared" si="10"/>
        <v>-0.60000000007676102</v>
      </c>
      <c r="P11" s="24">
        <f t="shared" si="11"/>
        <v>-0.49999999998817701</v>
      </c>
      <c r="Q11" s="25">
        <f t="shared" si="12"/>
        <v>-0.60000000007676102</v>
      </c>
      <c r="R11" s="51"/>
      <c r="S11" s="47">
        <f t="shared" si="3"/>
        <v>44739</v>
      </c>
      <c r="T11" s="48">
        <v>9.0120000000000005</v>
      </c>
      <c r="U11" s="49">
        <f t="shared" si="13"/>
        <v>-0.19999999999953399</v>
      </c>
      <c r="V11" s="50">
        <f t="shared" si="14"/>
        <v>-1.1999999999989801</v>
      </c>
      <c r="W11" s="32">
        <f t="shared" si="15"/>
        <v>-0.19999999999953399</v>
      </c>
      <c r="X11" s="18">
        <v>11.8155</v>
      </c>
      <c r="Y11" s="49">
        <f t="shared" si="16"/>
        <v>-0.29999999999930099</v>
      </c>
      <c r="Z11" s="50">
        <f t="shared" si="17"/>
        <v>-0.89999999999967895</v>
      </c>
      <c r="AA11" s="32">
        <f t="shared" si="18"/>
        <v>-0.29999999999930099</v>
      </c>
      <c r="AB11" s="58">
        <v>8.5939999999999994</v>
      </c>
      <c r="AC11" s="49">
        <f t="shared" si="19"/>
        <v>-0.30000000000107702</v>
      </c>
      <c r="AD11" s="50">
        <f t="shared" si="20"/>
        <v>-1.10000000000099</v>
      </c>
      <c r="AE11" s="32">
        <f t="shared" si="21"/>
        <v>-0.30000000000107702</v>
      </c>
      <c r="AF11" s="55">
        <v>81940</v>
      </c>
      <c r="AG11" s="70">
        <f t="shared" si="22"/>
        <v>23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44740</v>
      </c>
      <c r="B12" s="20">
        <v>781.21180000000004</v>
      </c>
      <c r="C12" s="21">
        <v>5.7496</v>
      </c>
      <c r="D12" s="22">
        <f t="shared" si="0"/>
        <v>786.96140000000003</v>
      </c>
      <c r="E12" s="23">
        <f t="shared" si="4"/>
        <v>-0.20000000006348301</v>
      </c>
      <c r="F12" s="24">
        <f t="shared" si="5"/>
        <v>-0.70000000005165897</v>
      </c>
      <c r="G12" s="25">
        <f t="shared" si="6"/>
        <v>-0.20000000006348301</v>
      </c>
      <c r="H12" s="21">
        <v>7.2824</v>
      </c>
      <c r="I12" s="22">
        <f t="shared" si="1"/>
        <v>788.49419999999998</v>
      </c>
      <c r="J12" s="23">
        <f t="shared" si="7"/>
        <v>0.10000000008858501</v>
      </c>
      <c r="K12" s="24">
        <f t="shared" si="8"/>
        <v>-0.90000000000145497</v>
      </c>
      <c r="L12" s="25">
        <f t="shared" si="9"/>
        <v>0.10000000008858501</v>
      </c>
      <c r="M12" s="39">
        <v>5.1557000000000004</v>
      </c>
      <c r="N12" s="22">
        <f t="shared" si="2"/>
        <v>786.36749999999995</v>
      </c>
      <c r="O12" s="23">
        <f t="shared" si="10"/>
        <v>-0.199999999949796</v>
      </c>
      <c r="P12" s="24">
        <f t="shared" si="11"/>
        <v>-0.69999999993797202</v>
      </c>
      <c r="Q12" s="25">
        <f t="shared" si="12"/>
        <v>-0.199999999949796</v>
      </c>
      <c r="R12" s="46"/>
      <c r="S12" s="47">
        <f t="shared" si="3"/>
        <v>44740</v>
      </c>
      <c r="T12" s="48">
        <v>9.0113000000000003</v>
      </c>
      <c r="U12" s="49">
        <f t="shared" si="13"/>
        <v>-0.70000000000014495</v>
      </c>
      <c r="V12" s="50">
        <f t="shared" si="14"/>
        <v>-1.8999999999991199</v>
      </c>
      <c r="W12" s="32">
        <f t="shared" si="15"/>
        <v>-0.70000000000014495</v>
      </c>
      <c r="X12" s="18">
        <v>11.8154</v>
      </c>
      <c r="Y12" s="49">
        <f t="shared" si="16"/>
        <v>-9.99999999997669E-2</v>
      </c>
      <c r="Z12" s="50">
        <f t="shared" si="17"/>
        <v>-0.999999999999446</v>
      </c>
      <c r="AA12" s="32">
        <f t="shared" si="18"/>
        <v>-9.99999999997669E-2</v>
      </c>
      <c r="AB12" s="58">
        <v>8.5937999999999999</v>
      </c>
      <c r="AC12" s="49">
        <f t="shared" si="19"/>
        <v>-0.19999999999953399</v>
      </c>
      <c r="AD12" s="50">
        <f t="shared" si="20"/>
        <v>-1.3000000000005201</v>
      </c>
      <c r="AE12" s="32">
        <f t="shared" si="21"/>
        <v>-0.19999999999953399</v>
      </c>
      <c r="AF12" s="55">
        <v>81937</v>
      </c>
      <c r="AG12" s="70">
        <f t="shared" si="22"/>
        <v>26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44741</v>
      </c>
      <c r="B13" s="20">
        <v>781.21180000000004</v>
      </c>
      <c r="C13" s="21">
        <v>5.75</v>
      </c>
      <c r="D13" s="22">
        <f t="shared" si="0"/>
        <v>786.96180000000004</v>
      </c>
      <c r="E13" s="23">
        <f t="shared" si="4"/>
        <v>0.40000000001327901</v>
      </c>
      <c r="F13" s="24">
        <f t="shared" si="5"/>
        <v>-0.30000000003838101</v>
      </c>
      <c r="G13" s="25">
        <f t="shared" si="6"/>
        <v>0.40000000001327901</v>
      </c>
      <c r="H13" s="21">
        <v>7.2819000000000003</v>
      </c>
      <c r="I13" s="22">
        <f t="shared" si="1"/>
        <v>788.49369999999999</v>
      </c>
      <c r="J13" s="23">
        <f t="shared" si="7"/>
        <v>-0.50000000010186296</v>
      </c>
      <c r="K13" s="24">
        <f t="shared" si="8"/>
        <v>-1.4000000001033199</v>
      </c>
      <c r="L13" s="25">
        <f t="shared" si="9"/>
        <v>-0.50000000010186296</v>
      </c>
      <c r="M13" s="40">
        <v>5.1559999999999997</v>
      </c>
      <c r="N13" s="22">
        <f t="shared" si="2"/>
        <v>786.36779999999999</v>
      </c>
      <c r="O13" s="23">
        <f t="shared" si="10"/>
        <v>0.29999999992469401</v>
      </c>
      <c r="P13" s="24">
        <f t="shared" si="11"/>
        <v>-0.40000000001327901</v>
      </c>
      <c r="Q13" s="25">
        <f t="shared" si="12"/>
        <v>0.29999999992469401</v>
      </c>
      <c r="R13" s="51"/>
      <c r="S13" s="47">
        <f t="shared" si="3"/>
        <v>44741</v>
      </c>
      <c r="T13" s="48">
        <v>9.0115999999999996</v>
      </c>
      <c r="U13" s="49">
        <f t="shared" si="13"/>
        <v>0.29999999999930099</v>
      </c>
      <c r="V13" s="50">
        <f t="shared" si="14"/>
        <v>-1.59999999999982</v>
      </c>
      <c r="W13" s="32">
        <f t="shared" si="15"/>
        <v>0.29999999999930099</v>
      </c>
      <c r="X13" s="18">
        <v>11.815200000000001</v>
      </c>
      <c r="Y13" s="49">
        <f t="shared" si="16"/>
        <v>-0.19999999999953399</v>
      </c>
      <c r="Z13" s="50">
        <f t="shared" si="17"/>
        <v>-1.1999999999989801</v>
      </c>
      <c r="AA13" s="32">
        <f t="shared" si="18"/>
        <v>-0.19999999999953399</v>
      </c>
      <c r="AB13" s="58">
        <v>8.5938999999999997</v>
      </c>
      <c r="AC13" s="49">
        <f t="shared" si="19"/>
        <v>9.99999999997669E-2</v>
      </c>
      <c r="AD13" s="50">
        <f t="shared" si="20"/>
        <v>-1.20000000000076</v>
      </c>
      <c r="AE13" s="32">
        <f t="shared" si="21"/>
        <v>9.99999999997669E-2</v>
      </c>
      <c r="AF13" s="55">
        <v>81934</v>
      </c>
      <c r="AG13" s="70">
        <f t="shared" si="22"/>
        <v>29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44742</v>
      </c>
      <c r="B14" s="20">
        <v>781.21180000000004</v>
      </c>
      <c r="C14" s="21">
        <v>5.7492000000000001</v>
      </c>
      <c r="D14" s="22">
        <f t="shared" si="0"/>
        <v>786.96100000000001</v>
      </c>
      <c r="E14" s="23">
        <f t="shared" si="4"/>
        <v>-0.80000000002655702</v>
      </c>
      <c r="F14" s="24">
        <f t="shared" si="5"/>
        <v>-1.1000000000649399</v>
      </c>
      <c r="G14" s="25">
        <f t="shared" si="6"/>
        <v>-0.80000000002655702</v>
      </c>
      <c r="H14" s="21">
        <v>7.2816999999999998</v>
      </c>
      <c r="I14" s="22">
        <f t="shared" si="1"/>
        <v>788.49350000000004</v>
      </c>
      <c r="J14" s="23">
        <f t="shared" si="7"/>
        <v>-0.199999999949796</v>
      </c>
      <c r="K14" s="24">
        <f t="shared" si="8"/>
        <v>-1.60000000005311</v>
      </c>
      <c r="L14" s="25">
        <f t="shared" si="9"/>
        <v>-0.199999999949796</v>
      </c>
      <c r="M14" s="39">
        <v>5.1553000000000004</v>
      </c>
      <c r="N14" s="22">
        <f t="shared" si="2"/>
        <v>786.36710000000005</v>
      </c>
      <c r="O14" s="23">
        <f t="shared" si="10"/>
        <v>-0.69999999993797202</v>
      </c>
      <c r="P14" s="24">
        <f t="shared" si="11"/>
        <v>-1.09999999995125</v>
      </c>
      <c r="Q14" s="25">
        <f t="shared" si="12"/>
        <v>-0.69999999993797202</v>
      </c>
      <c r="R14" s="46"/>
      <c r="S14" s="47">
        <f t="shared" si="3"/>
        <v>44742</v>
      </c>
      <c r="T14" s="48">
        <v>9.0114000000000001</v>
      </c>
      <c r="U14" s="49">
        <f t="shared" si="13"/>
        <v>-0.19999999999953399</v>
      </c>
      <c r="V14" s="50">
        <f t="shared" si="14"/>
        <v>-1.7999999999993599</v>
      </c>
      <c r="W14" s="32">
        <f t="shared" si="15"/>
        <v>-0.19999999999953399</v>
      </c>
      <c r="X14" s="18">
        <v>11.814500000000001</v>
      </c>
      <c r="Y14" s="49">
        <f t="shared" si="16"/>
        <v>-0.70000000000014495</v>
      </c>
      <c r="Z14" s="50">
        <f t="shared" si="17"/>
        <v>-1.8999999999991199</v>
      </c>
      <c r="AA14" s="32">
        <f t="shared" si="18"/>
        <v>-0.70000000000014495</v>
      </c>
      <c r="AB14" s="58">
        <v>8.5934000000000008</v>
      </c>
      <c r="AC14" s="49">
        <f t="shared" si="19"/>
        <v>-0.49999999999883499</v>
      </c>
      <c r="AD14" s="50">
        <f t="shared" si="20"/>
        <v>-1.6999999999995901</v>
      </c>
      <c r="AE14" s="32">
        <f t="shared" si="21"/>
        <v>-0.49999999999883499</v>
      </c>
      <c r="AF14" s="55">
        <v>81931</v>
      </c>
      <c r="AG14" s="70">
        <f t="shared" si="22"/>
        <v>32</v>
      </c>
      <c r="AH14" s="72"/>
    </row>
    <row r="15" spans="1:44" s="1" customFormat="1" ht="14.85" customHeight="1">
      <c r="A15" s="19">
        <v>44743</v>
      </c>
      <c r="B15" s="20">
        <v>781.21180000000004</v>
      </c>
      <c r="C15" s="21">
        <v>5.7489999999999997</v>
      </c>
      <c r="D15" s="22">
        <f t="shared" si="0"/>
        <v>786.96079999999995</v>
      </c>
      <c r="E15" s="23">
        <f t="shared" si="4"/>
        <v>-0.199999999949796</v>
      </c>
      <c r="F15" s="24">
        <f t="shared" si="5"/>
        <v>-1.30000000001473</v>
      </c>
      <c r="G15" s="25">
        <f t="shared" si="6"/>
        <v>-0.199999999949796</v>
      </c>
      <c r="H15" s="21">
        <v>7.282</v>
      </c>
      <c r="I15" s="22">
        <f t="shared" si="1"/>
        <v>788.49379999999996</v>
      </c>
      <c r="J15" s="23">
        <f t="shared" si="7"/>
        <v>0.30000000003838101</v>
      </c>
      <c r="K15" s="24">
        <f t="shared" si="8"/>
        <v>-1.30000000001473</v>
      </c>
      <c r="L15" s="25">
        <f t="shared" si="9"/>
        <v>0.30000000003838101</v>
      </c>
      <c r="M15" s="40">
        <v>5.1551</v>
      </c>
      <c r="N15" s="22">
        <f t="shared" si="2"/>
        <v>786.36689999999999</v>
      </c>
      <c r="O15" s="23">
        <f t="shared" si="10"/>
        <v>-0.20000000006348301</v>
      </c>
      <c r="P15" s="24">
        <f t="shared" si="11"/>
        <v>-1.30000000001473</v>
      </c>
      <c r="Q15" s="25">
        <f t="shared" si="12"/>
        <v>-0.20000000006348301</v>
      </c>
      <c r="R15" s="51"/>
      <c r="S15" s="47">
        <f t="shared" si="3"/>
        <v>44743</v>
      </c>
      <c r="T15" s="48">
        <v>9.0112000000000005</v>
      </c>
      <c r="U15" s="49">
        <f t="shared" si="13"/>
        <v>-0.19999999999953399</v>
      </c>
      <c r="V15" s="50">
        <f t="shared" si="14"/>
        <v>-1.99999999999889</v>
      </c>
      <c r="W15" s="32">
        <f t="shared" si="15"/>
        <v>-0.19999999999953399</v>
      </c>
      <c r="X15" s="18">
        <v>11.8148</v>
      </c>
      <c r="Y15" s="49">
        <f t="shared" si="16"/>
        <v>0.29999999999930099</v>
      </c>
      <c r="Z15" s="50">
        <f t="shared" si="17"/>
        <v>-1.59999999999982</v>
      </c>
      <c r="AA15" s="32">
        <f t="shared" si="18"/>
        <v>0.29999999999930099</v>
      </c>
      <c r="AB15" s="58">
        <v>8.5931999999999995</v>
      </c>
      <c r="AC15" s="49">
        <f t="shared" si="19"/>
        <v>-0.20000000000130999</v>
      </c>
      <c r="AD15" s="50">
        <f t="shared" si="20"/>
        <v>-1.9000000000009001</v>
      </c>
      <c r="AE15" s="32">
        <f t="shared" si="21"/>
        <v>-0.20000000000130999</v>
      </c>
      <c r="AF15" s="55">
        <v>81928</v>
      </c>
      <c r="AG15" s="70">
        <f t="shared" si="22"/>
        <v>35</v>
      </c>
      <c r="AH15" s="71"/>
    </row>
    <row r="16" spans="1:44" s="1" customFormat="1" ht="14.85" customHeight="1">
      <c r="A16" s="19">
        <v>44744</v>
      </c>
      <c r="B16" s="20">
        <v>781.21180000000004</v>
      </c>
      <c r="C16" s="21">
        <v>5.7492000000000001</v>
      </c>
      <c r="D16" s="22">
        <f t="shared" si="0"/>
        <v>786.96100000000001</v>
      </c>
      <c r="E16" s="23">
        <f t="shared" si="4"/>
        <v>0.199999999949796</v>
      </c>
      <c r="F16" s="24">
        <f t="shared" si="5"/>
        <v>-1.1000000000649399</v>
      </c>
      <c r="G16" s="25">
        <f t="shared" si="6"/>
        <v>0.199999999949796</v>
      </c>
      <c r="H16" s="21">
        <v>7.2812999999999999</v>
      </c>
      <c r="I16" s="22">
        <f t="shared" si="1"/>
        <v>788.49310000000003</v>
      </c>
      <c r="J16" s="23">
        <f t="shared" si="7"/>
        <v>-0.70000000005165897</v>
      </c>
      <c r="K16" s="24">
        <f t="shared" si="8"/>
        <v>-2.00000000006639</v>
      </c>
      <c r="L16" s="25">
        <f t="shared" si="9"/>
        <v>-0.70000000005165897</v>
      </c>
      <c r="M16" s="39">
        <v>5.1551</v>
      </c>
      <c r="N16" s="22">
        <f t="shared" si="2"/>
        <v>786.36689999999999</v>
      </c>
      <c r="O16" s="23">
        <f t="shared" si="10"/>
        <v>0</v>
      </c>
      <c r="P16" s="24">
        <f t="shared" si="11"/>
        <v>-1.30000000001473</v>
      </c>
      <c r="Q16" s="25">
        <f t="shared" si="12"/>
        <v>0</v>
      </c>
      <c r="R16" s="46"/>
      <c r="S16" s="47">
        <f t="shared" si="3"/>
        <v>44744</v>
      </c>
      <c r="T16" s="48">
        <v>9.0109999999999992</v>
      </c>
      <c r="U16" s="49">
        <f t="shared" si="13"/>
        <v>-0.20000000000130999</v>
      </c>
      <c r="V16" s="50">
        <f t="shared" si="14"/>
        <v>-2.2000000000002</v>
      </c>
      <c r="W16" s="32">
        <f t="shared" si="15"/>
        <v>-0.20000000000130999</v>
      </c>
      <c r="X16" s="18">
        <v>11.8146</v>
      </c>
      <c r="Y16" s="49">
        <f t="shared" si="16"/>
        <v>-0.19999999999953399</v>
      </c>
      <c r="Z16" s="50">
        <f t="shared" si="17"/>
        <v>-1.7999999999993599</v>
      </c>
      <c r="AA16" s="32">
        <f t="shared" si="18"/>
        <v>-0.19999999999953399</v>
      </c>
      <c r="AB16" s="58">
        <v>8.5934000000000008</v>
      </c>
      <c r="AC16" s="49">
        <f t="shared" si="19"/>
        <v>0.20000000000130999</v>
      </c>
      <c r="AD16" s="50">
        <f t="shared" si="20"/>
        <v>-1.6999999999995901</v>
      </c>
      <c r="AE16" s="32">
        <f t="shared" si="21"/>
        <v>0.20000000000130999</v>
      </c>
      <c r="AF16" s="55">
        <v>81925</v>
      </c>
      <c r="AG16" s="70">
        <f t="shared" si="22"/>
        <v>38</v>
      </c>
      <c r="AH16" s="72"/>
    </row>
    <row r="17" spans="1:43" s="1" customFormat="1" ht="14.85" customHeight="1">
      <c r="A17" s="19">
        <v>44745</v>
      </c>
      <c r="B17" s="20">
        <v>781.21180000000004</v>
      </c>
      <c r="C17" s="21">
        <v>5.7485999999999997</v>
      </c>
      <c r="D17" s="22">
        <f t="shared" si="0"/>
        <v>786.96040000000005</v>
      </c>
      <c r="E17" s="23">
        <f t="shared" si="4"/>
        <v>-0.59999999996307496</v>
      </c>
      <c r="F17" s="24">
        <f t="shared" si="5"/>
        <v>-1.70000000002801</v>
      </c>
      <c r="G17" s="25">
        <f t="shared" si="6"/>
        <v>-0.59999999996307496</v>
      </c>
      <c r="H17" s="21">
        <v>7.2811000000000003</v>
      </c>
      <c r="I17" s="22">
        <f t="shared" si="1"/>
        <v>788.49289999999996</v>
      </c>
      <c r="J17" s="23">
        <f t="shared" si="7"/>
        <v>-0.199999999949796</v>
      </c>
      <c r="K17" s="24">
        <f t="shared" si="8"/>
        <v>-2.2000000000161899</v>
      </c>
      <c r="L17" s="25">
        <f t="shared" si="9"/>
        <v>-0.199999999949796</v>
      </c>
      <c r="M17" s="40">
        <v>5.1547000000000001</v>
      </c>
      <c r="N17" s="22">
        <f t="shared" si="2"/>
        <v>786.36649999999997</v>
      </c>
      <c r="O17" s="23">
        <f t="shared" si="10"/>
        <v>-0.39999999989959201</v>
      </c>
      <c r="P17" s="24">
        <f t="shared" si="11"/>
        <v>-1.69999999991433</v>
      </c>
      <c r="Q17" s="25">
        <f t="shared" si="12"/>
        <v>-0.39999999989959201</v>
      </c>
      <c r="R17" s="51"/>
      <c r="S17" s="47">
        <f t="shared" si="3"/>
        <v>44745</v>
      </c>
      <c r="T17" s="48">
        <v>9.0111000000000008</v>
      </c>
      <c r="U17" s="49">
        <f t="shared" si="13"/>
        <v>0.10000000000154299</v>
      </c>
      <c r="V17" s="50">
        <f t="shared" si="14"/>
        <v>-2.0999999999986598</v>
      </c>
      <c r="W17" s="32">
        <f t="shared" si="15"/>
        <v>0.10000000000154299</v>
      </c>
      <c r="X17" s="18">
        <v>11.814399999999999</v>
      </c>
      <c r="Y17" s="49">
        <f t="shared" si="16"/>
        <v>-0.20000000000130999</v>
      </c>
      <c r="Z17" s="50">
        <f t="shared" si="17"/>
        <v>-2.0000000000006701</v>
      </c>
      <c r="AA17" s="32">
        <f t="shared" si="18"/>
        <v>-0.20000000000130999</v>
      </c>
      <c r="AB17" s="58">
        <v>8.5931999999999995</v>
      </c>
      <c r="AC17" s="49">
        <f t="shared" si="19"/>
        <v>-0.20000000000130999</v>
      </c>
      <c r="AD17" s="50">
        <f t="shared" si="20"/>
        <v>-1.9000000000009001</v>
      </c>
      <c r="AE17" s="32">
        <f t="shared" si="21"/>
        <v>-0.20000000000130999</v>
      </c>
      <c r="AF17" s="55">
        <v>81922</v>
      </c>
      <c r="AG17" s="70">
        <f t="shared" si="22"/>
        <v>41</v>
      </c>
      <c r="AH17" s="71"/>
    </row>
    <row r="18" spans="1:43" s="1" customFormat="1" ht="14.85" customHeight="1">
      <c r="A18" s="19">
        <v>44746</v>
      </c>
      <c r="B18" s="20">
        <v>781.21180000000004</v>
      </c>
      <c r="C18" s="21">
        <v>5.7485999999999997</v>
      </c>
      <c r="D18" s="22">
        <f t="shared" si="0"/>
        <v>786.96040000000005</v>
      </c>
      <c r="E18" s="23">
        <f t="shared" si="4"/>
        <v>0</v>
      </c>
      <c r="F18" s="24">
        <f t="shared" si="5"/>
        <v>-1.70000000002801</v>
      </c>
      <c r="G18" s="25">
        <f t="shared" si="6"/>
        <v>0</v>
      </c>
      <c r="H18" s="21">
        <v>7.2809000000000097</v>
      </c>
      <c r="I18" s="22">
        <f t="shared" si="1"/>
        <v>788.49270000000001</v>
      </c>
      <c r="J18" s="23">
        <f t="shared" si="7"/>
        <v>-0.20000000006348301</v>
      </c>
      <c r="K18" s="24">
        <f t="shared" si="8"/>
        <v>-2.40000000007967</v>
      </c>
      <c r="L18" s="25">
        <f t="shared" si="9"/>
        <v>-0.20000000006348301</v>
      </c>
      <c r="M18" s="39">
        <v>5.1544999999999996</v>
      </c>
      <c r="N18" s="22">
        <f t="shared" si="2"/>
        <v>786.36630000000002</v>
      </c>
      <c r="O18" s="23">
        <f t="shared" si="10"/>
        <v>-0.20000000006348301</v>
      </c>
      <c r="P18" s="24">
        <f t="shared" si="11"/>
        <v>-1.8999999999778101</v>
      </c>
      <c r="Q18" s="25">
        <f t="shared" si="12"/>
        <v>-0.20000000006348301</v>
      </c>
      <c r="R18" s="51"/>
      <c r="S18" s="47">
        <f t="shared" si="3"/>
        <v>44746</v>
      </c>
      <c r="T18" s="48">
        <v>9.0106000000000002</v>
      </c>
      <c r="U18" s="49">
        <f t="shared" si="13"/>
        <v>-0.50000000000061096</v>
      </c>
      <c r="V18" s="50">
        <f t="shared" si="14"/>
        <v>-2.59999999999927</v>
      </c>
      <c r="W18" s="32">
        <f t="shared" si="15"/>
        <v>-0.50000000000061096</v>
      </c>
      <c r="X18" s="18">
        <v>11.814500000000001</v>
      </c>
      <c r="Y18" s="49">
        <f t="shared" si="16"/>
        <v>0.10000000000154299</v>
      </c>
      <c r="Z18" s="50">
        <f t="shared" si="17"/>
        <v>-1.8999999999991199</v>
      </c>
      <c r="AA18" s="32">
        <f t="shared" si="18"/>
        <v>0.10000000000154299</v>
      </c>
      <c r="AB18" s="58">
        <v>8.593</v>
      </c>
      <c r="AC18" s="49">
        <f t="shared" si="19"/>
        <v>-0.19999999999953399</v>
      </c>
      <c r="AD18" s="50">
        <f t="shared" si="20"/>
        <v>-2.10000000000043</v>
      </c>
      <c r="AE18" s="32">
        <f t="shared" si="21"/>
        <v>-0.19999999999953399</v>
      </c>
      <c r="AF18" s="55">
        <v>81919</v>
      </c>
      <c r="AG18" s="70">
        <f t="shared" si="22"/>
        <v>44</v>
      </c>
      <c r="AH18" s="72"/>
    </row>
    <row r="19" spans="1:43" s="1" customFormat="1" ht="14.85" customHeight="1">
      <c r="A19" s="19">
        <v>44747</v>
      </c>
      <c r="B19" s="20">
        <v>781.21180000000004</v>
      </c>
      <c r="C19" s="21">
        <v>5.7482000000000104</v>
      </c>
      <c r="D19" s="22">
        <f t="shared" si="0"/>
        <v>786.96</v>
      </c>
      <c r="E19" s="23">
        <f t="shared" si="4"/>
        <v>-0.40000000001327901</v>
      </c>
      <c r="F19" s="24">
        <f t="shared" si="5"/>
        <v>-2.1000000000412902</v>
      </c>
      <c r="G19" s="25">
        <f t="shared" si="6"/>
        <v>-0.40000000001327901</v>
      </c>
      <c r="H19" s="21">
        <v>7.2808000000000002</v>
      </c>
      <c r="I19" s="22">
        <f t="shared" si="1"/>
        <v>788.49260000000004</v>
      </c>
      <c r="J19" s="23">
        <f t="shared" si="7"/>
        <v>-9.9999999974897905E-2</v>
      </c>
      <c r="K19" s="24">
        <f t="shared" si="8"/>
        <v>-2.5000000000545701</v>
      </c>
      <c r="L19" s="25">
        <f t="shared" si="9"/>
        <v>-9.9999999974897905E-2</v>
      </c>
      <c r="M19" s="40">
        <v>5.1550000000000002</v>
      </c>
      <c r="N19" s="22">
        <f t="shared" si="2"/>
        <v>786.36680000000001</v>
      </c>
      <c r="O19" s="23">
        <f t="shared" si="10"/>
        <v>0.49999999998817701</v>
      </c>
      <c r="P19" s="24">
        <f t="shared" si="11"/>
        <v>-1.39999999998963</v>
      </c>
      <c r="Q19" s="25">
        <f t="shared" si="12"/>
        <v>0.49999999998817701</v>
      </c>
      <c r="R19" s="51"/>
      <c r="S19" s="47">
        <f t="shared" si="3"/>
        <v>44747</v>
      </c>
      <c r="T19" s="48">
        <v>9.0106000000000002</v>
      </c>
      <c r="U19" s="49">
        <f t="shared" si="13"/>
        <v>0</v>
      </c>
      <c r="V19" s="50">
        <f t="shared" si="14"/>
        <v>-2.59999999999927</v>
      </c>
      <c r="W19" s="32">
        <f t="shared" si="15"/>
        <v>0</v>
      </c>
      <c r="X19" s="18">
        <v>11.814</v>
      </c>
      <c r="Y19" s="49">
        <f t="shared" si="16"/>
        <v>-0.50000000000061096</v>
      </c>
      <c r="Z19" s="50">
        <f t="shared" si="17"/>
        <v>-2.3999999999997401</v>
      </c>
      <c r="AA19" s="32">
        <f t="shared" si="18"/>
        <v>-0.50000000000061096</v>
      </c>
      <c r="AB19" s="58">
        <v>8.5930999999999997</v>
      </c>
      <c r="AC19" s="49">
        <f t="shared" si="19"/>
        <v>9.99999999997669E-2</v>
      </c>
      <c r="AD19" s="50">
        <f t="shared" si="20"/>
        <v>-2.0000000000006701</v>
      </c>
      <c r="AE19" s="32">
        <f t="shared" si="21"/>
        <v>9.99999999997669E-2</v>
      </c>
      <c r="AF19" s="55">
        <v>81916</v>
      </c>
      <c r="AG19" s="70">
        <f t="shared" si="22"/>
        <v>47</v>
      </c>
      <c r="AH19" s="71"/>
    </row>
    <row r="20" spans="1:43" s="1" customFormat="1" ht="14.85" customHeight="1">
      <c r="A20" s="19">
        <v>44748</v>
      </c>
      <c r="B20" s="20">
        <v>781.21180000000004</v>
      </c>
      <c r="C20" s="21">
        <v>5.74800000000001</v>
      </c>
      <c r="D20" s="22">
        <f t="shared" si="0"/>
        <v>786.95979999999997</v>
      </c>
      <c r="E20" s="23">
        <f t="shared" si="4"/>
        <v>-0.199999999949796</v>
      </c>
      <c r="F20" s="24">
        <f t="shared" si="5"/>
        <v>-2.2999999999910901</v>
      </c>
      <c r="G20" s="25">
        <f t="shared" si="6"/>
        <v>-0.199999999949796</v>
      </c>
      <c r="H20" s="21">
        <v>7.2805000000000097</v>
      </c>
      <c r="I20" s="22">
        <f t="shared" si="1"/>
        <v>788.4923</v>
      </c>
      <c r="J20" s="23">
        <f t="shared" si="7"/>
        <v>-0.30000000003838101</v>
      </c>
      <c r="K20" s="24">
        <f t="shared" si="8"/>
        <v>-2.8000000000929499</v>
      </c>
      <c r="L20" s="25">
        <f t="shared" si="9"/>
        <v>-0.30000000003838101</v>
      </c>
      <c r="M20" s="39">
        <v>5.1540999999999997</v>
      </c>
      <c r="N20" s="22">
        <f t="shared" si="2"/>
        <v>786.36590000000001</v>
      </c>
      <c r="O20" s="23">
        <f t="shared" si="10"/>
        <v>-0.90000000000145497</v>
      </c>
      <c r="P20" s="24">
        <f t="shared" si="11"/>
        <v>-2.2999999999910901</v>
      </c>
      <c r="Q20" s="25">
        <f t="shared" si="12"/>
        <v>-0.90000000000145497</v>
      </c>
      <c r="R20" s="46"/>
      <c r="S20" s="47">
        <f t="shared" si="3"/>
        <v>44748</v>
      </c>
      <c r="T20" s="48">
        <v>9.0101999999999904</v>
      </c>
      <c r="U20" s="49">
        <f t="shared" si="13"/>
        <v>-0.40000000000972602</v>
      </c>
      <c r="V20" s="50">
        <f t="shared" si="14"/>
        <v>-3.0000000000089999</v>
      </c>
      <c r="W20" s="32">
        <f t="shared" si="15"/>
        <v>-0.40000000000972602</v>
      </c>
      <c r="X20" s="18">
        <v>11.813800000000001</v>
      </c>
      <c r="Y20" s="49">
        <f t="shared" si="16"/>
        <v>-0.19999999999953399</v>
      </c>
      <c r="Z20" s="50">
        <f t="shared" si="17"/>
        <v>-2.59999999999927</v>
      </c>
      <c r="AA20" s="32">
        <f t="shared" si="18"/>
        <v>-0.19999999999953399</v>
      </c>
      <c r="AB20" s="58">
        <v>8.5925999999999991</v>
      </c>
      <c r="AC20" s="49">
        <f t="shared" si="19"/>
        <v>-0.50000000000061096</v>
      </c>
      <c r="AD20" s="50">
        <f t="shared" si="20"/>
        <v>-2.5000000000012799</v>
      </c>
      <c r="AE20" s="32">
        <f t="shared" si="21"/>
        <v>-0.50000000000061096</v>
      </c>
      <c r="AF20" s="55">
        <v>81913</v>
      </c>
      <c r="AG20" s="70">
        <f t="shared" si="22"/>
        <v>50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44750</v>
      </c>
      <c r="B21" s="20">
        <v>781.21180000000004</v>
      </c>
      <c r="C21" s="21">
        <v>5.7481</v>
      </c>
      <c r="D21" s="22">
        <f t="shared" si="0"/>
        <v>786.95989999999995</v>
      </c>
      <c r="E21" s="23">
        <f t="shared" si="4"/>
        <v>9.9999999974897905E-2</v>
      </c>
      <c r="F21" s="24">
        <f t="shared" si="5"/>
        <v>-2.2000000000161899</v>
      </c>
      <c r="G21" s="25">
        <f t="shared" si="6"/>
        <v>4.9999999987449001E-2</v>
      </c>
      <c r="H21" s="21">
        <v>7.2803000000000102</v>
      </c>
      <c r="I21" s="22">
        <f t="shared" si="1"/>
        <v>788.49210000000005</v>
      </c>
      <c r="J21" s="23">
        <f t="shared" si="7"/>
        <v>-0.199999999949796</v>
      </c>
      <c r="K21" s="24">
        <f t="shared" si="8"/>
        <v>-3.0000000000427498</v>
      </c>
      <c r="L21" s="25">
        <f t="shared" si="9"/>
        <v>-9.9999999974897905E-2</v>
      </c>
      <c r="M21" s="40">
        <v>5.1538999999999904</v>
      </c>
      <c r="N21" s="22">
        <f t="shared" si="2"/>
        <v>786.36569999999995</v>
      </c>
      <c r="O21" s="23">
        <f t="shared" si="10"/>
        <v>-0.199999999949796</v>
      </c>
      <c r="P21" s="24">
        <f t="shared" si="11"/>
        <v>-2.4999999999408802</v>
      </c>
      <c r="Q21" s="25">
        <f t="shared" si="12"/>
        <v>-9.9999999974897905E-2</v>
      </c>
      <c r="R21" s="51"/>
      <c r="S21" s="47">
        <f t="shared" si="3"/>
        <v>44750</v>
      </c>
      <c r="T21" s="48">
        <v>9.0099999999999891</v>
      </c>
      <c r="U21" s="49">
        <f t="shared" si="13"/>
        <v>-0.20000000000130999</v>
      </c>
      <c r="V21" s="50">
        <f t="shared" si="14"/>
        <v>-3.2000000000103102</v>
      </c>
      <c r="W21" s="32">
        <f t="shared" si="15"/>
        <v>-0.100000000000655</v>
      </c>
      <c r="X21" s="18">
        <v>11.8142</v>
      </c>
      <c r="Y21" s="49">
        <f t="shared" si="16"/>
        <v>0.39999999999906799</v>
      </c>
      <c r="Z21" s="50">
        <f t="shared" si="17"/>
        <v>-2.2000000000002</v>
      </c>
      <c r="AA21" s="32">
        <f t="shared" si="18"/>
        <v>0.19999999999953399</v>
      </c>
      <c r="AB21" s="58">
        <v>8.5923999999999907</v>
      </c>
      <c r="AC21" s="49">
        <f t="shared" si="19"/>
        <v>-0.200000000008416</v>
      </c>
      <c r="AD21" s="50">
        <f t="shared" si="20"/>
        <v>-2.7000000000096902</v>
      </c>
      <c r="AE21" s="32">
        <f t="shared" si="21"/>
        <v>-0.100000000004208</v>
      </c>
      <c r="AF21" s="55">
        <v>81910</v>
      </c>
      <c r="AG21" s="70">
        <f t="shared" si="22"/>
        <v>53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44752</v>
      </c>
      <c r="B22" s="20">
        <v>781.21180000000004</v>
      </c>
      <c r="C22" s="21">
        <v>5.74760000000001</v>
      </c>
      <c r="D22" s="22">
        <f t="shared" si="0"/>
        <v>786.95939999999996</v>
      </c>
      <c r="E22" s="23">
        <f t="shared" si="4"/>
        <v>-0.49999999998817701</v>
      </c>
      <c r="F22" s="24">
        <f t="shared" si="5"/>
        <v>-2.70000000000437</v>
      </c>
      <c r="G22" s="25">
        <f t="shared" si="6"/>
        <v>-0.24999999999408801</v>
      </c>
      <c r="H22" s="21">
        <v>7.2804000000000002</v>
      </c>
      <c r="I22" s="22">
        <f t="shared" si="1"/>
        <v>788.49220000000003</v>
      </c>
      <c r="J22" s="23">
        <f t="shared" si="7"/>
        <v>9.9999999974897905E-2</v>
      </c>
      <c r="K22" s="24">
        <f t="shared" si="8"/>
        <v>-2.9000000000678501</v>
      </c>
      <c r="L22" s="25">
        <f t="shared" si="9"/>
        <v>4.9999999987449001E-2</v>
      </c>
      <c r="M22" s="39">
        <v>5.1534000000000004</v>
      </c>
      <c r="N22" s="22">
        <f t="shared" si="2"/>
        <v>786.36519999999996</v>
      </c>
      <c r="O22" s="23">
        <f t="shared" si="10"/>
        <v>-0.49999999998817701</v>
      </c>
      <c r="P22" s="24">
        <f t="shared" si="11"/>
        <v>-2.9999999999290599</v>
      </c>
      <c r="Q22" s="25">
        <f t="shared" si="12"/>
        <v>-0.24999999999408801</v>
      </c>
      <c r="R22" s="51"/>
      <c r="S22" s="47">
        <f t="shared" si="3"/>
        <v>44752</v>
      </c>
      <c r="T22" s="48">
        <v>9.0105000000000004</v>
      </c>
      <c r="U22" s="49">
        <f t="shared" si="13"/>
        <v>0.50000000001126899</v>
      </c>
      <c r="V22" s="50">
        <f t="shared" si="14"/>
        <v>-2.6999999999990401</v>
      </c>
      <c r="W22" s="32">
        <f t="shared" si="15"/>
        <v>0.25000000000563499</v>
      </c>
      <c r="X22" s="18">
        <v>11.8134</v>
      </c>
      <c r="Y22" s="49">
        <f t="shared" si="16"/>
        <v>-0.799999999999912</v>
      </c>
      <c r="Z22" s="50">
        <f t="shared" si="17"/>
        <v>-3.0000000000001101</v>
      </c>
      <c r="AA22" s="32">
        <f t="shared" si="18"/>
        <v>-0.399999999999956</v>
      </c>
      <c r="AB22" s="58">
        <v>8.5924999999999994</v>
      </c>
      <c r="AC22" s="49">
        <f t="shared" si="19"/>
        <v>0.100000000008649</v>
      </c>
      <c r="AD22" s="50">
        <f t="shared" si="20"/>
        <v>-2.6000000000010499</v>
      </c>
      <c r="AE22" s="32">
        <f t="shared" si="21"/>
        <v>5.0000000004324398E-2</v>
      </c>
      <c r="AF22" s="55">
        <v>81907</v>
      </c>
      <c r="AG22" s="70">
        <f t="shared" si="22"/>
        <v>56</v>
      </c>
      <c r="AH22" s="72"/>
    </row>
    <row r="23" spans="1:43" s="1" customFormat="1" ht="14.85" customHeight="1">
      <c r="A23" s="19">
        <v>44754</v>
      </c>
      <c r="B23" s="20">
        <v>781.21180000000004</v>
      </c>
      <c r="C23" s="21">
        <v>5.7477</v>
      </c>
      <c r="D23" s="22">
        <f t="shared" si="0"/>
        <v>786.95950000000005</v>
      </c>
      <c r="E23" s="23">
        <f t="shared" si="4"/>
        <v>9.9999999974897905E-2</v>
      </c>
      <c r="F23" s="24">
        <f t="shared" si="5"/>
        <v>-2.6000000000294698</v>
      </c>
      <c r="G23" s="25">
        <f t="shared" si="6"/>
        <v>4.9999999987449001E-2</v>
      </c>
      <c r="H23" s="21">
        <v>7.2805</v>
      </c>
      <c r="I23" s="22">
        <f t="shared" si="1"/>
        <v>788.4923</v>
      </c>
      <c r="J23" s="23">
        <f t="shared" si="7"/>
        <v>9.9999999974897905E-2</v>
      </c>
      <c r="K23" s="24">
        <f t="shared" si="8"/>
        <v>-2.8000000000929499</v>
      </c>
      <c r="L23" s="25">
        <f t="shared" si="9"/>
        <v>4.9999999987449001E-2</v>
      </c>
      <c r="M23" s="40">
        <v>5.1534999999999904</v>
      </c>
      <c r="N23" s="22">
        <f t="shared" si="2"/>
        <v>786.36530000000005</v>
      </c>
      <c r="O23" s="23">
        <f t="shared" si="10"/>
        <v>9.9999999974897905E-2</v>
      </c>
      <c r="P23" s="24">
        <f t="shared" si="11"/>
        <v>-2.8999999999541601</v>
      </c>
      <c r="Q23" s="25">
        <f t="shared" si="12"/>
        <v>4.9999999987449001E-2</v>
      </c>
      <c r="R23" s="51"/>
      <c r="S23" s="47">
        <f t="shared" si="3"/>
        <v>44754</v>
      </c>
      <c r="T23" s="48">
        <v>9.0101999999999993</v>
      </c>
      <c r="U23" s="49">
        <f t="shared" si="13"/>
        <v>-0.30000000000107702</v>
      </c>
      <c r="V23" s="50">
        <f t="shared" si="14"/>
        <v>-3.0000000000001101</v>
      </c>
      <c r="W23" s="32">
        <f t="shared" si="15"/>
        <v>-0.15000000000053901</v>
      </c>
      <c r="X23" s="18">
        <v>11.8132</v>
      </c>
      <c r="Y23" s="49">
        <f t="shared" si="16"/>
        <v>-0.19999999999953399</v>
      </c>
      <c r="Z23" s="50">
        <f t="shared" si="17"/>
        <v>-3.1999999999996498</v>
      </c>
      <c r="AA23" s="32">
        <f t="shared" si="18"/>
        <v>-9.99999999997669E-2</v>
      </c>
      <c r="AB23" s="58">
        <v>8.5923999999999996</v>
      </c>
      <c r="AC23" s="49">
        <f t="shared" si="19"/>
        <v>-9.99999999997669E-2</v>
      </c>
      <c r="AD23" s="50">
        <f t="shared" si="20"/>
        <v>-2.7000000000008102</v>
      </c>
      <c r="AE23" s="32">
        <f t="shared" si="21"/>
        <v>-4.9999999999883499E-2</v>
      </c>
      <c r="AF23" s="55">
        <v>81904</v>
      </c>
      <c r="AG23" s="70">
        <f t="shared" si="22"/>
        <v>59</v>
      </c>
      <c r="AH23" s="71"/>
    </row>
    <row r="24" spans="1:43" s="1" customFormat="1" ht="14.25">
      <c r="A24" s="19"/>
      <c r="B24" s="20"/>
      <c r="C24" s="21"/>
      <c r="D24" s="22"/>
      <c r="E24" s="23"/>
      <c r="F24" s="24"/>
      <c r="G24" s="25"/>
      <c r="H24" s="21"/>
      <c r="I24" s="22"/>
      <c r="J24" s="23"/>
      <c r="K24" s="24"/>
      <c r="L24" s="25"/>
      <c r="M24" s="39"/>
      <c r="N24" s="22"/>
      <c r="O24" s="23"/>
      <c r="P24" s="24"/>
      <c r="Q24" s="25"/>
      <c r="R24" s="51"/>
      <c r="S24" s="47"/>
      <c r="T24" s="48"/>
      <c r="U24" s="49"/>
      <c r="V24" s="50"/>
      <c r="W24" s="32"/>
      <c r="X24" s="18"/>
      <c r="Y24" s="49"/>
      <c r="Z24" s="50"/>
      <c r="AA24" s="32"/>
      <c r="AB24" s="58"/>
      <c r="AC24" s="49"/>
      <c r="AD24" s="50"/>
      <c r="AE24" s="32"/>
      <c r="AF24" s="55"/>
      <c r="AG24" s="70"/>
      <c r="AH24" s="72"/>
    </row>
    <row r="25" spans="1:43" s="1" customFormat="1" ht="14.25">
      <c r="A25" s="19"/>
      <c r="B25" s="20"/>
      <c r="C25" s="21"/>
      <c r="D25" s="22"/>
      <c r="E25" s="23"/>
      <c r="F25" s="24"/>
      <c r="G25" s="25"/>
      <c r="H25" s="21"/>
      <c r="I25" s="22"/>
      <c r="J25" s="23"/>
      <c r="K25" s="24"/>
      <c r="L25" s="25"/>
      <c r="M25" s="40"/>
      <c r="N25" s="22"/>
      <c r="O25" s="23"/>
      <c r="P25" s="24"/>
      <c r="Q25" s="25"/>
      <c r="R25" s="51"/>
      <c r="S25" s="47"/>
      <c r="T25" s="48"/>
      <c r="U25" s="49"/>
      <c r="V25" s="50"/>
      <c r="W25" s="32"/>
      <c r="X25" s="18"/>
      <c r="Y25" s="49"/>
      <c r="Z25" s="50"/>
      <c r="AA25" s="32"/>
      <c r="AB25" s="58"/>
      <c r="AC25" s="49"/>
      <c r="AD25" s="50"/>
      <c r="AE25" s="32"/>
      <c r="AF25" s="55"/>
      <c r="AG25" s="70"/>
      <c r="AH25" s="71"/>
    </row>
    <row r="26" spans="1:43" s="1" customFormat="1" ht="14.25">
      <c r="A26" s="19"/>
      <c r="B26" s="20"/>
      <c r="C26" s="21"/>
      <c r="D26" s="22"/>
      <c r="E26" s="23"/>
      <c r="F26" s="24"/>
      <c r="G26" s="25"/>
      <c r="H26" s="21"/>
      <c r="I26" s="22"/>
      <c r="J26" s="23"/>
      <c r="K26" s="24"/>
      <c r="L26" s="25"/>
      <c r="M26" s="39"/>
      <c r="N26" s="22"/>
      <c r="O26" s="23"/>
      <c r="P26" s="24"/>
      <c r="Q26" s="25"/>
      <c r="R26" s="51"/>
      <c r="S26" s="47"/>
      <c r="T26" s="48"/>
      <c r="U26" s="49"/>
      <c r="V26" s="50"/>
      <c r="W26" s="32"/>
      <c r="X26" s="18"/>
      <c r="Y26" s="49"/>
      <c r="Z26" s="50"/>
      <c r="AA26" s="32"/>
      <c r="AB26" s="58"/>
      <c r="AC26" s="49"/>
      <c r="AD26" s="50"/>
      <c r="AE26" s="32"/>
      <c r="AF26" s="55"/>
      <c r="AG26" s="70"/>
      <c r="AH26" s="72"/>
    </row>
    <row r="27" spans="1:43" s="1" customFormat="1" ht="14.25">
      <c r="A27" s="19"/>
      <c r="B27" s="20"/>
      <c r="C27" s="21"/>
      <c r="D27" s="22"/>
      <c r="E27" s="23"/>
      <c r="F27" s="24"/>
      <c r="G27" s="25"/>
      <c r="H27" s="21"/>
      <c r="I27" s="22"/>
      <c r="J27" s="23"/>
      <c r="K27" s="24"/>
      <c r="L27" s="25"/>
      <c r="M27" s="40"/>
      <c r="N27" s="22"/>
      <c r="O27" s="23"/>
      <c r="P27" s="24"/>
      <c r="Q27" s="25"/>
      <c r="R27" s="52"/>
      <c r="S27" s="34"/>
      <c r="T27" s="48"/>
      <c r="U27" s="49"/>
      <c r="V27" s="50"/>
      <c r="W27" s="32"/>
      <c r="X27" s="18"/>
      <c r="Y27" s="49"/>
      <c r="Z27" s="50"/>
      <c r="AA27" s="32"/>
      <c r="AB27" s="58"/>
      <c r="AC27" s="49"/>
      <c r="AD27" s="50"/>
      <c r="AE27" s="32"/>
      <c r="AF27" s="55"/>
      <c r="AG27" s="70"/>
      <c r="AH27" s="71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8" workbookViewId="0">
      <selection activeCell="AG23" sqref="AG23:AG24"/>
    </sheetView>
  </sheetViews>
  <sheetFormatPr defaultColWidth="9" defaultRowHeight="13.5"/>
  <cols>
    <col min="2" max="2" width="10.625" customWidth="1"/>
    <col min="3" max="3" width="13.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20" max="20" width="13.75"/>
    <col min="24" max="24" width="11.875" customWidth="1"/>
    <col min="28" max="28" width="14.875"/>
    <col min="32" max="33" width="10.375"/>
  </cols>
  <sheetData>
    <row r="1" spans="1:44" s="1" customFormat="1" ht="30.75" customHeight="1">
      <c r="A1" s="97" t="s">
        <v>56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44737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44737</v>
      </c>
      <c r="B6" s="20">
        <v>781.21180000000004</v>
      </c>
      <c r="C6" s="21">
        <v>6.9185999999999996</v>
      </c>
      <c r="D6" s="22">
        <f t="shared" ref="D6:D24" si="0">C6+B6</f>
        <v>788.13040000000001</v>
      </c>
      <c r="E6" s="23">
        <v>0</v>
      </c>
      <c r="F6" s="24">
        <v>0</v>
      </c>
      <c r="G6" s="25">
        <v>0</v>
      </c>
      <c r="H6" s="21">
        <v>7.2965</v>
      </c>
      <c r="I6" s="22">
        <f t="shared" ref="I6:I24" si="1">H6+B6</f>
        <v>788.50829999999996</v>
      </c>
      <c r="J6" s="23">
        <v>0</v>
      </c>
      <c r="K6" s="24">
        <v>0</v>
      </c>
      <c r="L6" s="25">
        <v>0</v>
      </c>
      <c r="M6" s="39">
        <v>6.6963999999999997</v>
      </c>
      <c r="N6" s="22">
        <f t="shared" ref="N6:N24" si="2">M6+B6</f>
        <v>787.90819999999997</v>
      </c>
      <c r="O6" s="23">
        <v>0</v>
      </c>
      <c r="P6" s="24">
        <v>0</v>
      </c>
      <c r="Q6" s="25">
        <v>0</v>
      </c>
      <c r="R6" s="46"/>
      <c r="S6" s="47">
        <f t="shared" ref="S6:S23" si="3">A6</f>
        <v>44737</v>
      </c>
      <c r="T6" s="48">
        <v>10.123200000000001</v>
      </c>
      <c r="U6" s="49">
        <v>0</v>
      </c>
      <c r="V6" s="50">
        <v>0</v>
      </c>
      <c r="W6" s="32">
        <v>0</v>
      </c>
      <c r="X6" s="18">
        <v>12.156599999999999</v>
      </c>
      <c r="Y6" s="49">
        <f>(X6-X6)*1000</f>
        <v>0</v>
      </c>
      <c r="Z6" s="50">
        <v>0</v>
      </c>
      <c r="AA6" s="32">
        <v>0</v>
      </c>
      <c r="AB6" s="58">
        <v>7.8108000000000004</v>
      </c>
      <c r="AC6" s="49">
        <v>0</v>
      </c>
      <c r="AD6" s="50">
        <v>0</v>
      </c>
      <c r="AE6" s="32">
        <v>0</v>
      </c>
      <c r="AF6" s="55">
        <v>81920</v>
      </c>
      <c r="AG6" s="70">
        <f>81928-AF6</f>
        <v>8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44738</v>
      </c>
      <c r="B7" s="20">
        <v>781.21180000000004</v>
      </c>
      <c r="C7" s="21">
        <v>6.9184999999999999</v>
      </c>
      <c r="D7" s="22">
        <f t="shared" si="0"/>
        <v>788.13030000000003</v>
      </c>
      <c r="E7" s="23">
        <f t="shared" ref="E7:E24" si="4">(D7-D6)*1000</f>
        <v>-9.9999999974897905E-2</v>
      </c>
      <c r="F7" s="24">
        <f t="shared" ref="F7:F24" si="5">F6+E7</f>
        <v>-9.9999999974897905E-2</v>
      </c>
      <c r="G7" s="25">
        <f t="shared" ref="G7:G24" si="6">E7/(A7-A6)</f>
        <v>-9.9999999974897905E-2</v>
      </c>
      <c r="H7" s="21">
        <v>7.2962999999999996</v>
      </c>
      <c r="I7" s="22">
        <f t="shared" si="1"/>
        <v>788.50810000000001</v>
      </c>
      <c r="J7" s="23">
        <f t="shared" ref="J7:J24" si="7">(I7-I6)*1000</f>
        <v>-0.20000000006348301</v>
      </c>
      <c r="K7" s="24">
        <f t="shared" ref="K7:K24" si="8">K6+J7</f>
        <v>-0.20000000006348301</v>
      </c>
      <c r="L7" s="25">
        <f t="shared" ref="L7:L24" si="9">J7/(A7-A6)</f>
        <v>-0.20000000006348301</v>
      </c>
      <c r="M7" s="40">
        <v>6.6959999999999997</v>
      </c>
      <c r="N7" s="22">
        <f t="shared" si="2"/>
        <v>787.90779999999995</v>
      </c>
      <c r="O7" s="23">
        <f t="shared" ref="O7:O24" si="10">(N7-N6)*1000</f>
        <v>-0.40000000001327901</v>
      </c>
      <c r="P7" s="24">
        <f t="shared" ref="P7:P24" si="11">P6+O7</f>
        <v>-0.40000000001327901</v>
      </c>
      <c r="Q7" s="25">
        <f t="shared" ref="Q7:Q24" si="12">O7/(A7-A6)</f>
        <v>-0.40000000001327901</v>
      </c>
      <c r="R7" s="51"/>
      <c r="S7" s="47">
        <f t="shared" si="3"/>
        <v>44738</v>
      </c>
      <c r="T7" s="48">
        <v>10.122999999999999</v>
      </c>
      <c r="U7" s="49">
        <f t="shared" ref="U7:U23" si="13">(T7-T6)*1000</f>
        <v>-0.20000000000130999</v>
      </c>
      <c r="V7" s="50">
        <f t="shared" ref="V7:V23" si="14">V6+U7</f>
        <v>-0.20000000000130999</v>
      </c>
      <c r="W7" s="32">
        <f t="shared" ref="W7:W23" si="15">U7/(S7-S6)</f>
        <v>-0.20000000000130999</v>
      </c>
      <c r="X7" s="18">
        <v>12.1563</v>
      </c>
      <c r="Y7" s="49">
        <f t="shared" ref="Y7:Y23" si="16">(X7-X6)*1000</f>
        <v>-0.29999999999930099</v>
      </c>
      <c r="Z7" s="50">
        <f t="shared" ref="Z7:Z23" si="17">Z6+Y7</f>
        <v>-0.29999999999930099</v>
      </c>
      <c r="AA7" s="32">
        <f t="shared" ref="AA7:AA23" si="18">Y7/(S7-S6)</f>
        <v>-0.29999999999930099</v>
      </c>
      <c r="AB7" s="58">
        <v>7.8105000000000002</v>
      </c>
      <c r="AC7" s="49">
        <f t="shared" ref="AC7:AC23" si="19">(AB7-AB6)*1000</f>
        <v>-0.300000000000189</v>
      </c>
      <c r="AD7" s="50">
        <f t="shared" ref="AD7:AD23" si="20">AD6+AC7</f>
        <v>-0.300000000000189</v>
      </c>
      <c r="AE7" s="32">
        <f t="shared" ref="AE7:AE23" si="21">AC7/(S7-S6)</f>
        <v>-0.300000000000189</v>
      </c>
      <c r="AF7" s="55">
        <v>81916</v>
      </c>
      <c r="AG7" s="70">
        <f t="shared" ref="AG7:AG24" si="22">81928-AF7</f>
        <v>12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44739</v>
      </c>
      <c r="B8" s="20">
        <v>781.21180000000004</v>
      </c>
      <c r="C8" s="21">
        <v>6.9183000000000003</v>
      </c>
      <c r="D8" s="22">
        <f t="shared" si="0"/>
        <v>788.13009999999997</v>
      </c>
      <c r="E8" s="23">
        <f t="shared" si="4"/>
        <v>-0.199999999949796</v>
      </c>
      <c r="F8" s="24">
        <f t="shared" si="5"/>
        <v>-0.29999999992469401</v>
      </c>
      <c r="G8" s="25">
        <f t="shared" si="6"/>
        <v>-0.199999999949796</v>
      </c>
      <c r="H8" s="21">
        <v>7.2964000000000002</v>
      </c>
      <c r="I8" s="22">
        <f t="shared" si="1"/>
        <v>788.50819999999999</v>
      </c>
      <c r="J8" s="23">
        <f t="shared" si="7"/>
        <v>9.9999999974897905E-2</v>
      </c>
      <c r="K8" s="24">
        <f t="shared" si="8"/>
        <v>-0.10000000008858501</v>
      </c>
      <c r="L8" s="25">
        <f t="shared" si="9"/>
        <v>9.9999999974897905E-2</v>
      </c>
      <c r="M8" s="39">
        <v>6.6962999999999999</v>
      </c>
      <c r="N8" s="22">
        <f t="shared" si="2"/>
        <v>787.90809999999999</v>
      </c>
      <c r="O8" s="23">
        <f t="shared" si="10"/>
        <v>0.29999999992469401</v>
      </c>
      <c r="P8" s="24">
        <f t="shared" si="11"/>
        <v>-0.10000000008858501</v>
      </c>
      <c r="Q8" s="25">
        <f t="shared" si="12"/>
        <v>0.29999999992469401</v>
      </c>
      <c r="R8" s="46"/>
      <c r="S8" s="47">
        <f t="shared" si="3"/>
        <v>44739</v>
      </c>
      <c r="T8" s="48">
        <v>10.123100000000001</v>
      </c>
      <c r="U8" s="49">
        <f t="shared" si="13"/>
        <v>0.10000000000154299</v>
      </c>
      <c r="V8" s="50">
        <f t="shared" si="14"/>
        <v>-9.99999999997669E-2</v>
      </c>
      <c r="W8" s="32">
        <f t="shared" si="15"/>
        <v>0.10000000000154299</v>
      </c>
      <c r="X8" s="18">
        <v>12.156499999999999</v>
      </c>
      <c r="Y8" s="49">
        <f t="shared" si="16"/>
        <v>0.19999999999953399</v>
      </c>
      <c r="Z8" s="50">
        <f t="shared" si="17"/>
        <v>-9.99999999997669E-2</v>
      </c>
      <c r="AA8" s="32">
        <f t="shared" si="18"/>
        <v>0.19999999999953399</v>
      </c>
      <c r="AB8" s="58">
        <v>7.8106</v>
      </c>
      <c r="AC8" s="49">
        <f t="shared" si="19"/>
        <v>9.99999999997669E-2</v>
      </c>
      <c r="AD8" s="50">
        <f t="shared" si="20"/>
        <v>-0.20000000000042201</v>
      </c>
      <c r="AE8" s="32">
        <f t="shared" si="21"/>
        <v>9.99999999997669E-2</v>
      </c>
      <c r="AF8" s="55">
        <v>81912</v>
      </c>
      <c r="AG8" s="70">
        <f t="shared" si="22"/>
        <v>16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44740</v>
      </c>
      <c r="B9" s="20">
        <v>781.21180000000004</v>
      </c>
      <c r="C9" s="21">
        <v>6.9181999999999997</v>
      </c>
      <c r="D9" s="22">
        <f t="shared" si="0"/>
        <v>788.13</v>
      </c>
      <c r="E9" s="23">
        <f t="shared" si="4"/>
        <v>-0.10000000008858501</v>
      </c>
      <c r="F9" s="24">
        <f t="shared" si="5"/>
        <v>-0.40000000001327901</v>
      </c>
      <c r="G9" s="25">
        <f t="shared" si="6"/>
        <v>-0.10000000008858501</v>
      </c>
      <c r="H9" s="21">
        <v>7.2958999999999996</v>
      </c>
      <c r="I9" s="22">
        <f t="shared" si="1"/>
        <v>788.5077</v>
      </c>
      <c r="J9" s="23">
        <f t="shared" si="7"/>
        <v>-0.49999999998817701</v>
      </c>
      <c r="K9" s="24">
        <f t="shared" si="8"/>
        <v>-0.60000000007676102</v>
      </c>
      <c r="L9" s="25">
        <f t="shared" si="9"/>
        <v>-0.49999999998817701</v>
      </c>
      <c r="M9" s="40">
        <v>6.6961000000000004</v>
      </c>
      <c r="N9" s="22">
        <f t="shared" si="2"/>
        <v>787.90790000000004</v>
      </c>
      <c r="O9" s="23">
        <f t="shared" si="10"/>
        <v>-0.199999999949796</v>
      </c>
      <c r="P9" s="24">
        <f t="shared" si="11"/>
        <v>-0.30000000003838101</v>
      </c>
      <c r="Q9" s="25">
        <f t="shared" si="12"/>
        <v>-0.199999999949796</v>
      </c>
      <c r="R9" s="51"/>
      <c r="S9" s="47">
        <f t="shared" si="3"/>
        <v>44740</v>
      </c>
      <c r="T9" s="48">
        <v>10.1226</v>
      </c>
      <c r="U9" s="49">
        <f t="shared" si="13"/>
        <v>-0.50000000000061096</v>
      </c>
      <c r="V9" s="50">
        <f t="shared" si="14"/>
        <v>-0.60000000000037801</v>
      </c>
      <c r="W9" s="32">
        <f t="shared" si="15"/>
        <v>-0.50000000000061096</v>
      </c>
      <c r="X9" s="18">
        <v>12.156000000000001</v>
      </c>
      <c r="Y9" s="49">
        <f t="shared" si="16"/>
        <v>-0.49999999999883499</v>
      </c>
      <c r="Z9" s="50">
        <f t="shared" si="17"/>
        <v>-0.59999999999860198</v>
      </c>
      <c r="AA9" s="32">
        <f t="shared" si="18"/>
        <v>-0.49999999999883499</v>
      </c>
      <c r="AB9" s="58">
        <v>7.8103999999999996</v>
      </c>
      <c r="AC9" s="49">
        <f t="shared" si="19"/>
        <v>-0.20000000000042201</v>
      </c>
      <c r="AD9" s="50">
        <f t="shared" si="20"/>
        <v>-0.40000000000084401</v>
      </c>
      <c r="AE9" s="32">
        <f t="shared" si="21"/>
        <v>-0.20000000000042201</v>
      </c>
      <c r="AF9" s="55">
        <v>81908</v>
      </c>
      <c r="AG9" s="70">
        <f t="shared" si="22"/>
        <v>20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44741</v>
      </c>
      <c r="B10" s="20">
        <v>781.21180000000004</v>
      </c>
      <c r="C10" s="21">
        <v>6.9184999999999999</v>
      </c>
      <c r="D10" s="22">
        <f t="shared" si="0"/>
        <v>788.13030000000003</v>
      </c>
      <c r="E10" s="23">
        <f t="shared" si="4"/>
        <v>0.30000000003838101</v>
      </c>
      <c r="F10" s="24">
        <f t="shared" si="5"/>
        <v>-9.9999999974897905E-2</v>
      </c>
      <c r="G10" s="25">
        <f t="shared" si="6"/>
        <v>0.30000000003838101</v>
      </c>
      <c r="H10" s="21">
        <v>7.2957000000000001</v>
      </c>
      <c r="I10" s="22">
        <f t="shared" si="1"/>
        <v>788.50750000000005</v>
      </c>
      <c r="J10" s="23">
        <f t="shared" si="7"/>
        <v>-0.199999999949796</v>
      </c>
      <c r="K10" s="24">
        <f t="shared" si="8"/>
        <v>-0.80000000002655702</v>
      </c>
      <c r="L10" s="25">
        <f t="shared" si="9"/>
        <v>-0.199999999949796</v>
      </c>
      <c r="M10" s="39">
        <v>6.6965000000000003</v>
      </c>
      <c r="N10" s="22">
        <f t="shared" si="2"/>
        <v>787.90830000000005</v>
      </c>
      <c r="O10" s="23">
        <f t="shared" si="10"/>
        <v>0.40000000001327901</v>
      </c>
      <c r="P10" s="24">
        <f t="shared" si="11"/>
        <v>9.9999999974897905E-2</v>
      </c>
      <c r="Q10" s="25">
        <f t="shared" si="12"/>
        <v>0.40000000001327901</v>
      </c>
      <c r="R10" s="46"/>
      <c r="S10" s="47">
        <f t="shared" si="3"/>
        <v>44741</v>
      </c>
      <c r="T10" s="48">
        <v>10.122400000000001</v>
      </c>
      <c r="U10" s="49">
        <f t="shared" si="13"/>
        <v>-0.19999999999953399</v>
      </c>
      <c r="V10" s="50">
        <f t="shared" si="14"/>
        <v>-0.799999999999912</v>
      </c>
      <c r="W10" s="32">
        <f t="shared" si="15"/>
        <v>-0.19999999999953399</v>
      </c>
      <c r="X10" s="18">
        <v>12.155799999999999</v>
      </c>
      <c r="Y10" s="49">
        <f t="shared" si="16"/>
        <v>-0.20000000000130999</v>
      </c>
      <c r="Z10" s="50">
        <f t="shared" si="17"/>
        <v>-0.799999999999912</v>
      </c>
      <c r="AA10" s="32">
        <f t="shared" si="18"/>
        <v>-0.20000000000130999</v>
      </c>
      <c r="AB10" s="58">
        <v>7.8102</v>
      </c>
      <c r="AC10" s="49">
        <f t="shared" si="19"/>
        <v>-0.19999999999953399</v>
      </c>
      <c r="AD10" s="50">
        <f t="shared" si="20"/>
        <v>-0.60000000000037801</v>
      </c>
      <c r="AE10" s="32">
        <f t="shared" si="21"/>
        <v>-0.19999999999953399</v>
      </c>
      <c r="AF10" s="55">
        <v>81904</v>
      </c>
      <c r="AG10" s="70">
        <f t="shared" si="22"/>
        <v>24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44742</v>
      </c>
      <c r="B11" s="20">
        <v>781.21180000000004</v>
      </c>
      <c r="C11" s="21">
        <v>6.9180000000000001</v>
      </c>
      <c r="D11" s="22">
        <f t="shared" si="0"/>
        <v>788.12980000000005</v>
      </c>
      <c r="E11" s="23">
        <f t="shared" si="4"/>
        <v>-0.49999999998817701</v>
      </c>
      <c r="F11" s="24">
        <f t="shared" si="5"/>
        <v>-0.59999999996307496</v>
      </c>
      <c r="G11" s="25">
        <f t="shared" si="6"/>
        <v>-0.49999999998817701</v>
      </c>
      <c r="H11" s="21">
        <v>7.2960000000000003</v>
      </c>
      <c r="I11" s="22">
        <f t="shared" si="1"/>
        <v>788.50779999999997</v>
      </c>
      <c r="J11" s="23">
        <f t="shared" si="7"/>
        <v>0.30000000003838101</v>
      </c>
      <c r="K11" s="24">
        <f t="shared" si="8"/>
        <v>-0.49999999998817701</v>
      </c>
      <c r="L11" s="25">
        <f t="shared" si="9"/>
        <v>0.30000000003838101</v>
      </c>
      <c r="M11" s="40">
        <v>6.6957000000000004</v>
      </c>
      <c r="N11" s="22">
        <f t="shared" si="2"/>
        <v>787.90750000000003</v>
      </c>
      <c r="O11" s="23">
        <f t="shared" si="10"/>
        <v>-0.80000000002655702</v>
      </c>
      <c r="P11" s="24">
        <f t="shared" si="11"/>
        <v>-0.70000000005165897</v>
      </c>
      <c r="Q11" s="25">
        <f t="shared" si="12"/>
        <v>-0.80000000002655702</v>
      </c>
      <c r="R11" s="51"/>
      <c r="S11" s="47">
        <f t="shared" si="3"/>
        <v>44742</v>
      </c>
      <c r="T11" s="48">
        <v>10.122</v>
      </c>
      <c r="U11" s="49">
        <f t="shared" si="13"/>
        <v>-0.40000000000084401</v>
      </c>
      <c r="V11" s="50">
        <f t="shared" si="14"/>
        <v>-1.20000000000076</v>
      </c>
      <c r="W11" s="32">
        <f t="shared" si="15"/>
        <v>-0.40000000000084401</v>
      </c>
      <c r="X11" s="18">
        <v>12.1556</v>
      </c>
      <c r="Y11" s="49">
        <f t="shared" si="16"/>
        <v>-0.19999999999953399</v>
      </c>
      <c r="Z11" s="50">
        <f t="shared" si="17"/>
        <v>-0.999999999999446</v>
      </c>
      <c r="AA11" s="32">
        <f t="shared" si="18"/>
        <v>-0.19999999999953399</v>
      </c>
      <c r="AB11" s="58">
        <v>7.8098999999999998</v>
      </c>
      <c r="AC11" s="49">
        <f t="shared" si="19"/>
        <v>-0.300000000000189</v>
      </c>
      <c r="AD11" s="50">
        <f t="shared" si="20"/>
        <v>-0.90000000000056701</v>
      </c>
      <c r="AE11" s="32">
        <f t="shared" si="21"/>
        <v>-0.300000000000189</v>
      </c>
      <c r="AF11" s="55">
        <v>81900</v>
      </c>
      <c r="AG11" s="70">
        <f t="shared" si="22"/>
        <v>28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44743</v>
      </c>
      <c r="B12" s="20">
        <v>781.21180000000004</v>
      </c>
      <c r="C12" s="21">
        <v>6.9179000000000004</v>
      </c>
      <c r="D12" s="22">
        <f t="shared" si="0"/>
        <v>788.12969999999996</v>
      </c>
      <c r="E12" s="23">
        <f t="shared" si="4"/>
        <v>-9.9999999974897905E-2</v>
      </c>
      <c r="F12" s="24">
        <f t="shared" si="5"/>
        <v>-0.69999999993797202</v>
      </c>
      <c r="G12" s="25">
        <f t="shared" si="6"/>
        <v>-9.9999999974897905E-2</v>
      </c>
      <c r="H12" s="21">
        <v>7.2953000000000001</v>
      </c>
      <c r="I12" s="22">
        <f t="shared" si="1"/>
        <v>788.50710000000004</v>
      </c>
      <c r="J12" s="23">
        <f t="shared" si="7"/>
        <v>-0.70000000005165897</v>
      </c>
      <c r="K12" s="24">
        <f t="shared" si="8"/>
        <v>-1.2000000000398401</v>
      </c>
      <c r="L12" s="25">
        <f t="shared" si="9"/>
        <v>-0.70000000005165897</v>
      </c>
      <c r="M12" s="39">
        <v>6.6955</v>
      </c>
      <c r="N12" s="22">
        <f t="shared" si="2"/>
        <v>787.90729999999996</v>
      </c>
      <c r="O12" s="23">
        <f t="shared" si="10"/>
        <v>-0.199999999949796</v>
      </c>
      <c r="P12" s="24">
        <f t="shared" si="11"/>
        <v>-0.90000000000145497</v>
      </c>
      <c r="Q12" s="25">
        <f t="shared" si="12"/>
        <v>-0.199999999949796</v>
      </c>
      <c r="R12" s="46"/>
      <c r="S12" s="47">
        <f t="shared" si="3"/>
        <v>44743</v>
      </c>
      <c r="T12" s="48">
        <v>10.122</v>
      </c>
      <c r="U12" s="49">
        <f t="shared" si="13"/>
        <v>0</v>
      </c>
      <c r="V12" s="50">
        <f t="shared" si="14"/>
        <v>-1.20000000000076</v>
      </c>
      <c r="W12" s="32">
        <f t="shared" si="15"/>
        <v>0</v>
      </c>
      <c r="X12" s="18">
        <v>12.1557</v>
      </c>
      <c r="Y12" s="49">
        <f t="shared" si="16"/>
        <v>9.99999999997669E-2</v>
      </c>
      <c r="Z12" s="50">
        <f t="shared" si="17"/>
        <v>-0.89999999999967895</v>
      </c>
      <c r="AA12" s="32">
        <f t="shared" si="18"/>
        <v>9.99999999997669E-2</v>
      </c>
      <c r="AB12" s="58">
        <v>7.8098000000000001</v>
      </c>
      <c r="AC12" s="49">
        <f t="shared" si="19"/>
        <v>-9.99999999997669E-2</v>
      </c>
      <c r="AD12" s="50">
        <f t="shared" si="20"/>
        <v>-1.00000000000033</v>
      </c>
      <c r="AE12" s="32">
        <f t="shared" si="21"/>
        <v>-9.99999999997669E-2</v>
      </c>
      <c r="AF12" s="55">
        <v>81896</v>
      </c>
      <c r="AG12" s="70">
        <f t="shared" si="22"/>
        <v>32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44744</v>
      </c>
      <c r="B13" s="20">
        <v>781.21180000000004</v>
      </c>
      <c r="C13" s="21">
        <v>6.9180000000000001</v>
      </c>
      <c r="D13" s="22">
        <f t="shared" si="0"/>
        <v>788.12980000000005</v>
      </c>
      <c r="E13" s="23">
        <f t="shared" si="4"/>
        <v>9.9999999974897905E-2</v>
      </c>
      <c r="F13" s="24">
        <f t="shared" si="5"/>
        <v>-0.59999999996307496</v>
      </c>
      <c r="G13" s="25">
        <f t="shared" si="6"/>
        <v>9.9999999974897905E-2</v>
      </c>
      <c r="H13" s="21">
        <v>7.2950999999999997</v>
      </c>
      <c r="I13" s="22">
        <f t="shared" si="1"/>
        <v>788.50689999999997</v>
      </c>
      <c r="J13" s="23">
        <f t="shared" si="7"/>
        <v>-0.199999999949796</v>
      </c>
      <c r="K13" s="24">
        <f t="shared" si="8"/>
        <v>-1.39999999998963</v>
      </c>
      <c r="L13" s="25">
        <f t="shared" si="9"/>
        <v>-0.199999999949796</v>
      </c>
      <c r="M13" s="40">
        <v>6.6959999999999997</v>
      </c>
      <c r="N13" s="22">
        <f t="shared" si="2"/>
        <v>787.90779999999995</v>
      </c>
      <c r="O13" s="23">
        <f t="shared" si="10"/>
        <v>0.49999999998817701</v>
      </c>
      <c r="P13" s="24">
        <f t="shared" si="11"/>
        <v>-0.40000000001327901</v>
      </c>
      <c r="Q13" s="25">
        <f t="shared" si="12"/>
        <v>0.49999999998817701</v>
      </c>
      <c r="R13" s="51"/>
      <c r="S13" s="47">
        <f t="shared" si="3"/>
        <v>44744</v>
      </c>
      <c r="T13" s="48">
        <v>10.1218</v>
      </c>
      <c r="U13" s="49">
        <f t="shared" si="13"/>
        <v>-0.19999999999953399</v>
      </c>
      <c r="V13" s="50">
        <f t="shared" si="14"/>
        <v>-1.4000000000002899</v>
      </c>
      <c r="W13" s="32">
        <f t="shared" si="15"/>
        <v>-0.19999999999953399</v>
      </c>
      <c r="X13" s="18">
        <v>12.155200000000001</v>
      </c>
      <c r="Y13" s="49">
        <f t="shared" si="16"/>
        <v>-0.49999999999883499</v>
      </c>
      <c r="Z13" s="50">
        <f t="shared" si="17"/>
        <v>-1.39999999999851</v>
      </c>
      <c r="AA13" s="32">
        <f t="shared" si="18"/>
        <v>-0.49999999999883499</v>
      </c>
      <c r="AB13" s="58">
        <v>7.8095999999999997</v>
      </c>
      <c r="AC13" s="49">
        <f t="shared" si="19"/>
        <v>-0.20000000000042201</v>
      </c>
      <c r="AD13" s="50">
        <f t="shared" si="20"/>
        <v>-1.20000000000076</v>
      </c>
      <c r="AE13" s="32">
        <f t="shared" si="21"/>
        <v>-0.20000000000042201</v>
      </c>
      <c r="AF13" s="55">
        <v>81892</v>
      </c>
      <c r="AG13" s="70">
        <f t="shared" si="22"/>
        <v>36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44745</v>
      </c>
      <c r="B14" s="20">
        <v>781.21180000000004</v>
      </c>
      <c r="C14" s="21">
        <v>6.9177</v>
      </c>
      <c r="D14" s="22">
        <f t="shared" si="0"/>
        <v>788.12950000000001</v>
      </c>
      <c r="E14" s="23">
        <f t="shared" si="4"/>
        <v>-0.30000000003838101</v>
      </c>
      <c r="F14" s="24">
        <f t="shared" si="5"/>
        <v>-0.90000000000145497</v>
      </c>
      <c r="G14" s="25">
        <f t="shared" si="6"/>
        <v>-0.30000000003838101</v>
      </c>
      <c r="H14" s="21">
        <v>7.2954999999999997</v>
      </c>
      <c r="I14" s="22">
        <f t="shared" si="1"/>
        <v>788.50729999999999</v>
      </c>
      <c r="J14" s="23">
        <f t="shared" si="7"/>
        <v>0.39999999989959201</v>
      </c>
      <c r="K14" s="24">
        <f t="shared" si="8"/>
        <v>-1.00000000009004</v>
      </c>
      <c r="L14" s="25">
        <f t="shared" si="9"/>
        <v>0.39999999989959201</v>
      </c>
      <c r="M14" s="39">
        <v>6.6951000000000001</v>
      </c>
      <c r="N14" s="22">
        <f t="shared" si="2"/>
        <v>787.90689999999995</v>
      </c>
      <c r="O14" s="23">
        <f t="shared" si="10"/>
        <v>-0.90000000000145497</v>
      </c>
      <c r="P14" s="24">
        <f t="shared" si="11"/>
        <v>-1.30000000001473</v>
      </c>
      <c r="Q14" s="25">
        <f t="shared" si="12"/>
        <v>-0.90000000000145497</v>
      </c>
      <c r="R14" s="46"/>
      <c r="S14" s="47">
        <f t="shared" si="3"/>
        <v>44745</v>
      </c>
      <c r="T14" s="48">
        <v>10.1219</v>
      </c>
      <c r="U14" s="49">
        <f t="shared" si="13"/>
        <v>9.99999999997669E-2</v>
      </c>
      <c r="V14" s="50">
        <f t="shared" si="14"/>
        <v>-1.3000000000005201</v>
      </c>
      <c r="W14" s="32">
        <f t="shared" si="15"/>
        <v>9.99999999997669E-2</v>
      </c>
      <c r="X14" s="18">
        <v>12.154999999999999</v>
      </c>
      <c r="Y14" s="49">
        <f t="shared" si="16"/>
        <v>-0.20000000000130999</v>
      </c>
      <c r="Z14" s="50">
        <f t="shared" si="17"/>
        <v>-1.59999999999982</v>
      </c>
      <c r="AA14" s="32">
        <f t="shared" si="18"/>
        <v>-0.20000000000130999</v>
      </c>
      <c r="AB14" s="58">
        <v>7.8095999999999997</v>
      </c>
      <c r="AC14" s="49">
        <f t="shared" si="19"/>
        <v>0</v>
      </c>
      <c r="AD14" s="50">
        <f t="shared" si="20"/>
        <v>-1.20000000000076</v>
      </c>
      <c r="AE14" s="32">
        <f t="shared" si="21"/>
        <v>0</v>
      </c>
      <c r="AF14" s="55">
        <v>81888</v>
      </c>
      <c r="AG14" s="70">
        <f t="shared" si="22"/>
        <v>40</v>
      </c>
      <c r="AH14" s="72"/>
    </row>
    <row r="15" spans="1:44" s="1" customFormat="1" ht="14.85" customHeight="1">
      <c r="A15" s="19">
        <v>44746</v>
      </c>
      <c r="B15" s="20">
        <v>781.21180000000004</v>
      </c>
      <c r="C15" s="21">
        <v>6.9176000000000002</v>
      </c>
      <c r="D15" s="22">
        <f t="shared" si="0"/>
        <v>788.12940000000003</v>
      </c>
      <c r="E15" s="23">
        <f t="shared" si="4"/>
        <v>-9.9999999974897905E-2</v>
      </c>
      <c r="F15" s="24">
        <f t="shared" si="5"/>
        <v>-0.99999999997635303</v>
      </c>
      <c r="G15" s="25">
        <f t="shared" si="6"/>
        <v>-9.9999999974897905E-2</v>
      </c>
      <c r="H15" s="21">
        <v>7.2946999999999997</v>
      </c>
      <c r="I15" s="22">
        <f t="shared" si="1"/>
        <v>788.50649999999996</v>
      </c>
      <c r="J15" s="23">
        <f t="shared" si="7"/>
        <v>-0.79999999991286996</v>
      </c>
      <c r="K15" s="24">
        <f t="shared" si="8"/>
        <v>-1.8000000000029099</v>
      </c>
      <c r="L15" s="25">
        <f t="shared" si="9"/>
        <v>-0.79999999991286996</v>
      </c>
      <c r="M15" s="40">
        <v>6.6948999999999996</v>
      </c>
      <c r="N15" s="22">
        <f t="shared" si="2"/>
        <v>787.9067</v>
      </c>
      <c r="O15" s="23">
        <f t="shared" si="10"/>
        <v>-0.20000000006348301</v>
      </c>
      <c r="P15" s="24">
        <f t="shared" si="11"/>
        <v>-1.5000000000782201</v>
      </c>
      <c r="Q15" s="25">
        <f t="shared" si="12"/>
        <v>-0.20000000006348301</v>
      </c>
      <c r="R15" s="51"/>
      <c r="S15" s="47">
        <f t="shared" si="3"/>
        <v>44746</v>
      </c>
      <c r="T15" s="48">
        <v>10.1214</v>
      </c>
      <c r="U15" s="49">
        <f t="shared" si="13"/>
        <v>-0.50000000000061096</v>
      </c>
      <c r="V15" s="50">
        <f t="shared" si="14"/>
        <v>-1.80000000000113</v>
      </c>
      <c r="W15" s="32">
        <f t="shared" si="15"/>
        <v>-0.50000000000061096</v>
      </c>
      <c r="X15" s="18">
        <v>12.155099999999999</v>
      </c>
      <c r="Y15" s="49">
        <f t="shared" si="16"/>
        <v>9.99999999997669E-2</v>
      </c>
      <c r="Z15" s="50">
        <f t="shared" si="17"/>
        <v>-1.50000000000006</v>
      </c>
      <c r="AA15" s="32">
        <f t="shared" si="18"/>
        <v>9.99999999997669E-2</v>
      </c>
      <c r="AB15" s="58">
        <v>7.8091999999999997</v>
      </c>
      <c r="AC15" s="49">
        <f t="shared" si="19"/>
        <v>-0.399999999999956</v>
      </c>
      <c r="AD15" s="50">
        <f t="shared" si="20"/>
        <v>-1.60000000000071</v>
      </c>
      <c r="AE15" s="32">
        <f t="shared" si="21"/>
        <v>-0.399999999999956</v>
      </c>
      <c r="AF15" s="55">
        <v>81884</v>
      </c>
      <c r="AG15" s="70">
        <f t="shared" si="22"/>
        <v>44</v>
      </c>
      <c r="AH15" s="71"/>
    </row>
    <row r="16" spans="1:44" s="1" customFormat="1" ht="14.85" customHeight="1">
      <c r="A16" s="19">
        <v>44747</v>
      </c>
      <c r="B16" s="20">
        <v>781.21180000000004</v>
      </c>
      <c r="C16" s="21">
        <v>6.9172000000000002</v>
      </c>
      <c r="D16" s="22">
        <f t="shared" si="0"/>
        <v>788.12900000000002</v>
      </c>
      <c r="E16" s="23">
        <f t="shared" si="4"/>
        <v>-0.40000000001327901</v>
      </c>
      <c r="F16" s="24">
        <f t="shared" si="5"/>
        <v>-1.39999999998963</v>
      </c>
      <c r="G16" s="25">
        <f t="shared" si="6"/>
        <v>-0.40000000001327901</v>
      </c>
      <c r="H16" s="21">
        <v>7.2945000000000002</v>
      </c>
      <c r="I16" s="22">
        <f t="shared" si="1"/>
        <v>788.50630000000001</v>
      </c>
      <c r="J16" s="23">
        <f t="shared" si="7"/>
        <v>-0.20000000006348301</v>
      </c>
      <c r="K16" s="24">
        <f t="shared" si="8"/>
        <v>-2.00000000006639</v>
      </c>
      <c r="L16" s="25">
        <f t="shared" si="9"/>
        <v>-0.20000000006348301</v>
      </c>
      <c r="M16" s="39">
        <v>6.6947000000000001</v>
      </c>
      <c r="N16" s="22">
        <f t="shared" si="2"/>
        <v>787.90650000000005</v>
      </c>
      <c r="O16" s="23">
        <f t="shared" si="10"/>
        <v>-0.199999999949796</v>
      </c>
      <c r="P16" s="24">
        <f t="shared" si="11"/>
        <v>-1.70000000002801</v>
      </c>
      <c r="Q16" s="25">
        <f t="shared" si="12"/>
        <v>-0.199999999949796</v>
      </c>
      <c r="R16" s="46"/>
      <c r="S16" s="47">
        <f t="shared" si="3"/>
        <v>44747</v>
      </c>
      <c r="T16" s="48">
        <v>10.1212</v>
      </c>
      <c r="U16" s="49">
        <f t="shared" si="13"/>
        <v>-0.19999999999953399</v>
      </c>
      <c r="V16" s="50">
        <f t="shared" si="14"/>
        <v>-2.0000000000006701</v>
      </c>
      <c r="W16" s="32">
        <f t="shared" si="15"/>
        <v>-0.19999999999953399</v>
      </c>
      <c r="X16" s="18">
        <v>12.1546</v>
      </c>
      <c r="Y16" s="49">
        <f t="shared" si="16"/>
        <v>-0.49999999999883499</v>
      </c>
      <c r="Z16" s="50">
        <f t="shared" si="17"/>
        <v>-1.99999999999889</v>
      </c>
      <c r="AA16" s="32">
        <f t="shared" si="18"/>
        <v>-0.49999999999883499</v>
      </c>
      <c r="AB16" s="58">
        <v>7.8090000000000002</v>
      </c>
      <c r="AC16" s="49">
        <f t="shared" si="19"/>
        <v>-0.19999999999953399</v>
      </c>
      <c r="AD16" s="50">
        <f t="shared" si="20"/>
        <v>-1.8000000000002501</v>
      </c>
      <c r="AE16" s="32">
        <f t="shared" si="21"/>
        <v>-0.19999999999953399</v>
      </c>
      <c r="AF16" s="55">
        <v>81880</v>
      </c>
      <c r="AG16" s="70">
        <f t="shared" si="22"/>
        <v>48</v>
      </c>
      <c r="AH16" s="72"/>
    </row>
    <row r="17" spans="1:43" s="1" customFormat="1" ht="14.85" customHeight="1">
      <c r="A17" s="19">
        <v>44748</v>
      </c>
      <c r="B17" s="20">
        <v>781.21180000000004</v>
      </c>
      <c r="C17" s="21">
        <v>6.91739999999999</v>
      </c>
      <c r="D17" s="22">
        <f t="shared" si="0"/>
        <v>788.12919999999997</v>
      </c>
      <c r="E17" s="23">
        <f t="shared" si="4"/>
        <v>0.20000000006348301</v>
      </c>
      <c r="F17" s="24">
        <f t="shared" si="5"/>
        <v>-1.1999999999261499</v>
      </c>
      <c r="G17" s="25">
        <f t="shared" si="6"/>
        <v>0.20000000006348301</v>
      </c>
      <c r="H17" s="21">
        <v>7.2941000000000003</v>
      </c>
      <c r="I17" s="22">
        <f t="shared" si="1"/>
        <v>788.5059</v>
      </c>
      <c r="J17" s="23">
        <f t="shared" si="7"/>
        <v>-0.40000000001327901</v>
      </c>
      <c r="K17" s="24">
        <f t="shared" si="8"/>
        <v>-2.40000000007967</v>
      </c>
      <c r="L17" s="25">
        <f t="shared" si="9"/>
        <v>-0.40000000001327901</v>
      </c>
      <c r="M17" s="40">
        <v>6.6955</v>
      </c>
      <c r="N17" s="22">
        <f t="shared" si="2"/>
        <v>787.90729999999996</v>
      </c>
      <c r="O17" s="23">
        <f t="shared" si="10"/>
        <v>0.80000000002655702</v>
      </c>
      <c r="P17" s="24">
        <f t="shared" si="11"/>
        <v>-0.90000000000145497</v>
      </c>
      <c r="Q17" s="25">
        <f t="shared" si="12"/>
        <v>0.80000000002655702</v>
      </c>
      <c r="R17" s="51"/>
      <c r="S17" s="47">
        <f t="shared" si="3"/>
        <v>44748</v>
      </c>
      <c r="T17" s="48">
        <v>10.1213</v>
      </c>
      <c r="U17" s="49">
        <f t="shared" si="13"/>
        <v>9.99999999997669E-2</v>
      </c>
      <c r="V17" s="50">
        <f t="shared" si="14"/>
        <v>-1.9000000000009001</v>
      </c>
      <c r="W17" s="32">
        <f t="shared" si="15"/>
        <v>9.99999999997669E-2</v>
      </c>
      <c r="X17" s="18">
        <v>12.154400000000001</v>
      </c>
      <c r="Y17" s="49">
        <f t="shared" si="16"/>
        <v>-0.19999999999953399</v>
      </c>
      <c r="Z17" s="50">
        <f t="shared" si="17"/>
        <v>-2.1999999999984299</v>
      </c>
      <c r="AA17" s="32">
        <f t="shared" si="18"/>
        <v>-0.19999999999953399</v>
      </c>
      <c r="AB17" s="58">
        <v>7.8091999999999997</v>
      </c>
      <c r="AC17" s="49">
        <f t="shared" si="19"/>
        <v>0.19999999999953399</v>
      </c>
      <c r="AD17" s="50">
        <f t="shared" si="20"/>
        <v>-1.60000000000071</v>
      </c>
      <c r="AE17" s="32">
        <f t="shared" si="21"/>
        <v>0.19999999999953399</v>
      </c>
      <c r="AF17" s="55">
        <v>81876</v>
      </c>
      <c r="AG17" s="70">
        <f t="shared" si="22"/>
        <v>52</v>
      </c>
      <c r="AH17" s="71"/>
    </row>
    <row r="18" spans="1:43" s="1" customFormat="1" ht="14.85" customHeight="1">
      <c r="A18" s="19">
        <v>44749</v>
      </c>
      <c r="B18" s="20">
        <v>781.21180000000004</v>
      </c>
      <c r="C18" s="21">
        <v>6.9172999999999902</v>
      </c>
      <c r="D18" s="22">
        <f t="shared" si="0"/>
        <v>788.12909999999999</v>
      </c>
      <c r="E18" s="23">
        <f t="shared" si="4"/>
        <v>-0.10000000008858501</v>
      </c>
      <c r="F18" s="24">
        <f t="shared" si="5"/>
        <v>-1.30000000001473</v>
      </c>
      <c r="G18" s="25">
        <f t="shared" si="6"/>
        <v>-0.10000000008858501</v>
      </c>
      <c r="H18" s="21">
        <v>7.2940999999999896</v>
      </c>
      <c r="I18" s="22">
        <f t="shared" si="1"/>
        <v>788.5059</v>
      </c>
      <c r="J18" s="23">
        <f t="shared" si="7"/>
        <v>0</v>
      </c>
      <c r="K18" s="24">
        <f t="shared" si="8"/>
        <v>-2.40000000007967</v>
      </c>
      <c r="L18" s="25">
        <f t="shared" si="9"/>
        <v>0</v>
      </c>
      <c r="M18" s="39">
        <v>6.6943000000000001</v>
      </c>
      <c r="N18" s="22">
        <f t="shared" si="2"/>
        <v>787.90610000000004</v>
      </c>
      <c r="O18" s="23">
        <f t="shared" si="10"/>
        <v>-1.2000000000398401</v>
      </c>
      <c r="P18" s="24">
        <f t="shared" si="11"/>
        <v>-2.1000000000412902</v>
      </c>
      <c r="Q18" s="25">
        <f t="shared" si="12"/>
        <v>-1.2000000000398401</v>
      </c>
      <c r="R18" s="51"/>
      <c r="S18" s="47">
        <f t="shared" si="3"/>
        <v>44749</v>
      </c>
      <c r="T18" s="48">
        <v>10.120799999999999</v>
      </c>
      <c r="U18" s="49">
        <f t="shared" si="13"/>
        <v>-0.50000000000061096</v>
      </c>
      <c r="V18" s="50">
        <f t="shared" si="14"/>
        <v>-2.4000000000015098</v>
      </c>
      <c r="W18" s="32">
        <f t="shared" si="15"/>
        <v>-0.50000000000061096</v>
      </c>
      <c r="X18" s="18">
        <v>12.154999999999999</v>
      </c>
      <c r="Y18" s="49">
        <f t="shared" si="16"/>
        <v>0.59999999999860198</v>
      </c>
      <c r="Z18" s="50">
        <f t="shared" si="17"/>
        <v>-1.59999999999982</v>
      </c>
      <c r="AA18" s="32">
        <f t="shared" si="18"/>
        <v>0.59999999999860198</v>
      </c>
      <c r="AB18" s="58">
        <v>7.8086000000000002</v>
      </c>
      <c r="AC18" s="49">
        <f t="shared" si="19"/>
        <v>-0.59999999999949005</v>
      </c>
      <c r="AD18" s="50">
        <f t="shared" si="20"/>
        <v>-2.2000000000002</v>
      </c>
      <c r="AE18" s="32">
        <f t="shared" si="21"/>
        <v>-0.59999999999949005</v>
      </c>
      <c r="AF18" s="55">
        <v>81872</v>
      </c>
      <c r="AG18" s="70">
        <f t="shared" si="22"/>
        <v>56</v>
      </c>
      <c r="AH18" s="72"/>
    </row>
    <row r="19" spans="1:43" s="1" customFormat="1" ht="14.85" customHeight="1">
      <c r="A19" s="19">
        <v>44750</v>
      </c>
      <c r="B19" s="20">
        <v>781.21180000000004</v>
      </c>
      <c r="C19" s="21">
        <v>6.9169999999999998</v>
      </c>
      <c r="D19" s="22">
        <f t="shared" si="0"/>
        <v>788.12879999999996</v>
      </c>
      <c r="E19" s="23">
        <f t="shared" si="4"/>
        <v>-0.29999999992469401</v>
      </c>
      <c r="F19" s="24">
        <f t="shared" si="5"/>
        <v>-1.5999999999394301</v>
      </c>
      <c r="G19" s="25">
        <f t="shared" si="6"/>
        <v>-0.29999999992469401</v>
      </c>
      <c r="H19" s="21">
        <v>7.2938999999999901</v>
      </c>
      <c r="I19" s="22">
        <f t="shared" si="1"/>
        <v>788.50570000000005</v>
      </c>
      <c r="J19" s="23">
        <f t="shared" si="7"/>
        <v>-0.199999999949796</v>
      </c>
      <c r="K19" s="24">
        <f t="shared" si="8"/>
        <v>-2.6000000000294698</v>
      </c>
      <c r="L19" s="25">
        <f t="shared" si="9"/>
        <v>-0.199999999949796</v>
      </c>
      <c r="M19" s="40">
        <v>6.6941000000000104</v>
      </c>
      <c r="N19" s="22">
        <f t="shared" si="2"/>
        <v>787.90589999999997</v>
      </c>
      <c r="O19" s="23">
        <f t="shared" si="10"/>
        <v>-0.199999999949796</v>
      </c>
      <c r="P19" s="24">
        <f t="shared" si="11"/>
        <v>-2.2999999999910901</v>
      </c>
      <c r="Q19" s="25">
        <f t="shared" si="12"/>
        <v>-0.199999999949796</v>
      </c>
      <c r="R19" s="51"/>
      <c r="S19" s="47">
        <f t="shared" si="3"/>
        <v>44750</v>
      </c>
      <c r="T19" s="48">
        <v>10.1206</v>
      </c>
      <c r="U19" s="49">
        <f t="shared" si="13"/>
        <v>-0.19999999999953399</v>
      </c>
      <c r="V19" s="50">
        <f t="shared" si="14"/>
        <v>-2.6000000000010499</v>
      </c>
      <c r="W19" s="32">
        <f t="shared" si="15"/>
        <v>-0.19999999999953399</v>
      </c>
      <c r="X19" s="18">
        <v>12.154</v>
      </c>
      <c r="Y19" s="49">
        <f t="shared" si="16"/>
        <v>-0.999999999999446</v>
      </c>
      <c r="Z19" s="50">
        <f t="shared" si="17"/>
        <v>-2.59999999999927</v>
      </c>
      <c r="AA19" s="32">
        <f t="shared" si="18"/>
        <v>-0.999999999999446</v>
      </c>
      <c r="AB19" s="58">
        <v>7.8083999999999998</v>
      </c>
      <c r="AC19" s="49">
        <f t="shared" si="19"/>
        <v>-0.20000000000042201</v>
      </c>
      <c r="AD19" s="50">
        <f t="shared" si="20"/>
        <v>-2.4000000000006199</v>
      </c>
      <c r="AE19" s="32">
        <f t="shared" si="21"/>
        <v>-0.20000000000042201</v>
      </c>
      <c r="AF19" s="55">
        <v>81868</v>
      </c>
      <c r="AG19" s="70">
        <f t="shared" si="22"/>
        <v>60</v>
      </c>
      <c r="AH19" s="71"/>
    </row>
    <row r="20" spans="1:43" s="1" customFormat="1" ht="14.85" customHeight="1">
      <c r="A20" s="19">
        <v>44751</v>
      </c>
      <c r="B20" s="20">
        <v>781.21180000000004</v>
      </c>
      <c r="C20" s="21">
        <v>6.9170999999999898</v>
      </c>
      <c r="D20" s="22">
        <f t="shared" si="0"/>
        <v>788.12890000000004</v>
      </c>
      <c r="E20" s="23">
        <f t="shared" si="4"/>
        <v>9.9999999974897905E-2</v>
      </c>
      <c r="F20" s="24">
        <f t="shared" si="5"/>
        <v>-1.4999999999645299</v>
      </c>
      <c r="G20" s="25">
        <f t="shared" si="6"/>
        <v>9.9999999974897905E-2</v>
      </c>
      <c r="H20" s="21">
        <v>7.2939999999999996</v>
      </c>
      <c r="I20" s="22">
        <f t="shared" si="1"/>
        <v>788.50580000000002</v>
      </c>
      <c r="J20" s="23">
        <f t="shared" si="7"/>
        <v>9.9999999974897905E-2</v>
      </c>
      <c r="K20" s="24">
        <f t="shared" si="8"/>
        <v>-2.5000000000545701</v>
      </c>
      <c r="L20" s="25">
        <f t="shared" si="9"/>
        <v>9.9999999974897905E-2</v>
      </c>
      <c r="M20" s="39">
        <v>6.6942000000000004</v>
      </c>
      <c r="N20" s="22">
        <f t="shared" si="2"/>
        <v>787.90599999999995</v>
      </c>
      <c r="O20" s="23">
        <f t="shared" si="10"/>
        <v>9.9999999974897905E-2</v>
      </c>
      <c r="P20" s="24">
        <f t="shared" si="11"/>
        <v>-2.2000000000161899</v>
      </c>
      <c r="Q20" s="25">
        <f t="shared" si="12"/>
        <v>9.9999999974897905E-2</v>
      </c>
      <c r="R20" s="46"/>
      <c r="S20" s="47">
        <f t="shared" si="3"/>
        <v>44751</v>
      </c>
      <c r="T20" s="48">
        <v>10.120799999999999</v>
      </c>
      <c r="U20" s="49">
        <f t="shared" si="13"/>
        <v>0.19999999999953399</v>
      </c>
      <c r="V20" s="50">
        <f t="shared" si="14"/>
        <v>-2.4000000000015098</v>
      </c>
      <c r="W20" s="32">
        <f t="shared" si="15"/>
        <v>0.19999999999953399</v>
      </c>
      <c r="X20" s="18">
        <v>12.1538</v>
      </c>
      <c r="Y20" s="49">
        <f t="shared" si="16"/>
        <v>-0.19999999999953399</v>
      </c>
      <c r="Z20" s="50">
        <f t="shared" si="17"/>
        <v>-2.7999999999987999</v>
      </c>
      <c r="AA20" s="32">
        <f t="shared" si="18"/>
        <v>-0.19999999999953399</v>
      </c>
      <c r="AB20" s="58">
        <v>7.8085000000000004</v>
      </c>
      <c r="AC20" s="49">
        <f t="shared" si="19"/>
        <v>0.100000000000655</v>
      </c>
      <c r="AD20" s="50">
        <f t="shared" si="20"/>
        <v>-2.2999999999999701</v>
      </c>
      <c r="AE20" s="32">
        <f t="shared" si="21"/>
        <v>0.100000000000655</v>
      </c>
      <c r="AF20" s="55">
        <v>81864</v>
      </c>
      <c r="AG20" s="70">
        <f t="shared" si="22"/>
        <v>64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44753</v>
      </c>
      <c r="B21" s="20">
        <v>781.21180000000004</v>
      </c>
      <c r="C21" s="21">
        <v>6.91699999999999</v>
      </c>
      <c r="D21" s="22">
        <f t="shared" si="0"/>
        <v>788.12879999999996</v>
      </c>
      <c r="E21" s="23">
        <f t="shared" si="4"/>
        <v>-9.9999999974897905E-2</v>
      </c>
      <c r="F21" s="24">
        <f t="shared" si="5"/>
        <v>-1.5999999999394301</v>
      </c>
      <c r="G21" s="25">
        <f t="shared" si="6"/>
        <v>-4.9999999987449001E-2</v>
      </c>
      <c r="H21" s="21">
        <v>7.2934999999999901</v>
      </c>
      <c r="I21" s="22">
        <f t="shared" si="1"/>
        <v>788.50530000000003</v>
      </c>
      <c r="J21" s="23">
        <f t="shared" si="7"/>
        <v>-0.49999999998817701</v>
      </c>
      <c r="K21" s="24">
        <f t="shared" si="8"/>
        <v>-3.0000000000427498</v>
      </c>
      <c r="L21" s="25">
        <f t="shared" si="9"/>
        <v>-0.24999999999408801</v>
      </c>
      <c r="M21" s="40">
        <v>6.6937000000000104</v>
      </c>
      <c r="N21" s="22">
        <f t="shared" si="2"/>
        <v>787.90549999999996</v>
      </c>
      <c r="O21" s="23">
        <f t="shared" si="10"/>
        <v>-0.49999999998817701</v>
      </c>
      <c r="P21" s="24">
        <f t="shared" si="11"/>
        <v>-2.70000000000437</v>
      </c>
      <c r="Q21" s="25">
        <f t="shared" si="12"/>
        <v>-0.24999999999408801</v>
      </c>
      <c r="R21" s="51"/>
      <c r="S21" s="47">
        <f t="shared" si="3"/>
        <v>44753</v>
      </c>
      <c r="T21" s="48">
        <v>10.120200000000001</v>
      </c>
      <c r="U21" s="49">
        <f t="shared" si="13"/>
        <v>-0.59999999999860198</v>
      </c>
      <c r="V21" s="50">
        <f t="shared" si="14"/>
        <v>-3.0000000000001101</v>
      </c>
      <c r="W21" s="32">
        <f t="shared" si="15"/>
        <v>-0.29999999999930099</v>
      </c>
      <c r="X21" s="18">
        <v>12.1539</v>
      </c>
      <c r="Y21" s="49">
        <f t="shared" si="16"/>
        <v>9.99999999997669E-2</v>
      </c>
      <c r="Z21" s="50">
        <f t="shared" si="17"/>
        <v>-2.6999999999990401</v>
      </c>
      <c r="AA21" s="32">
        <f t="shared" si="18"/>
        <v>4.9999999999883499E-2</v>
      </c>
      <c r="AB21" s="58">
        <v>7.8079999999999901</v>
      </c>
      <c r="AC21" s="49">
        <f t="shared" si="19"/>
        <v>-0.50000000001038103</v>
      </c>
      <c r="AD21" s="50">
        <f t="shared" si="20"/>
        <v>-2.8000000000103502</v>
      </c>
      <c r="AE21" s="32">
        <f t="shared" si="21"/>
        <v>-0.25000000000519101</v>
      </c>
      <c r="AF21" s="55">
        <v>81860</v>
      </c>
      <c r="AG21" s="70">
        <f t="shared" si="22"/>
        <v>68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44755</v>
      </c>
      <c r="B22" s="20">
        <v>781.21180000000004</v>
      </c>
      <c r="C22" s="21">
        <v>6.9170999999999996</v>
      </c>
      <c r="D22" s="22">
        <f t="shared" si="0"/>
        <v>788.12890000000004</v>
      </c>
      <c r="E22" s="23">
        <f t="shared" si="4"/>
        <v>9.9999999974897905E-2</v>
      </c>
      <c r="F22" s="24">
        <f t="shared" si="5"/>
        <v>-1.4999999999645299</v>
      </c>
      <c r="G22" s="25">
        <f t="shared" si="6"/>
        <v>4.9999999987449001E-2</v>
      </c>
      <c r="H22" s="21">
        <v>7.2932999999999897</v>
      </c>
      <c r="I22" s="22">
        <f t="shared" si="1"/>
        <v>788.50509999999997</v>
      </c>
      <c r="J22" s="23">
        <f t="shared" si="7"/>
        <v>-0.199999999949796</v>
      </c>
      <c r="K22" s="24">
        <f t="shared" si="8"/>
        <v>-3.1999999999925399</v>
      </c>
      <c r="L22" s="25">
        <f t="shared" si="9"/>
        <v>-9.9999999974897905E-2</v>
      </c>
      <c r="M22" s="39">
        <v>6.69350000000001</v>
      </c>
      <c r="N22" s="22">
        <f t="shared" si="2"/>
        <v>787.90530000000001</v>
      </c>
      <c r="O22" s="23">
        <f t="shared" si="10"/>
        <v>-0.20000000006348301</v>
      </c>
      <c r="P22" s="24">
        <f t="shared" si="11"/>
        <v>-2.9000000000678501</v>
      </c>
      <c r="Q22" s="25">
        <f t="shared" si="12"/>
        <v>-0.100000000031741</v>
      </c>
      <c r="R22" s="51"/>
      <c r="S22" s="47">
        <f t="shared" si="3"/>
        <v>44755</v>
      </c>
      <c r="T22" s="48">
        <v>10.119999999999999</v>
      </c>
      <c r="U22" s="49">
        <f t="shared" si="13"/>
        <v>-0.20000000000130999</v>
      </c>
      <c r="V22" s="50">
        <f t="shared" si="14"/>
        <v>-3.2000000000014199</v>
      </c>
      <c r="W22" s="32">
        <f t="shared" si="15"/>
        <v>-0.100000000000655</v>
      </c>
      <c r="X22" s="18">
        <v>12.1534</v>
      </c>
      <c r="Y22" s="49">
        <f t="shared" si="16"/>
        <v>-0.50000000000061096</v>
      </c>
      <c r="Z22" s="50">
        <f t="shared" si="17"/>
        <v>-3.1999999999996498</v>
      </c>
      <c r="AA22" s="32">
        <f t="shared" si="18"/>
        <v>-0.25000000000030598</v>
      </c>
      <c r="AB22" s="58">
        <v>7.8077999999999896</v>
      </c>
      <c r="AC22" s="49">
        <f t="shared" si="19"/>
        <v>-0.20000000000042201</v>
      </c>
      <c r="AD22" s="50">
        <f t="shared" si="20"/>
        <v>-3.0000000000107701</v>
      </c>
      <c r="AE22" s="32">
        <f t="shared" si="21"/>
        <v>-0.100000000000211</v>
      </c>
      <c r="AF22" s="55">
        <v>81856</v>
      </c>
      <c r="AG22" s="70">
        <f t="shared" si="22"/>
        <v>72</v>
      </c>
      <c r="AH22" s="72"/>
    </row>
    <row r="23" spans="1:43" s="1" customFormat="1" ht="14.85" customHeight="1">
      <c r="A23" s="19">
        <v>44757</v>
      </c>
      <c r="B23" s="20">
        <v>781.21180000000004</v>
      </c>
      <c r="C23" s="21">
        <v>6.9167999999999896</v>
      </c>
      <c r="D23" s="22">
        <f t="shared" si="0"/>
        <v>788.12860000000001</v>
      </c>
      <c r="E23" s="23">
        <f t="shared" si="4"/>
        <v>-0.30000000003838101</v>
      </c>
      <c r="F23" s="24">
        <f t="shared" si="5"/>
        <v>-1.8000000000029099</v>
      </c>
      <c r="G23" s="25">
        <f t="shared" si="6"/>
        <v>-0.15000000001919001</v>
      </c>
      <c r="H23" s="21">
        <v>7.2934999999999999</v>
      </c>
      <c r="I23" s="22">
        <f t="shared" si="1"/>
        <v>788.50530000000003</v>
      </c>
      <c r="J23" s="23">
        <f t="shared" si="7"/>
        <v>0.199999999949796</v>
      </c>
      <c r="K23" s="24">
        <f t="shared" si="8"/>
        <v>-3.0000000000427498</v>
      </c>
      <c r="L23" s="25">
        <f t="shared" si="9"/>
        <v>9.9999999974897905E-2</v>
      </c>
      <c r="M23" s="40">
        <v>6.6936</v>
      </c>
      <c r="N23" s="22">
        <f t="shared" si="2"/>
        <v>787.90539999999999</v>
      </c>
      <c r="O23" s="23">
        <f t="shared" si="10"/>
        <v>9.9999999974897905E-2</v>
      </c>
      <c r="P23" s="24">
        <f t="shared" si="11"/>
        <v>-2.8000000000929499</v>
      </c>
      <c r="Q23" s="25">
        <f t="shared" si="12"/>
        <v>4.9999999987449001E-2</v>
      </c>
      <c r="R23" s="51"/>
      <c r="S23" s="47">
        <f t="shared" si="3"/>
        <v>44757</v>
      </c>
      <c r="T23" s="48">
        <v>10.120100000000001</v>
      </c>
      <c r="U23" s="49">
        <f t="shared" si="13"/>
        <v>0.10000000000154299</v>
      </c>
      <c r="V23" s="50">
        <f t="shared" si="14"/>
        <v>-3.0999999999998802</v>
      </c>
      <c r="W23" s="32">
        <f t="shared" si="15"/>
        <v>5.0000000000771601E-2</v>
      </c>
      <c r="X23" s="18">
        <v>12.153600000000001</v>
      </c>
      <c r="Y23" s="49">
        <f t="shared" si="16"/>
        <v>0.20000000000130999</v>
      </c>
      <c r="Z23" s="50">
        <f t="shared" si="17"/>
        <v>-2.99999999999834</v>
      </c>
      <c r="AA23" s="32">
        <f t="shared" si="18"/>
        <v>0.100000000000655</v>
      </c>
      <c r="AB23" s="58">
        <v>7.8079000000000001</v>
      </c>
      <c r="AC23" s="49">
        <f t="shared" si="19"/>
        <v>0.100000000010425</v>
      </c>
      <c r="AD23" s="50">
        <f t="shared" si="20"/>
        <v>-2.9000000000003499</v>
      </c>
      <c r="AE23" s="32">
        <f t="shared" si="21"/>
        <v>5.00000000052125E-2</v>
      </c>
      <c r="AF23" s="55">
        <v>81852</v>
      </c>
      <c r="AG23" s="70">
        <f t="shared" si="22"/>
        <v>76</v>
      </c>
      <c r="AH23" s="71"/>
    </row>
    <row r="24" spans="1:43" s="1" customFormat="1" ht="14.25">
      <c r="A24" s="19">
        <v>44759</v>
      </c>
      <c r="B24" s="20">
        <v>781.21180000000004</v>
      </c>
      <c r="C24" s="21">
        <v>6.9166999999999899</v>
      </c>
      <c r="D24" s="22">
        <f t="shared" si="0"/>
        <v>788.12850000000003</v>
      </c>
      <c r="E24" s="23">
        <f t="shared" si="4"/>
        <v>-9.9999999974897905E-2</v>
      </c>
      <c r="F24" s="24">
        <f t="shared" si="5"/>
        <v>-1.8999999999778101</v>
      </c>
      <c r="G24" s="25">
        <f t="shared" si="6"/>
        <v>-4.9999999987449001E-2</v>
      </c>
      <c r="H24" s="21">
        <v>7.2935999999999996</v>
      </c>
      <c r="I24" s="22">
        <f t="shared" si="1"/>
        <v>788.50540000000001</v>
      </c>
      <c r="J24" s="23">
        <f t="shared" si="7"/>
        <v>9.9999999974897905E-2</v>
      </c>
      <c r="K24" s="24">
        <f t="shared" si="8"/>
        <v>-2.9000000000678501</v>
      </c>
      <c r="L24" s="25">
        <f t="shared" si="9"/>
        <v>4.9999999987449001E-2</v>
      </c>
      <c r="M24" s="39">
        <v>6.6935000000000002</v>
      </c>
      <c r="N24" s="22">
        <f t="shared" si="2"/>
        <v>787.90530000000001</v>
      </c>
      <c r="O24" s="23">
        <f t="shared" si="10"/>
        <v>-9.9999999974897905E-2</v>
      </c>
      <c r="P24" s="24">
        <f t="shared" si="11"/>
        <v>-2.9000000000678501</v>
      </c>
      <c r="Q24" s="25">
        <f t="shared" si="12"/>
        <v>-4.9999999987449001E-2</v>
      </c>
      <c r="R24" s="51"/>
      <c r="S24" s="47"/>
      <c r="T24" s="48"/>
      <c r="U24" s="49"/>
      <c r="V24" s="50"/>
      <c r="W24" s="32"/>
      <c r="X24" s="18"/>
      <c r="Y24" s="49"/>
      <c r="Z24" s="50"/>
      <c r="AA24" s="32"/>
      <c r="AB24" s="58"/>
      <c r="AC24" s="49"/>
      <c r="AD24" s="50"/>
      <c r="AE24" s="32"/>
      <c r="AF24" s="55">
        <v>81848</v>
      </c>
      <c r="AG24" s="70">
        <f t="shared" si="22"/>
        <v>80</v>
      </c>
      <c r="AH24" s="72"/>
    </row>
    <row r="25" spans="1:43" s="1" customFormat="1" ht="14.25">
      <c r="A25" s="19"/>
      <c r="B25" s="20"/>
      <c r="C25" s="21"/>
      <c r="D25" s="22"/>
      <c r="E25" s="23"/>
      <c r="F25" s="24"/>
      <c r="G25" s="25"/>
      <c r="H25" s="21"/>
      <c r="I25" s="22"/>
      <c r="J25" s="23"/>
      <c r="K25" s="24"/>
      <c r="L25" s="25"/>
      <c r="M25" s="40"/>
      <c r="N25" s="22"/>
      <c r="O25" s="23"/>
      <c r="P25" s="24"/>
      <c r="Q25" s="25"/>
      <c r="R25" s="51"/>
      <c r="S25" s="47"/>
      <c r="T25" s="48"/>
      <c r="U25" s="49"/>
      <c r="V25" s="50"/>
      <c r="W25" s="32"/>
      <c r="X25" s="18"/>
      <c r="Y25" s="49"/>
      <c r="Z25" s="50"/>
      <c r="AA25" s="32"/>
      <c r="AB25" s="58"/>
      <c r="AC25" s="49"/>
      <c r="AD25" s="50"/>
      <c r="AE25" s="32"/>
      <c r="AF25" s="55"/>
      <c r="AG25" s="70"/>
      <c r="AH25" s="71"/>
    </row>
    <row r="26" spans="1:43" s="1" customFormat="1" ht="14.25">
      <c r="A26" s="19"/>
      <c r="B26" s="20"/>
      <c r="C26" s="21"/>
      <c r="D26" s="22"/>
      <c r="E26" s="23"/>
      <c r="F26" s="24"/>
      <c r="G26" s="25"/>
      <c r="H26" s="21"/>
      <c r="I26" s="22"/>
      <c r="J26" s="23"/>
      <c r="K26" s="24"/>
      <c r="L26" s="25"/>
      <c r="M26" s="39"/>
      <c r="N26" s="22"/>
      <c r="O26" s="23"/>
      <c r="P26" s="24"/>
      <c r="Q26" s="25"/>
      <c r="R26" s="51"/>
      <c r="S26" s="47"/>
      <c r="T26" s="48"/>
      <c r="U26" s="49"/>
      <c r="V26" s="50"/>
      <c r="W26" s="32"/>
      <c r="X26" s="18"/>
      <c r="Y26" s="49"/>
      <c r="Z26" s="50"/>
      <c r="AA26" s="32"/>
      <c r="AB26" s="58"/>
      <c r="AC26" s="49"/>
      <c r="AD26" s="50"/>
      <c r="AE26" s="32"/>
      <c r="AF26" s="55"/>
      <c r="AG26" s="70"/>
      <c r="AH26" s="72"/>
    </row>
    <row r="27" spans="1:43" s="1" customFormat="1" ht="14.25">
      <c r="A27" s="19"/>
      <c r="B27" s="20"/>
      <c r="C27" s="21"/>
      <c r="D27" s="22"/>
      <c r="E27" s="23"/>
      <c r="F27" s="24"/>
      <c r="G27" s="25"/>
      <c r="H27" s="21"/>
      <c r="I27" s="22"/>
      <c r="J27" s="23"/>
      <c r="K27" s="24"/>
      <c r="L27" s="25"/>
      <c r="M27" s="40"/>
      <c r="N27" s="22"/>
      <c r="O27" s="23"/>
      <c r="P27" s="24"/>
      <c r="Q27" s="25"/>
      <c r="R27" s="52"/>
      <c r="S27" s="34"/>
      <c r="T27" s="48"/>
      <c r="U27" s="49"/>
      <c r="V27" s="50"/>
      <c r="W27" s="32"/>
      <c r="X27" s="18"/>
      <c r="Y27" s="49"/>
      <c r="Z27" s="50"/>
      <c r="AA27" s="32"/>
      <c r="AB27" s="58"/>
      <c r="AC27" s="49"/>
      <c r="AD27" s="50"/>
      <c r="AE27" s="32"/>
      <c r="AF27" s="55"/>
      <c r="AG27" s="70"/>
      <c r="AH27" s="71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7" workbookViewId="0">
      <selection activeCell="AB24" sqref="AB24"/>
    </sheetView>
  </sheetViews>
  <sheetFormatPr defaultColWidth="9" defaultRowHeight="13.5"/>
  <cols>
    <col min="2" max="2" width="10.625" customWidth="1"/>
    <col min="3" max="3" width="13.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20" max="20" width="13.75"/>
    <col min="24" max="24" width="11.875" customWidth="1"/>
    <col min="28" max="28" width="14.875"/>
    <col min="32" max="33" width="10.375"/>
  </cols>
  <sheetData>
    <row r="1" spans="1:44" s="1" customFormat="1" ht="30.75" customHeight="1">
      <c r="A1" s="97" t="s">
        <v>57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44742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44742</v>
      </c>
      <c r="B6" s="20">
        <v>781.9556</v>
      </c>
      <c r="C6" s="21">
        <v>7.0494000000000003</v>
      </c>
      <c r="D6" s="22">
        <f t="shared" ref="D6:D23" si="0">C6+B6</f>
        <v>789.005</v>
      </c>
      <c r="E6" s="23">
        <v>0</v>
      </c>
      <c r="F6" s="24">
        <v>0</v>
      </c>
      <c r="G6" s="25">
        <v>0</v>
      </c>
      <c r="H6" s="21">
        <v>7.9160000000000004</v>
      </c>
      <c r="I6" s="22">
        <f t="shared" ref="I6:I23" si="1">H6+B6</f>
        <v>789.87159999999994</v>
      </c>
      <c r="J6" s="23">
        <v>0</v>
      </c>
      <c r="K6" s="24">
        <v>0</v>
      </c>
      <c r="L6" s="25">
        <v>0</v>
      </c>
      <c r="M6" s="39">
        <v>6.8224</v>
      </c>
      <c r="N6" s="22">
        <f t="shared" ref="N6:N23" si="2">M6+B6</f>
        <v>788.77800000000002</v>
      </c>
      <c r="O6" s="23">
        <v>0</v>
      </c>
      <c r="P6" s="24">
        <v>0</v>
      </c>
      <c r="Q6" s="25">
        <v>0</v>
      </c>
      <c r="R6" s="46"/>
      <c r="S6" s="47">
        <f t="shared" ref="S6:S23" si="3">A6</f>
        <v>44742</v>
      </c>
      <c r="T6" s="48">
        <v>8.4311000000000007</v>
      </c>
      <c r="U6" s="49">
        <v>0</v>
      </c>
      <c r="V6" s="50">
        <v>0</v>
      </c>
      <c r="W6" s="32">
        <v>0</v>
      </c>
      <c r="X6" s="18">
        <v>11.875</v>
      </c>
      <c r="Y6" s="49">
        <f>(X6-X6)*1000</f>
        <v>0</v>
      </c>
      <c r="Z6" s="50">
        <v>0</v>
      </c>
      <c r="AA6" s="32">
        <v>0</v>
      </c>
      <c r="AB6" s="58">
        <v>8.7601999999999993</v>
      </c>
      <c r="AC6" s="49">
        <v>0</v>
      </c>
      <c r="AD6" s="50">
        <v>0</v>
      </c>
      <c r="AE6" s="32">
        <v>0</v>
      </c>
      <c r="AF6" s="55">
        <v>81882</v>
      </c>
      <c r="AG6" s="70">
        <f>81890-AF6</f>
        <v>8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44743</v>
      </c>
      <c r="B7" s="20">
        <v>781.9556</v>
      </c>
      <c r="C7" s="21">
        <v>7.0495999999999999</v>
      </c>
      <c r="D7" s="22">
        <f t="shared" si="0"/>
        <v>789.00519999999995</v>
      </c>
      <c r="E7" s="23">
        <f t="shared" ref="E7:E23" si="4">(D7-D6)*1000</f>
        <v>0.20000000006348301</v>
      </c>
      <c r="F7" s="24">
        <f t="shared" ref="F7:F23" si="5">F6+E7</f>
        <v>0.20000000006348301</v>
      </c>
      <c r="G7" s="25">
        <f t="shared" ref="G7:G23" si="6">E7/(A7-A6)</f>
        <v>0.20000000006348301</v>
      </c>
      <c r="H7" s="21">
        <v>7.9154</v>
      </c>
      <c r="I7" s="22">
        <f t="shared" si="1"/>
        <v>789.87099999999998</v>
      </c>
      <c r="J7" s="23">
        <f t="shared" ref="J7:J23" si="7">(I7-I6)*1000</f>
        <v>-0.60000000007676102</v>
      </c>
      <c r="K7" s="24">
        <f t="shared" ref="K7:K23" si="8">K6+J7</f>
        <v>-0.60000000007676102</v>
      </c>
      <c r="L7" s="25">
        <f t="shared" ref="L7:L23" si="9">J7/(A7-A6)</f>
        <v>-0.60000000007676102</v>
      </c>
      <c r="M7" s="40">
        <v>6.8220999999999998</v>
      </c>
      <c r="N7" s="22">
        <f t="shared" si="2"/>
        <v>788.77769999999998</v>
      </c>
      <c r="O7" s="23">
        <f t="shared" ref="O7:O23" si="10">(N7-N6)*1000</f>
        <v>-0.30000000003838101</v>
      </c>
      <c r="P7" s="24">
        <f t="shared" ref="P7:P23" si="11">P6+O7</f>
        <v>-0.30000000003838101</v>
      </c>
      <c r="Q7" s="25">
        <f t="shared" ref="Q7:Q23" si="12">O7/(A7-A6)</f>
        <v>-0.30000000003838101</v>
      </c>
      <c r="R7" s="51"/>
      <c r="S7" s="47">
        <f t="shared" si="3"/>
        <v>44743</v>
      </c>
      <c r="T7" s="48">
        <v>8.4312000000000005</v>
      </c>
      <c r="U7" s="49">
        <f t="shared" ref="U7:U23" si="13">(T7-T6)*1000</f>
        <v>9.99999999997669E-2</v>
      </c>
      <c r="V7" s="50">
        <f t="shared" ref="V7:V23" si="14">V6+U7</f>
        <v>9.99999999997669E-2</v>
      </c>
      <c r="W7" s="32">
        <f t="shared" ref="W7:W23" si="15">U7/(S7-S6)</f>
        <v>9.99999999997669E-2</v>
      </c>
      <c r="X7" s="18">
        <v>11.8752</v>
      </c>
      <c r="Y7" s="49">
        <f t="shared" ref="Y7:Y23" si="16">(X7-X6)*1000</f>
        <v>0.19999999999953399</v>
      </c>
      <c r="Z7" s="50">
        <f t="shared" ref="Z7:Z23" si="17">Z6+Y7</f>
        <v>0.19999999999953399</v>
      </c>
      <c r="AA7" s="32">
        <f t="shared" ref="AA7:AA23" si="18">Y7/(S7-S6)</f>
        <v>0.19999999999953399</v>
      </c>
      <c r="AB7" s="58">
        <v>8.76</v>
      </c>
      <c r="AC7" s="49">
        <f t="shared" ref="AC7:AC23" si="19">(AB7-AB6)*1000</f>
        <v>-0.19999999999953399</v>
      </c>
      <c r="AD7" s="50">
        <f t="shared" ref="AD7:AD23" si="20">AD6+AC7</f>
        <v>-0.19999999999953399</v>
      </c>
      <c r="AE7" s="32">
        <f t="shared" ref="AE7:AE23" si="21">AC7/(S7-S6)</f>
        <v>-0.19999999999953399</v>
      </c>
      <c r="AF7" s="55">
        <v>81878</v>
      </c>
      <c r="AG7" s="70">
        <f t="shared" ref="AG7:AG23" si="22">81890-AF7</f>
        <v>12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44744</v>
      </c>
      <c r="B8" s="20">
        <v>781.9556</v>
      </c>
      <c r="C8" s="21">
        <v>7.0491999999999999</v>
      </c>
      <c r="D8" s="22">
        <f t="shared" si="0"/>
        <v>789.00480000000005</v>
      </c>
      <c r="E8" s="23">
        <f t="shared" si="4"/>
        <v>-0.40000000001327901</v>
      </c>
      <c r="F8" s="24">
        <f t="shared" si="5"/>
        <v>-0.199999999949796</v>
      </c>
      <c r="G8" s="25">
        <f t="shared" si="6"/>
        <v>-0.40000000001327901</v>
      </c>
      <c r="H8" s="21">
        <v>7.9154999999999998</v>
      </c>
      <c r="I8" s="22">
        <f t="shared" si="1"/>
        <v>789.87109999999996</v>
      </c>
      <c r="J8" s="23">
        <f t="shared" si="7"/>
        <v>9.9999999974897905E-2</v>
      </c>
      <c r="K8" s="24">
        <f t="shared" si="8"/>
        <v>-0.50000000010186296</v>
      </c>
      <c r="L8" s="25">
        <f t="shared" si="9"/>
        <v>9.9999999974897905E-2</v>
      </c>
      <c r="M8" s="39">
        <v>6.8220000000000001</v>
      </c>
      <c r="N8" s="22">
        <f t="shared" si="2"/>
        <v>788.77760000000001</v>
      </c>
      <c r="O8" s="23">
        <f t="shared" si="10"/>
        <v>-9.9999999974897905E-2</v>
      </c>
      <c r="P8" s="24">
        <f t="shared" si="11"/>
        <v>-0.40000000001327901</v>
      </c>
      <c r="Q8" s="25">
        <f t="shared" si="12"/>
        <v>-9.9999999974897905E-2</v>
      </c>
      <c r="R8" s="46"/>
      <c r="S8" s="47">
        <f t="shared" si="3"/>
        <v>44744</v>
      </c>
      <c r="T8" s="48">
        <v>8.4309999999999992</v>
      </c>
      <c r="U8" s="49">
        <f t="shared" si="13"/>
        <v>-0.20000000000130999</v>
      </c>
      <c r="V8" s="50">
        <f t="shared" si="14"/>
        <v>-0.10000000000154299</v>
      </c>
      <c r="W8" s="32">
        <f t="shared" si="15"/>
        <v>-0.20000000000130999</v>
      </c>
      <c r="X8" s="18">
        <v>11.8748</v>
      </c>
      <c r="Y8" s="49">
        <f t="shared" si="16"/>
        <v>-0.39999999999906799</v>
      </c>
      <c r="Z8" s="50">
        <f t="shared" si="17"/>
        <v>-0.19999999999953399</v>
      </c>
      <c r="AA8" s="32">
        <f t="shared" si="18"/>
        <v>-0.39999999999906799</v>
      </c>
      <c r="AB8" s="58">
        <v>8.7598000000000003</v>
      </c>
      <c r="AC8" s="49">
        <f t="shared" si="19"/>
        <v>-0.19999999999953399</v>
      </c>
      <c r="AD8" s="50">
        <f t="shared" si="20"/>
        <v>-0.39999999999906799</v>
      </c>
      <c r="AE8" s="32">
        <f t="shared" si="21"/>
        <v>-0.19999999999953399</v>
      </c>
      <c r="AF8" s="55">
        <v>81874</v>
      </c>
      <c r="AG8" s="70">
        <f t="shared" si="22"/>
        <v>16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44745</v>
      </c>
      <c r="B9" s="20">
        <v>781.9556</v>
      </c>
      <c r="C9" s="21">
        <v>7.0491000000000001</v>
      </c>
      <c r="D9" s="22">
        <f t="shared" si="0"/>
        <v>789.00469999999996</v>
      </c>
      <c r="E9" s="23">
        <f t="shared" si="4"/>
        <v>-0.10000000008858501</v>
      </c>
      <c r="F9" s="24">
        <f t="shared" si="5"/>
        <v>-0.30000000003838101</v>
      </c>
      <c r="G9" s="25">
        <f t="shared" si="6"/>
        <v>-0.10000000008858501</v>
      </c>
      <c r="H9" s="21">
        <v>7.9151999999999996</v>
      </c>
      <c r="I9" s="22">
        <f t="shared" si="1"/>
        <v>789.87080000000003</v>
      </c>
      <c r="J9" s="23">
        <f t="shared" si="7"/>
        <v>-0.29999999992469401</v>
      </c>
      <c r="K9" s="24">
        <f t="shared" si="8"/>
        <v>-0.80000000002655702</v>
      </c>
      <c r="L9" s="25">
        <f t="shared" si="9"/>
        <v>-0.29999999992469401</v>
      </c>
      <c r="M9" s="40">
        <v>6.8223000000000003</v>
      </c>
      <c r="N9" s="22">
        <f t="shared" si="2"/>
        <v>788.77790000000005</v>
      </c>
      <c r="O9" s="23">
        <f t="shared" si="10"/>
        <v>0.30000000003838101</v>
      </c>
      <c r="P9" s="24">
        <f t="shared" si="11"/>
        <v>-9.9999999974897905E-2</v>
      </c>
      <c r="Q9" s="25">
        <f t="shared" si="12"/>
        <v>0.30000000003838101</v>
      </c>
      <c r="R9" s="51"/>
      <c r="S9" s="47">
        <f t="shared" si="3"/>
        <v>44745</v>
      </c>
      <c r="T9" s="48">
        <v>8.4311000000000007</v>
      </c>
      <c r="U9" s="49">
        <f t="shared" si="13"/>
        <v>0.10000000000154299</v>
      </c>
      <c r="V9" s="50">
        <f t="shared" si="14"/>
        <v>0</v>
      </c>
      <c r="W9" s="32">
        <f t="shared" si="15"/>
        <v>0.10000000000154299</v>
      </c>
      <c r="X9" s="18">
        <v>11.8749</v>
      </c>
      <c r="Y9" s="49">
        <f t="shared" si="16"/>
        <v>9.99999999997669E-2</v>
      </c>
      <c r="Z9" s="50">
        <f t="shared" si="17"/>
        <v>-9.99999999997669E-2</v>
      </c>
      <c r="AA9" s="32">
        <f t="shared" si="18"/>
        <v>9.99999999997669E-2</v>
      </c>
      <c r="AB9" s="58">
        <v>8.7591999999999999</v>
      </c>
      <c r="AC9" s="49">
        <f t="shared" si="19"/>
        <v>-0.60000000000037801</v>
      </c>
      <c r="AD9" s="50">
        <f t="shared" si="20"/>
        <v>-0.999999999999446</v>
      </c>
      <c r="AE9" s="32">
        <f t="shared" si="21"/>
        <v>-0.60000000000037801</v>
      </c>
      <c r="AF9" s="55">
        <v>81870</v>
      </c>
      <c r="AG9" s="70">
        <f t="shared" si="22"/>
        <v>20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44746</v>
      </c>
      <c r="B10" s="20">
        <v>781.9556</v>
      </c>
      <c r="C10" s="21">
        <v>7.0490000000000004</v>
      </c>
      <c r="D10" s="22">
        <f t="shared" si="0"/>
        <v>789.00459999999998</v>
      </c>
      <c r="E10" s="23">
        <f t="shared" si="4"/>
        <v>-9.9999999974897905E-2</v>
      </c>
      <c r="F10" s="24">
        <f t="shared" si="5"/>
        <v>-0.40000000001327901</v>
      </c>
      <c r="G10" s="25">
        <f t="shared" si="6"/>
        <v>-9.9999999974897905E-2</v>
      </c>
      <c r="H10" s="21">
        <v>7.9150999999999998</v>
      </c>
      <c r="I10" s="22">
        <f t="shared" si="1"/>
        <v>789.87070000000006</v>
      </c>
      <c r="J10" s="23">
        <f t="shared" si="7"/>
        <v>-9.9999999974897905E-2</v>
      </c>
      <c r="K10" s="24">
        <f t="shared" si="8"/>
        <v>-0.90000000000145497</v>
      </c>
      <c r="L10" s="25">
        <f t="shared" si="9"/>
        <v>-9.9999999974897905E-2</v>
      </c>
      <c r="M10" s="39">
        <v>6.8220999999999998</v>
      </c>
      <c r="N10" s="22">
        <f t="shared" si="2"/>
        <v>788.77769999999998</v>
      </c>
      <c r="O10" s="23">
        <f t="shared" si="10"/>
        <v>-0.20000000006348301</v>
      </c>
      <c r="P10" s="24">
        <f t="shared" si="11"/>
        <v>-0.30000000003838101</v>
      </c>
      <c r="Q10" s="25">
        <f t="shared" si="12"/>
        <v>-0.20000000006348301</v>
      </c>
      <c r="R10" s="46"/>
      <c r="S10" s="47">
        <f t="shared" si="3"/>
        <v>44746</v>
      </c>
      <c r="T10" s="48">
        <v>8.4306000000000001</v>
      </c>
      <c r="U10" s="49">
        <f t="shared" si="13"/>
        <v>-0.50000000000061096</v>
      </c>
      <c r="V10" s="50">
        <f t="shared" si="14"/>
        <v>-0.50000000000061096</v>
      </c>
      <c r="W10" s="32">
        <f t="shared" si="15"/>
        <v>-0.50000000000061096</v>
      </c>
      <c r="X10" s="18">
        <v>11.8748</v>
      </c>
      <c r="Y10" s="49">
        <f t="shared" si="16"/>
        <v>-9.99999999997669E-2</v>
      </c>
      <c r="Z10" s="50">
        <f t="shared" si="17"/>
        <v>-0.19999999999953399</v>
      </c>
      <c r="AA10" s="32">
        <f t="shared" si="18"/>
        <v>-9.99999999997669E-2</v>
      </c>
      <c r="AB10" s="58">
        <v>8.7593999999999994</v>
      </c>
      <c r="AC10" s="49">
        <f t="shared" si="19"/>
        <v>0.19999999999953399</v>
      </c>
      <c r="AD10" s="50">
        <f t="shared" si="20"/>
        <v>-0.799999999999912</v>
      </c>
      <c r="AE10" s="32">
        <f t="shared" si="21"/>
        <v>0.19999999999953399</v>
      </c>
      <c r="AF10" s="55">
        <v>81866</v>
      </c>
      <c r="AG10" s="70">
        <f t="shared" si="22"/>
        <v>24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44747</v>
      </c>
      <c r="B11" s="20">
        <v>781.9556</v>
      </c>
      <c r="C11" s="21">
        <v>7.0491000000000001</v>
      </c>
      <c r="D11" s="22">
        <f t="shared" si="0"/>
        <v>789.00469999999996</v>
      </c>
      <c r="E11" s="23">
        <f t="shared" si="4"/>
        <v>9.9999999974897905E-2</v>
      </c>
      <c r="F11" s="24">
        <f t="shared" si="5"/>
        <v>-0.30000000003838101</v>
      </c>
      <c r="G11" s="25">
        <f t="shared" si="6"/>
        <v>9.9999999974897905E-2</v>
      </c>
      <c r="H11" s="21">
        <v>7.9149000000000003</v>
      </c>
      <c r="I11" s="22">
        <f t="shared" si="1"/>
        <v>789.87049999999999</v>
      </c>
      <c r="J11" s="23">
        <f t="shared" si="7"/>
        <v>-0.20000000006348301</v>
      </c>
      <c r="K11" s="24">
        <f t="shared" si="8"/>
        <v>-1.1000000000649399</v>
      </c>
      <c r="L11" s="25">
        <f t="shared" si="9"/>
        <v>-0.20000000006348301</v>
      </c>
      <c r="M11" s="40">
        <v>6.8220000000000001</v>
      </c>
      <c r="N11" s="22">
        <f t="shared" si="2"/>
        <v>788.77760000000001</v>
      </c>
      <c r="O11" s="23">
        <f t="shared" si="10"/>
        <v>-9.9999999974897905E-2</v>
      </c>
      <c r="P11" s="24">
        <f t="shared" si="11"/>
        <v>-0.40000000001327901</v>
      </c>
      <c r="Q11" s="25">
        <f t="shared" si="12"/>
        <v>-9.9999999974897905E-2</v>
      </c>
      <c r="R11" s="51"/>
      <c r="S11" s="47">
        <f t="shared" si="3"/>
        <v>44747</v>
      </c>
      <c r="T11" s="48">
        <v>8.4304000000000006</v>
      </c>
      <c r="U11" s="49">
        <f t="shared" si="13"/>
        <v>-0.19999999999953399</v>
      </c>
      <c r="V11" s="50">
        <f t="shared" si="14"/>
        <v>-0.70000000000014495</v>
      </c>
      <c r="W11" s="32">
        <f t="shared" si="15"/>
        <v>-0.19999999999953399</v>
      </c>
      <c r="X11" s="18">
        <v>11.8749</v>
      </c>
      <c r="Y11" s="49">
        <f t="shared" si="16"/>
        <v>9.99999999997669E-2</v>
      </c>
      <c r="Z11" s="50">
        <f t="shared" si="17"/>
        <v>-9.99999999997669E-2</v>
      </c>
      <c r="AA11" s="32">
        <f t="shared" si="18"/>
        <v>9.99999999997669E-2</v>
      </c>
      <c r="AB11" s="58">
        <v>8.7591999999999999</v>
      </c>
      <c r="AC11" s="49">
        <f t="shared" si="19"/>
        <v>-0.19999999999953399</v>
      </c>
      <c r="AD11" s="50">
        <f t="shared" si="20"/>
        <v>-0.999999999999446</v>
      </c>
      <c r="AE11" s="32">
        <f t="shared" si="21"/>
        <v>-0.19999999999953399</v>
      </c>
      <c r="AF11" s="55">
        <v>81862</v>
      </c>
      <c r="AG11" s="70">
        <f t="shared" si="22"/>
        <v>28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44748</v>
      </c>
      <c r="B12" s="20">
        <v>781.9556</v>
      </c>
      <c r="C12" s="21">
        <v>7.0488</v>
      </c>
      <c r="D12" s="22">
        <f t="shared" si="0"/>
        <v>789.00440000000003</v>
      </c>
      <c r="E12" s="23">
        <f t="shared" si="4"/>
        <v>-0.29999999992469401</v>
      </c>
      <c r="F12" s="24">
        <f t="shared" si="5"/>
        <v>-0.59999999996307496</v>
      </c>
      <c r="G12" s="25">
        <f t="shared" si="6"/>
        <v>-0.29999999992469401</v>
      </c>
      <c r="H12" s="21">
        <v>7.915</v>
      </c>
      <c r="I12" s="22">
        <f t="shared" si="1"/>
        <v>789.87059999999997</v>
      </c>
      <c r="J12" s="23">
        <f t="shared" si="7"/>
        <v>9.9999999974897905E-2</v>
      </c>
      <c r="K12" s="24">
        <f t="shared" si="8"/>
        <v>-1.00000000009004</v>
      </c>
      <c r="L12" s="25">
        <f t="shared" si="9"/>
        <v>9.9999999974897905E-2</v>
      </c>
      <c r="M12" s="39">
        <v>6.8216999999999999</v>
      </c>
      <c r="N12" s="22">
        <f t="shared" si="2"/>
        <v>788.77729999999997</v>
      </c>
      <c r="O12" s="23">
        <f t="shared" si="10"/>
        <v>-0.30000000003838101</v>
      </c>
      <c r="P12" s="24">
        <f t="shared" si="11"/>
        <v>-0.70000000005165897</v>
      </c>
      <c r="Q12" s="25">
        <f t="shared" si="12"/>
        <v>-0.30000000003838101</v>
      </c>
      <c r="R12" s="46"/>
      <c r="S12" s="47">
        <f t="shared" si="3"/>
        <v>44748</v>
      </c>
      <c r="T12" s="48">
        <v>8.4305000000000003</v>
      </c>
      <c r="U12" s="49">
        <f t="shared" si="13"/>
        <v>9.99999999997669E-2</v>
      </c>
      <c r="V12" s="50">
        <f t="shared" si="14"/>
        <v>-0.60000000000037801</v>
      </c>
      <c r="W12" s="32">
        <f t="shared" si="15"/>
        <v>9.99999999997669E-2</v>
      </c>
      <c r="X12" s="18">
        <v>11.874599999999999</v>
      </c>
      <c r="Y12" s="49">
        <f t="shared" si="16"/>
        <v>-0.30000000000107702</v>
      </c>
      <c r="Z12" s="50">
        <f t="shared" si="17"/>
        <v>-0.40000000000084401</v>
      </c>
      <c r="AA12" s="32">
        <f t="shared" si="18"/>
        <v>-0.30000000000107702</v>
      </c>
      <c r="AB12" s="58">
        <v>8.7591000000000001</v>
      </c>
      <c r="AC12" s="49">
        <f t="shared" si="19"/>
        <v>-9.99999999997669E-2</v>
      </c>
      <c r="AD12" s="50">
        <f t="shared" si="20"/>
        <v>-1.0999999999992101</v>
      </c>
      <c r="AE12" s="32">
        <f t="shared" si="21"/>
        <v>-9.99999999997669E-2</v>
      </c>
      <c r="AF12" s="55">
        <v>81858</v>
      </c>
      <c r="AG12" s="70">
        <f t="shared" si="22"/>
        <v>32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44749</v>
      </c>
      <c r="B13" s="20">
        <v>781.9556</v>
      </c>
      <c r="C13" s="21">
        <v>7.0487000000000002</v>
      </c>
      <c r="D13" s="22">
        <f t="shared" si="0"/>
        <v>789.00429999999994</v>
      </c>
      <c r="E13" s="23">
        <f t="shared" si="4"/>
        <v>-9.9999999974897905E-2</v>
      </c>
      <c r="F13" s="24">
        <f t="shared" si="5"/>
        <v>-0.69999999993797202</v>
      </c>
      <c r="G13" s="25">
        <f t="shared" si="6"/>
        <v>-9.9999999974897905E-2</v>
      </c>
      <c r="H13" s="21">
        <v>7.9145000000000003</v>
      </c>
      <c r="I13" s="22">
        <f t="shared" si="1"/>
        <v>789.87009999999998</v>
      </c>
      <c r="J13" s="23">
        <f t="shared" si="7"/>
        <v>-0.49999999998817701</v>
      </c>
      <c r="K13" s="24">
        <f t="shared" si="8"/>
        <v>-1.5000000000782201</v>
      </c>
      <c r="L13" s="25">
        <f t="shared" si="9"/>
        <v>-0.49999999998817701</v>
      </c>
      <c r="M13" s="40">
        <v>6.8215000000000003</v>
      </c>
      <c r="N13" s="22">
        <f t="shared" si="2"/>
        <v>788.77710000000002</v>
      </c>
      <c r="O13" s="23">
        <f t="shared" si="10"/>
        <v>-0.199999999949796</v>
      </c>
      <c r="P13" s="24">
        <f t="shared" si="11"/>
        <v>-0.90000000000145497</v>
      </c>
      <c r="Q13" s="25">
        <f t="shared" si="12"/>
        <v>-0.199999999949796</v>
      </c>
      <c r="R13" s="51"/>
      <c r="S13" s="47">
        <f t="shared" si="3"/>
        <v>44749</v>
      </c>
      <c r="T13" s="48">
        <v>8.4299999999999908</v>
      </c>
      <c r="U13" s="49">
        <f t="shared" si="13"/>
        <v>-0.50000000000949296</v>
      </c>
      <c r="V13" s="50">
        <f t="shared" si="14"/>
        <v>-1.10000000000987</v>
      </c>
      <c r="W13" s="32">
        <f t="shared" si="15"/>
        <v>-0.50000000000949296</v>
      </c>
      <c r="X13" s="18">
        <v>11.874499999999999</v>
      </c>
      <c r="Y13" s="49">
        <f t="shared" si="16"/>
        <v>-9.99999999997669E-2</v>
      </c>
      <c r="Z13" s="50">
        <f t="shared" si="17"/>
        <v>-0.50000000000061096</v>
      </c>
      <c r="AA13" s="32">
        <f t="shared" si="18"/>
        <v>-9.99999999997669E-2</v>
      </c>
      <c r="AB13" s="58">
        <v>8.7588000000000008</v>
      </c>
      <c r="AC13" s="49">
        <f t="shared" si="19"/>
        <v>-0.29999999999930099</v>
      </c>
      <c r="AD13" s="50">
        <f t="shared" si="20"/>
        <v>-1.39999999999851</v>
      </c>
      <c r="AE13" s="32">
        <f t="shared" si="21"/>
        <v>-0.29999999999930099</v>
      </c>
      <c r="AF13" s="55">
        <v>81854</v>
      </c>
      <c r="AG13" s="70">
        <f t="shared" si="22"/>
        <v>36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44750</v>
      </c>
      <c r="B14" s="20">
        <v>781.9556</v>
      </c>
      <c r="C14" s="21">
        <v>7.0481999999999996</v>
      </c>
      <c r="D14" s="22">
        <f t="shared" si="0"/>
        <v>789.00379999999996</v>
      </c>
      <c r="E14" s="23">
        <f t="shared" si="4"/>
        <v>-0.50000000010186296</v>
      </c>
      <c r="F14" s="24">
        <f t="shared" si="5"/>
        <v>-1.2000000000398401</v>
      </c>
      <c r="G14" s="25">
        <f t="shared" si="6"/>
        <v>-0.50000000010186296</v>
      </c>
      <c r="H14" s="21">
        <v>7.9142999999999999</v>
      </c>
      <c r="I14" s="22">
        <f t="shared" si="1"/>
        <v>789.86990000000003</v>
      </c>
      <c r="J14" s="23">
        <f t="shared" si="7"/>
        <v>-0.199999999949796</v>
      </c>
      <c r="K14" s="24">
        <f t="shared" si="8"/>
        <v>-1.70000000002801</v>
      </c>
      <c r="L14" s="25">
        <f t="shared" si="9"/>
        <v>-0.199999999949796</v>
      </c>
      <c r="M14" s="39">
        <v>6.8217999999999996</v>
      </c>
      <c r="N14" s="22">
        <f t="shared" si="2"/>
        <v>788.77739999999994</v>
      </c>
      <c r="O14" s="23">
        <f t="shared" si="10"/>
        <v>0.30000000003838101</v>
      </c>
      <c r="P14" s="24">
        <f t="shared" si="11"/>
        <v>-0.59999999996307496</v>
      </c>
      <c r="Q14" s="25">
        <f t="shared" si="12"/>
        <v>0.30000000003838101</v>
      </c>
      <c r="R14" s="46"/>
      <c r="S14" s="47">
        <f t="shared" si="3"/>
        <v>44750</v>
      </c>
      <c r="T14" s="48">
        <v>8.4297999999999895</v>
      </c>
      <c r="U14" s="49">
        <f t="shared" si="13"/>
        <v>-0.20000000000130999</v>
      </c>
      <c r="V14" s="50">
        <f t="shared" si="14"/>
        <v>-1.30000000001118</v>
      </c>
      <c r="W14" s="32">
        <f t="shared" si="15"/>
        <v>-0.20000000000130999</v>
      </c>
      <c r="X14" s="18">
        <v>11.874000000000001</v>
      </c>
      <c r="Y14" s="49">
        <f t="shared" si="16"/>
        <v>-0.49999999999883499</v>
      </c>
      <c r="Z14" s="50">
        <f t="shared" si="17"/>
        <v>-0.999999999999446</v>
      </c>
      <c r="AA14" s="32">
        <f t="shared" si="18"/>
        <v>-0.49999999999883499</v>
      </c>
      <c r="AB14" s="58">
        <v>8.7585999999999995</v>
      </c>
      <c r="AC14" s="49">
        <f t="shared" si="19"/>
        <v>-0.20000000000130999</v>
      </c>
      <c r="AD14" s="50">
        <f t="shared" si="20"/>
        <v>-1.59999999999982</v>
      </c>
      <c r="AE14" s="32">
        <f t="shared" si="21"/>
        <v>-0.20000000000130999</v>
      </c>
      <c r="AF14" s="55">
        <v>81850</v>
      </c>
      <c r="AG14" s="70">
        <f t="shared" si="22"/>
        <v>40</v>
      </c>
      <c r="AH14" s="72"/>
    </row>
    <row r="15" spans="1:44" s="1" customFormat="1" ht="14.85" customHeight="1">
      <c r="A15" s="19">
        <v>44751</v>
      </c>
      <c r="B15" s="20">
        <v>781.9556</v>
      </c>
      <c r="C15" s="21">
        <v>7.0484999999999998</v>
      </c>
      <c r="D15" s="22">
        <f t="shared" si="0"/>
        <v>789.00409999999999</v>
      </c>
      <c r="E15" s="23">
        <f t="shared" si="4"/>
        <v>0.30000000003838101</v>
      </c>
      <c r="F15" s="24">
        <f t="shared" si="5"/>
        <v>-0.90000000000145497</v>
      </c>
      <c r="G15" s="25">
        <f t="shared" si="6"/>
        <v>0.30000000003838101</v>
      </c>
      <c r="H15" s="21">
        <v>7.9142000000000001</v>
      </c>
      <c r="I15" s="22">
        <f t="shared" si="1"/>
        <v>789.86980000000005</v>
      </c>
      <c r="J15" s="23">
        <f t="shared" si="7"/>
        <v>-9.9999999974897905E-2</v>
      </c>
      <c r="K15" s="24">
        <f t="shared" si="8"/>
        <v>-1.8000000000029099</v>
      </c>
      <c r="L15" s="25">
        <f t="shared" si="9"/>
        <v>-9.9999999974897905E-2</v>
      </c>
      <c r="M15" s="40">
        <v>6.8211000000000004</v>
      </c>
      <c r="N15" s="22">
        <f t="shared" si="2"/>
        <v>788.77670000000001</v>
      </c>
      <c r="O15" s="23">
        <f t="shared" si="10"/>
        <v>-0.70000000005165897</v>
      </c>
      <c r="P15" s="24">
        <f t="shared" si="11"/>
        <v>-1.30000000001473</v>
      </c>
      <c r="Q15" s="25">
        <f t="shared" si="12"/>
        <v>-0.70000000005165897</v>
      </c>
      <c r="R15" s="51"/>
      <c r="S15" s="47">
        <f t="shared" si="3"/>
        <v>44751</v>
      </c>
      <c r="T15" s="48">
        <v>8.4301999999999992</v>
      </c>
      <c r="U15" s="49">
        <f t="shared" si="13"/>
        <v>0.40000000000972602</v>
      </c>
      <c r="V15" s="50">
        <f t="shared" si="14"/>
        <v>-0.90000000000145497</v>
      </c>
      <c r="W15" s="32">
        <f t="shared" si="15"/>
        <v>0.40000000000972602</v>
      </c>
      <c r="X15" s="18">
        <v>11.8743</v>
      </c>
      <c r="Y15" s="49">
        <f t="shared" si="16"/>
        <v>0.29999999999930099</v>
      </c>
      <c r="Z15" s="50">
        <f t="shared" si="17"/>
        <v>-0.70000000000014495</v>
      </c>
      <c r="AA15" s="32">
        <f t="shared" si="18"/>
        <v>0.29999999999930099</v>
      </c>
      <c r="AB15" s="58">
        <v>8.7588000000000008</v>
      </c>
      <c r="AC15" s="49">
        <f t="shared" si="19"/>
        <v>0.20000000000130999</v>
      </c>
      <c r="AD15" s="50">
        <f t="shared" si="20"/>
        <v>-1.39999999999851</v>
      </c>
      <c r="AE15" s="32">
        <f t="shared" si="21"/>
        <v>0.20000000000130999</v>
      </c>
      <c r="AF15" s="55">
        <v>81846</v>
      </c>
      <c r="AG15" s="70">
        <f t="shared" si="22"/>
        <v>44</v>
      </c>
      <c r="AH15" s="71"/>
    </row>
    <row r="16" spans="1:44" s="1" customFormat="1" ht="14.85" customHeight="1">
      <c r="A16" s="19">
        <v>44752</v>
      </c>
      <c r="B16" s="20">
        <v>781.9556</v>
      </c>
      <c r="C16" s="21">
        <v>7.0484</v>
      </c>
      <c r="D16" s="22">
        <f t="shared" si="0"/>
        <v>789.00400000000002</v>
      </c>
      <c r="E16" s="23">
        <f t="shared" si="4"/>
        <v>-9.9999999974897905E-2</v>
      </c>
      <c r="F16" s="24">
        <f t="shared" si="5"/>
        <v>-0.99999999997635303</v>
      </c>
      <c r="G16" s="25">
        <f t="shared" si="6"/>
        <v>-9.9999999974897905E-2</v>
      </c>
      <c r="H16" s="21">
        <v>7.9138999999999999</v>
      </c>
      <c r="I16" s="22">
        <f t="shared" si="1"/>
        <v>789.86950000000002</v>
      </c>
      <c r="J16" s="23">
        <f t="shared" si="7"/>
        <v>-0.30000000003838101</v>
      </c>
      <c r="K16" s="24">
        <f t="shared" si="8"/>
        <v>-2.1000000000412902</v>
      </c>
      <c r="L16" s="25">
        <f t="shared" si="9"/>
        <v>-0.30000000003838101</v>
      </c>
      <c r="M16" s="39">
        <v>6.8209</v>
      </c>
      <c r="N16" s="22">
        <f t="shared" si="2"/>
        <v>788.77650000000006</v>
      </c>
      <c r="O16" s="23">
        <f t="shared" si="10"/>
        <v>-0.199999999949796</v>
      </c>
      <c r="P16" s="24">
        <f t="shared" si="11"/>
        <v>-1.4999999999645299</v>
      </c>
      <c r="Q16" s="25">
        <f t="shared" si="12"/>
        <v>-0.199999999949796</v>
      </c>
      <c r="R16" s="46"/>
      <c r="S16" s="47">
        <f t="shared" si="3"/>
        <v>44752</v>
      </c>
      <c r="T16" s="48">
        <v>8.4293999999999905</v>
      </c>
      <c r="U16" s="49">
        <f t="shared" si="13"/>
        <v>-0.80000000000879401</v>
      </c>
      <c r="V16" s="50">
        <f t="shared" si="14"/>
        <v>-1.70000000001025</v>
      </c>
      <c r="W16" s="32">
        <f t="shared" si="15"/>
        <v>-0.80000000000879401</v>
      </c>
      <c r="X16" s="18">
        <v>11.8742</v>
      </c>
      <c r="Y16" s="49">
        <f t="shared" si="16"/>
        <v>-9.99999999997669E-2</v>
      </c>
      <c r="Z16" s="50">
        <f t="shared" si="17"/>
        <v>-0.799999999999912</v>
      </c>
      <c r="AA16" s="32">
        <f t="shared" si="18"/>
        <v>-9.99999999997669E-2</v>
      </c>
      <c r="AB16" s="58">
        <v>8.7582000000000004</v>
      </c>
      <c r="AC16" s="49">
        <f t="shared" si="19"/>
        <v>-0.60000000000037801</v>
      </c>
      <c r="AD16" s="50">
        <f t="shared" si="20"/>
        <v>-1.99999999999889</v>
      </c>
      <c r="AE16" s="32">
        <f t="shared" si="21"/>
        <v>-0.60000000000037801</v>
      </c>
      <c r="AF16" s="55">
        <v>81842</v>
      </c>
      <c r="AG16" s="70">
        <f t="shared" si="22"/>
        <v>48</v>
      </c>
      <c r="AH16" s="72"/>
    </row>
    <row r="17" spans="1:43" s="1" customFormat="1" ht="14.85" customHeight="1">
      <c r="A17" s="19">
        <v>44753</v>
      </c>
      <c r="B17" s="20">
        <v>781.9556</v>
      </c>
      <c r="C17" s="21">
        <v>7.048</v>
      </c>
      <c r="D17" s="22">
        <f t="shared" si="0"/>
        <v>789.00360000000001</v>
      </c>
      <c r="E17" s="23">
        <f t="shared" si="4"/>
        <v>-0.40000000001327901</v>
      </c>
      <c r="F17" s="24">
        <f t="shared" si="5"/>
        <v>-1.39999999998963</v>
      </c>
      <c r="G17" s="25">
        <f t="shared" si="6"/>
        <v>-0.40000000001327901</v>
      </c>
      <c r="H17" s="21">
        <v>7.9137000000000004</v>
      </c>
      <c r="I17" s="22">
        <f t="shared" si="1"/>
        <v>789.86929999999995</v>
      </c>
      <c r="J17" s="23">
        <f t="shared" si="7"/>
        <v>-0.20000000006348301</v>
      </c>
      <c r="K17" s="24">
        <f t="shared" si="8"/>
        <v>-2.3000000001047698</v>
      </c>
      <c r="L17" s="25">
        <f t="shared" si="9"/>
        <v>-0.20000000006348301</v>
      </c>
      <c r="M17" s="40">
        <v>6.8209999999999997</v>
      </c>
      <c r="N17" s="22">
        <f t="shared" si="2"/>
        <v>788.77660000000003</v>
      </c>
      <c r="O17" s="23">
        <f t="shared" si="10"/>
        <v>9.9999999974897905E-2</v>
      </c>
      <c r="P17" s="24">
        <f t="shared" si="11"/>
        <v>-1.39999999998963</v>
      </c>
      <c r="Q17" s="25">
        <f t="shared" si="12"/>
        <v>9.9999999974897905E-2</v>
      </c>
      <c r="R17" s="51"/>
      <c r="S17" s="47">
        <f t="shared" si="3"/>
        <v>44753</v>
      </c>
      <c r="T17" s="48">
        <v>8.4291999999999891</v>
      </c>
      <c r="U17" s="49">
        <f t="shared" si="13"/>
        <v>-0.20000000000130999</v>
      </c>
      <c r="V17" s="50">
        <f t="shared" si="14"/>
        <v>-1.90000000001156</v>
      </c>
      <c r="W17" s="32">
        <f t="shared" si="15"/>
        <v>-0.20000000000130999</v>
      </c>
      <c r="X17" s="18">
        <v>11.874000000000001</v>
      </c>
      <c r="Y17" s="49">
        <f t="shared" si="16"/>
        <v>-0.19999999999953399</v>
      </c>
      <c r="Z17" s="50">
        <f t="shared" si="17"/>
        <v>-0.999999999999446</v>
      </c>
      <c r="AA17" s="32">
        <f t="shared" si="18"/>
        <v>-0.19999999999953399</v>
      </c>
      <c r="AB17" s="58">
        <v>8.7579999999999991</v>
      </c>
      <c r="AC17" s="49">
        <f t="shared" si="19"/>
        <v>-0.20000000000130999</v>
      </c>
      <c r="AD17" s="50">
        <f t="shared" si="20"/>
        <v>-2.2000000000002</v>
      </c>
      <c r="AE17" s="32">
        <f t="shared" si="21"/>
        <v>-0.20000000000130999</v>
      </c>
      <c r="AF17" s="55">
        <v>81838</v>
      </c>
      <c r="AG17" s="70">
        <f t="shared" si="22"/>
        <v>52</v>
      </c>
      <c r="AH17" s="71"/>
    </row>
    <row r="18" spans="1:43" s="1" customFormat="1" ht="14.85" customHeight="1">
      <c r="A18" s="19">
        <v>44754</v>
      </c>
      <c r="B18" s="20">
        <v>781.9556</v>
      </c>
      <c r="C18" s="21">
        <v>7.0481999999999996</v>
      </c>
      <c r="D18" s="22">
        <f t="shared" si="0"/>
        <v>789.00379999999996</v>
      </c>
      <c r="E18" s="23">
        <f t="shared" si="4"/>
        <v>0.199999999949796</v>
      </c>
      <c r="F18" s="24">
        <f t="shared" si="5"/>
        <v>-1.2000000000398401</v>
      </c>
      <c r="G18" s="25">
        <f t="shared" si="6"/>
        <v>0.199999999949796</v>
      </c>
      <c r="H18" s="21">
        <v>7.9138000000000002</v>
      </c>
      <c r="I18" s="22">
        <f t="shared" si="1"/>
        <v>789.86940000000004</v>
      </c>
      <c r="J18" s="23">
        <f t="shared" si="7"/>
        <v>0.10000000008858501</v>
      </c>
      <c r="K18" s="24">
        <f t="shared" si="8"/>
        <v>-2.2000000000161899</v>
      </c>
      <c r="L18" s="25">
        <f t="shared" si="9"/>
        <v>0.10000000008858501</v>
      </c>
      <c r="M18" s="39">
        <v>6.8205</v>
      </c>
      <c r="N18" s="22">
        <f t="shared" si="2"/>
        <v>788.77610000000004</v>
      </c>
      <c r="O18" s="23">
        <f t="shared" si="10"/>
        <v>-0.49999999998817701</v>
      </c>
      <c r="P18" s="24">
        <f t="shared" si="11"/>
        <v>-1.8999999999778101</v>
      </c>
      <c r="Q18" s="25">
        <f t="shared" si="12"/>
        <v>-0.49999999998817701</v>
      </c>
      <c r="R18" s="51"/>
      <c r="S18" s="47">
        <f t="shared" si="3"/>
        <v>44754</v>
      </c>
      <c r="T18" s="48">
        <v>8.4292999999999996</v>
      </c>
      <c r="U18" s="49">
        <f t="shared" si="13"/>
        <v>0.100000000010425</v>
      </c>
      <c r="V18" s="50">
        <f t="shared" si="14"/>
        <v>-1.80000000000113</v>
      </c>
      <c r="W18" s="32">
        <f t="shared" si="15"/>
        <v>0.100000000010425</v>
      </c>
      <c r="X18" s="18">
        <v>11.874000000000001</v>
      </c>
      <c r="Y18" s="49">
        <f t="shared" si="16"/>
        <v>0</v>
      </c>
      <c r="Z18" s="50">
        <f t="shared" si="17"/>
        <v>-0.999999999999446</v>
      </c>
      <c r="AA18" s="32">
        <f t="shared" si="18"/>
        <v>0</v>
      </c>
      <c r="AB18" s="58">
        <v>8.7581000000000007</v>
      </c>
      <c r="AC18" s="49">
        <f t="shared" si="19"/>
        <v>0.10000000000154299</v>
      </c>
      <c r="AD18" s="50">
        <f t="shared" si="20"/>
        <v>-2.0999999999986598</v>
      </c>
      <c r="AE18" s="32">
        <f t="shared" si="21"/>
        <v>0.10000000000154299</v>
      </c>
      <c r="AF18" s="55">
        <v>81834</v>
      </c>
      <c r="AG18" s="70">
        <f t="shared" si="22"/>
        <v>56</v>
      </c>
      <c r="AH18" s="72"/>
    </row>
    <row r="19" spans="1:43" s="1" customFormat="1" ht="14.85" customHeight="1">
      <c r="A19" s="19">
        <v>44755</v>
      </c>
      <c r="B19" s="20">
        <v>781.9556</v>
      </c>
      <c r="C19" s="21">
        <v>7.0480999999999998</v>
      </c>
      <c r="D19" s="22">
        <f t="shared" si="0"/>
        <v>789.00369999999998</v>
      </c>
      <c r="E19" s="23">
        <f t="shared" si="4"/>
        <v>-9.9999999974897905E-2</v>
      </c>
      <c r="F19" s="24">
        <f t="shared" si="5"/>
        <v>-1.30000000001473</v>
      </c>
      <c r="G19" s="25">
        <f t="shared" si="6"/>
        <v>-9.9999999974897905E-2</v>
      </c>
      <c r="H19" s="21">
        <v>7.9132999999999996</v>
      </c>
      <c r="I19" s="22">
        <f t="shared" si="1"/>
        <v>789.86890000000005</v>
      </c>
      <c r="J19" s="23">
        <f t="shared" si="7"/>
        <v>-0.49999999998817701</v>
      </c>
      <c r="K19" s="24">
        <f t="shared" si="8"/>
        <v>-2.70000000000437</v>
      </c>
      <c r="L19" s="25">
        <f t="shared" si="9"/>
        <v>-0.49999999998817701</v>
      </c>
      <c r="M19" s="40">
        <v>6.8202999999999996</v>
      </c>
      <c r="N19" s="22">
        <f t="shared" si="2"/>
        <v>788.77589999999998</v>
      </c>
      <c r="O19" s="23">
        <f t="shared" si="10"/>
        <v>-0.20000000006348301</v>
      </c>
      <c r="P19" s="24">
        <f t="shared" si="11"/>
        <v>-2.1000000000412902</v>
      </c>
      <c r="Q19" s="25">
        <f t="shared" si="12"/>
        <v>-0.20000000006348301</v>
      </c>
      <c r="R19" s="51"/>
      <c r="S19" s="47">
        <f t="shared" si="3"/>
        <v>44755</v>
      </c>
      <c r="T19" s="48">
        <v>8.4287999999999794</v>
      </c>
      <c r="U19" s="49">
        <f t="shared" si="13"/>
        <v>-0.50000000002015099</v>
      </c>
      <c r="V19" s="50">
        <f t="shared" si="14"/>
        <v>-2.3000000000212801</v>
      </c>
      <c r="W19" s="32">
        <f t="shared" si="15"/>
        <v>-0.50000000002015099</v>
      </c>
      <c r="X19" s="18">
        <v>11.873900000000001</v>
      </c>
      <c r="Y19" s="49">
        <f t="shared" si="16"/>
        <v>-9.99999999997669E-2</v>
      </c>
      <c r="Z19" s="50">
        <f t="shared" si="17"/>
        <v>-1.0999999999992101</v>
      </c>
      <c r="AA19" s="32">
        <f t="shared" si="18"/>
        <v>-9.99999999997669E-2</v>
      </c>
      <c r="AB19" s="58">
        <v>8.7576000000000107</v>
      </c>
      <c r="AC19" s="49">
        <f t="shared" si="19"/>
        <v>-0.49999999998995298</v>
      </c>
      <c r="AD19" s="50">
        <f t="shared" si="20"/>
        <v>-2.5999999999886101</v>
      </c>
      <c r="AE19" s="32">
        <f t="shared" si="21"/>
        <v>-0.49999999998995298</v>
      </c>
      <c r="AF19" s="55">
        <v>81830</v>
      </c>
      <c r="AG19" s="70">
        <f t="shared" si="22"/>
        <v>60</v>
      </c>
      <c r="AH19" s="71"/>
    </row>
    <row r="20" spans="1:43" s="1" customFormat="1" ht="14.85" customHeight="1">
      <c r="A20" s="19">
        <v>44756</v>
      </c>
      <c r="B20" s="20">
        <v>781.9556</v>
      </c>
      <c r="C20" s="21">
        <v>7.048</v>
      </c>
      <c r="D20" s="22">
        <f t="shared" si="0"/>
        <v>789.00360000000001</v>
      </c>
      <c r="E20" s="23">
        <f t="shared" si="4"/>
        <v>-9.9999999974897905E-2</v>
      </c>
      <c r="F20" s="24">
        <f t="shared" si="5"/>
        <v>-1.39999999998963</v>
      </c>
      <c r="G20" s="25">
        <f t="shared" si="6"/>
        <v>-9.9999999974897905E-2</v>
      </c>
      <c r="H20" s="21">
        <v>7.9131000000000098</v>
      </c>
      <c r="I20" s="22">
        <f t="shared" si="1"/>
        <v>789.86869999999999</v>
      </c>
      <c r="J20" s="23">
        <f t="shared" si="7"/>
        <v>-0.20000000006348301</v>
      </c>
      <c r="K20" s="24">
        <f t="shared" si="8"/>
        <v>-2.9000000000678501</v>
      </c>
      <c r="L20" s="25">
        <f t="shared" si="9"/>
        <v>-0.20000000006348301</v>
      </c>
      <c r="M20" s="39">
        <v>6.8204000000000002</v>
      </c>
      <c r="N20" s="22">
        <f t="shared" si="2"/>
        <v>788.77599999999995</v>
      </c>
      <c r="O20" s="23">
        <f t="shared" si="10"/>
        <v>9.9999999974897905E-2</v>
      </c>
      <c r="P20" s="24">
        <f t="shared" si="11"/>
        <v>-2.00000000006639</v>
      </c>
      <c r="Q20" s="25">
        <f t="shared" si="12"/>
        <v>9.9999999974897905E-2</v>
      </c>
      <c r="R20" s="46"/>
      <c r="S20" s="47">
        <f t="shared" si="3"/>
        <v>44756</v>
      </c>
      <c r="T20" s="48">
        <v>8.4285999999999799</v>
      </c>
      <c r="U20" s="49">
        <f t="shared" si="13"/>
        <v>-0.19999999999953399</v>
      </c>
      <c r="V20" s="50">
        <f t="shared" si="14"/>
        <v>-2.5000000000208198</v>
      </c>
      <c r="W20" s="32">
        <f t="shared" si="15"/>
        <v>-0.19999999999953399</v>
      </c>
      <c r="X20" s="18">
        <v>11.873900000000001</v>
      </c>
      <c r="Y20" s="49">
        <f t="shared" si="16"/>
        <v>0</v>
      </c>
      <c r="Z20" s="50">
        <f t="shared" si="17"/>
        <v>-1.0999999999992101</v>
      </c>
      <c r="AA20" s="32">
        <f t="shared" si="18"/>
        <v>0</v>
      </c>
      <c r="AB20" s="58">
        <v>8.7574000000000094</v>
      </c>
      <c r="AC20" s="49">
        <f t="shared" si="19"/>
        <v>-0.20000000000130999</v>
      </c>
      <c r="AD20" s="50">
        <f t="shared" si="20"/>
        <v>-2.7999999999899199</v>
      </c>
      <c r="AE20" s="32">
        <f t="shared" si="21"/>
        <v>-0.20000000000130999</v>
      </c>
      <c r="AF20" s="55">
        <v>81826</v>
      </c>
      <c r="AG20" s="70">
        <f t="shared" si="22"/>
        <v>64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44758</v>
      </c>
      <c r="B21" s="20">
        <v>781.9556</v>
      </c>
      <c r="C21" s="21">
        <v>7.0480999999999998</v>
      </c>
      <c r="D21" s="22">
        <f t="shared" si="0"/>
        <v>789.00369999999998</v>
      </c>
      <c r="E21" s="23">
        <f t="shared" si="4"/>
        <v>9.9999999974897905E-2</v>
      </c>
      <c r="F21" s="24">
        <f t="shared" si="5"/>
        <v>-1.30000000001473</v>
      </c>
      <c r="G21" s="25">
        <f t="shared" si="6"/>
        <v>4.9999999987449001E-2</v>
      </c>
      <c r="H21" s="21">
        <v>7.9131999999999998</v>
      </c>
      <c r="I21" s="22">
        <f t="shared" si="1"/>
        <v>789.86879999999996</v>
      </c>
      <c r="J21" s="23">
        <f t="shared" si="7"/>
        <v>9.9999999974897905E-2</v>
      </c>
      <c r="K21" s="24">
        <f t="shared" si="8"/>
        <v>-2.8000000000929499</v>
      </c>
      <c r="L21" s="25">
        <f t="shared" si="9"/>
        <v>4.9999999987449001E-2</v>
      </c>
      <c r="M21" s="40">
        <v>6.8198999999999996</v>
      </c>
      <c r="N21" s="22">
        <f t="shared" si="2"/>
        <v>788.77549999999997</v>
      </c>
      <c r="O21" s="23">
        <f t="shared" si="10"/>
        <v>-0.49999999998817701</v>
      </c>
      <c r="P21" s="24">
        <f t="shared" si="11"/>
        <v>-2.5000000000545701</v>
      </c>
      <c r="Q21" s="25">
        <f t="shared" si="12"/>
        <v>-0.24999999999408801</v>
      </c>
      <c r="R21" s="51"/>
      <c r="S21" s="47">
        <f t="shared" si="3"/>
        <v>44758</v>
      </c>
      <c r="T21" s="48">
        <v>8.4284999999999997</v>
      </c>
      <c r="U21" s="49">
        <f t="shared" si="13"/>
        <v>-9.9999999980227003E-2</v>
      </c>
      <c r="V21" s="50">
        <f t="shared" si="14"/>
        <v>-2.6000000000010499</v>
      </c>
      <c r="W21" s="32">
        <f t="shared" si="15"/>
        <v>-4.9999999990113501E-2</v>
      </c>
      <c r="X21" s="18">
        <v>11.873699999999999</v>
      </c>
      <c r="Y21" s="49">
        <f t="shared" si="16"/>
        <v>-0.20000000000130999</v>
      </c>
      <c r="Z21" s="50">
        <f t="shared" si="17"/>
        <v>-1.3000000000005201</v>
      </c>
      <c r="AA21" s="32">
        <f t="shared" si="18"/>
        <v>-0.100000000000655</v>
      </c>
      <c r="AB21" s="58">
        <v>8.7573000000000008</v>
      </c>
      <c r="AC21" s="49">
        <f t="shared" si="19"/>
        <v>-0.100000000008649</v>
      </c>
      <c r="AD21" s="50">
        <f t="shared" si="20"/>
        <v>-2.8999999999985699</v>
      </c>
      <c r="AE21" s="32">
        <f t="shared" si="21"/>
        <v>-5.0000000004324398E-2</v>
      </c>
      <c r="AF21" s="55">
        <v>81822</v>
      </c>
      <c r="AG21" s="70">
        <f t="shared" si="22"/>
        <v>68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44760</v>
      </c>
      <c r="B22" s="20">
        <v>781.9556</v>
      </c>
      <c r="C22" s="21">
        <v>7.0477999999999996</v>
      </c>
      <c r="D22" s="22">
        <f t="shared" si="0"/>
        <v>789.00340000000006</v>
      </c>
      <c r="E22" s="23">
        <f t="shared" si="4"/>
        <v>-0.29999999992469401</v>
      </c>
      <c r="F22" s="24">
        <f t="shared" si="5"/>
        <v>-1.5999999999394301</v>
      </c>
      <c r="G22" s="25">
        <f t="shared" si="6"/>
        <v>-0.149999999962347</v>
      </c>
      <c r="H22" s="21">
        <v>7.9127000000000098</v>
      </c>
      <c r="I22" s="22">
        <f t="shared" si="1"/>
        <v>789.86829999999998</v>
      </c>
      <c r="J22" s="23">
        <f t="shared" si="7"/>
        <v>-0.49999999998817701</v>
      </c>
      <c r="K22" s="24">
        <f t="shared" si="8"/>
        <v>-3.30000000008113</v>
      </c>
      <c r="L22" s="25">
        <f t="shared" si="9"/>
        <v>-0.24999999999408801</v>
      </c>
      <c r="M22" s="39">
        <v>6.8196999999999903</v>
      </c>
      <c r="N22" s="22">
        <f t="shared" si="2"/>
        <v>788.77530000000002</v>
      </c>
      <c r="O22" s="23">
        <f t="shared" si="10"/>
        <v>-0.199999999949796</v>
      </c>
      <c r="P22" s="24">
        <f t="shared" si="11"/>
        <v>-2.70000000000437</v>
      </c>
      <c r="Q22" s="25">
        <f t="shared" si="12"/>
        <v>-9.9999999974897905E-2</v>
      </c>
      <c r="R22" s="51"/>
      <c r="S22" s="47">
        <f t="shared" si="3"/>
        <v>44760</v>
      </c>
      <c r="T22" s="48">
        <v>8.4281999999999808</v>
      </c>
      <c r="U22" s="49">
        <f t="shared" si="13"/>
        <v>-0.30000000001884097</v>
      </c>
      <c r="V22" s="50">
        <f t="shared" si="14"/>
        <v>-2.9000000000198898</v>
      </c>
      <c r="W22" s="32">
        <f t="shared" si="15"/>
        <v>-0.15000000000941999</v>
      </c>
      <c r="X22" s="18">
        <v>11.8736</v>
      </c>
      <c r="Y22" s="49">
        <f t="shared" si="16"/>
        <v>-9.99999999997669E-2</v>
      </c>
      <c r="Z22" s="50">
        <f t="shared" si="17"/>
        <v>-1.4000000000002899</v>
      </c>
      <c r="AA22" s="32">
        <f t="shared" si="18"/>
        <v>-4.9999999999883499E-2</v>
      </c>
      <c r="AB22" s="58">
        <v>8.7570000000000103</v>
      </c>
      <c r="AC22" s="49">
        <f t="shared" si="19"/>
        <v>-0.29999999999041899</v>
      </c>
      <c r="AD22" s="50">
        <f t="shared" si="20"/>
        <v>-3.1999999999889899</v>
      </c>
      <c r="AE22" s="32">
        <f t="shared" si="21"/>
        <v>-0.14999999999520999</v>
      </c>
      <c r="AF22" s="55">
        <v>81818</v>
      </c>
      <c r="AG22" s="70">
        <f t="shared" si="22"/>
        <v>72</v>
      </c>
      <c r="AH22" s="72"/>
    </row>
    <row r="23" spans="1:43" s="1" customFormat="1" ht="14.85" customHeight="1">
      <c r="A23" s="19">
        <v>44762</v>
      </c>
      <c r="B23" s="20">
        <v>781.9556</v>
      </c>
      <c r="C23" s="21">
        <v>7.0476999999999999</v>
      </c>
      <c r="D23" s="22">
        <f t="shared" si="0"/>
        <v>789.00329999999997</v>
      </c>
      <c r="E23" s="23">
        <f t="shared" si="4"/>
        <v>-0.10000000008858501</v>
      </c>
      <c r="F23" s="24">
        <f t="shared" si="5"/>
        <v>-1.70000000002801</v>
      </c>
      <c r="G23" s="25">
        <f t="shared" si="6"/>
        <v>-5.0000000044292399E-2</v>
      </c>
      <c r="H23" s="21">
        <v>7.9127999999999998</v>
      </c>
      <c r="I23" s="22">
        <f t="shared" si="1"/>
        <v>789.86839999999995</v>
      </c>
      <c r="J23" s="23">
        <f t="shared" si="7"/>
        <v>9.9999999974897905E-2</v>
      </c>
      <c r="K23" s="24">
        <f t="shared" si="8"/>
        <v>-3.2000000001062299</v>
      </c>
      <c r="L23" s="25">
        <f t="shared" si="9"/>
        <v>4.9999999987449001E-2</v>
      </c>
      <c r="M23" s="40">
        <v>6.8194999999999899</v>
      </c>
      <c r="N23" s="22">
        <f t="shared" si="2"/>
        <v>788.77509999999995</v>
      </c>
      <c r="O23" s="23">
        <f t="shared" si="10"/>
        <v>-0.20000000006348301</v>
      </c>
      <c r="P23" s="24">
        <f t="shared" si="11"/>
        <v>-2.9000000000678501</v>
      </c>
      <c r="Q23" s="25">
        <f t="shared" si="12"/>
        <v>-0.100000000031741</v>
      </c>
      <c r="R23" s="51"/>
      <c r="S23" s="47">
        <f t="shared" si="3"/>
        <v>44762</v>
      </c>
      <c r="T23" s="48">
        <v>8.4283000000000001</v>
      </c>
      <c r="U23" s="49">
        <f t="shared" si="13"/>
        <v>0.10000000001930701</v>
      </c>
      <c r="V23" s="50">
        <f t="shared" si="14"/>
        <v>-2.8000000000005798</v>
      </c>
      <c r="W23" s="32">
        <f t="shared" si="15"/>
        <v>5.0000000009653399E-2</v>
      </c>
      <c r="X23" s="18">
        <v>11.873799999999999</v>
      </c>
      <c r="Y23" s="49">
        <f t="shared" si="16"/>
        <v>0.19999999999953399</v>
      </c>
      <c r="Z23" s="50">
        <f t="shared" si="17"/>
        <v>-1.20000000000076</v>
      </c>
      <c r="AA23" s="32">
        <f t="shared" si="18"/>
        <v>9.99999999997669E-2</v>
      </c>
      <c r="AB23" s="58">
        <v>8.7570999999999994</v>
      </c>
      <c r="AC23" s="49">
        <f t="shared" si="19"/>
        <v>9.9999999989108801E-2</v>
      </c>
      <c r="AD23" s="50">
        <f t="shared" si="20"/>
        <v>-3.0999999999998802</v>
      </c>
      <c r="AE23" s="32">
        <f t="shared" si="21"/>
        <v>4.99999999945544E-2</v>
      </c>
      <c r="AF23" s="55">
        <v>81814</v>
      </c>
      <c r="AG23" s="70">
        <f t="shared" si="22"/>
        <v>76</v>
      </c>
      <c r="AH23" s="71"/>
    </row>
    <row r="24" spans="1:43" s="1" customFormat="1" ht="14.25">
      <c r="A24" s="19"/>
      <c r="B24" s="20"/>
      <c r="C24" s="21"/>
      <c r="D24" s="22"/>
      <c r="E24" s="23"/>
      <c r="F24" s="24"/>
      <c r="G24" s="25"/>
      <c r="H24" s="21"/>
      <c r="I24" s="22"/>
      <c r="J24" s="23"/>
      <c r="K24" s="24"/>
      <c r="L24" s="25"/>
      <c r="M24" s="39"/>
      <c r="N24" s="22"/>
      <c r="O24" s="23"/>
      <c r="P24" s="24"/>
      <c r="Q24" s="25"/>
      <c r="R24" s="51"/>
      <c r="S24" s="47"/>
      <c r="T24" s="48"/>
      <c r="U24" s="49"/>
      <c r="V24" s="50"/>
      <c r="W24" s="32"/>
      <c r="X24" s="18"/>
      <c r="Y24" s="49"/>
      <c r="Z24" s="50"/>
      <c r="AA24" s="32"/>
      <c r="AB24" s="58"/>
      <c r="AC24" s="49"/>
      <c r="AD24" s="50"/>
      <c r="AE24" s="32"/>
      <c r="AF24" s="55"/>
      <c r="AG24" s="70"/>
      <c r="AH24" s="72"/>
    </row>
    <row r="25" spans="1:43" s="1" customFormat="1" ht="14.25">
      <c r="A25" s="19"/>
      <c r="B25" s="20"/>
      <c r="C25" s="21"/>
      <c r="D25" s="22"/>
      <c r="E25" s="23"/>
      <c r="F25" s="24"/>
      <c r="G25" s="25"/>
      <c r="H25" s="21"/>
      <c r="I25" s="22"/>
      <c r="J25" s="23"/>
      <c r="K25" s="24"/>
      <c r="L25" s="25"/>
      <c r="M25" s="40"/>
      <c r="N25" s="22"/>
      <c r="O25" s="23"/>
      <c r="P25" s="24"/>
      <c r="Q25" s="25"/>
      <c r="R25" s="51"/>
      <c r="S25" s="47"/>
      <c r="T25" s="48"/>
      <c r="U25" s="49"/>
      <c r="V25" s="50"/>
      <c r="W25" s="32"/>
      <c r="X25" s="18"/>
      <c r="Y25" s="49"/>
      <c r="Z25" s="50"/>
      <c r="AA25" s="32"/>
      <c r="AB25" s="58"/>
      <c r="AC25" s="49"/>
      <c r="AD25" s="50"/>
      <c r="AE25" s="32"/>
      <c r="AF25" s="55"/>
      <c r="AG25" s="70"/>
      <c r="AH25" s="71"/>
    </row>
    <row r="26" spans="1:43" s="1" customFormat="1" ht="14.25">
      <c r="A26" s="19"/>
      <c r="B26" s="20"/>
      <c r="C26" s="21"/>
      <c r="D26" s="22"/>
      <c r="E26" s="23"/>
      <c r="F26" s="24"/>
      <c r="G26" s="25"/>
      <c r="H26" s="21"/>
      <c r="I26" s="22"/>
      <c r="J26" s="23"/>
      <c r="K26" s="24"/>
      <c r="L26" s="25"/>
      <c r="M26" s="39"/>
      <c r="N26" s="22"/>
      <c r="O26" s="23"/>
      <c r="P26" s="24"/>
      <c r="Q26" s="25"/>
      <c r="R26" s="51"/>
      <c r="S26" s="47"/>
      <c r="T26" s="48"/>
      <c r="U26" s="49"/>
      <c r="V26" s="50"/>
      <c r="W26" s="32"/>
      <c r="X26" s="18"/>
      <c r="Y26" s="49"/>
      <c r="Z26" s="50"/>
      <c r="AA26" s="32"/>
      <c r="AB26" s="58"/>
      <c r="AC26" s="49"/>
      <c r="AD26" s="50"/>
      <c r="AE26" s="32"/>
      <c r="AF26" s="55"/>
      <c r="AG26" s="70"/>
      <c r="AH26" s="72"/>
    </row>
    <row r="27" spans="1:43" s="1" customFormat="1" ht="14.25">
      <c r="A27" s="19"/>
      <c r="B27" s="20"/>
      <c r="C27" s="21"/>
      <c r="D27" s="22"/>
      <c r="E27" s="23"/>
      <c r="F27" s="24"/>
      <c r="G27" s="25"/>
      <c r="H27" s="21"/>
      <c r="I27" s="22"/>
      <c r="J27" s="23"/>
      <c r="K27" s="24"/>
      <c r="L27" s="25"/>
      <c r="M27" s="40"/>
      <c r="N27" s="22"/>
      <c r="O27" s="23"/>
      <c r="P27" s="24"/>
      <c r="Q27" s="25"/>
      <c r="R27" s="52"/>
      <c r="S27" s="34"/>
      <c r="T27" s="48"/>
      <c r="U27" s="49"/>
      <c r="V27" s="50"/>
      <c r="W27" s="32"/>
      <c r="X27" s="18"/>
      <c r="Y27" s="49"/>
      <c r="Z27" s="50"/>
      <c r="AA27" s="32"/>
      <c r="AB27" s="58"/>
      <c r="AC27" s="49"/>
      <c r="AD27" s="50"/>
      <c r="AE27" s="32"/>
      <c r="AF27" s="55"/>
      <c r="AG27" s="70"/>
      <c r="AH27" s="71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9" workbookViewId="0">
      <selection activeCell="AE57" sqref="AE57"/>
    </sheetView>
  </sheetViews>
  <sheetFormatPr defaultColWidth="9" defaultRowHeight="13.5"/>
  <cols>
    <col min="2" max="2" width="10.625" customWidth="1"/>
    <col min="3" max="3" width="13.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20" max="20" width="13.75"/>
    <col min="24" max="24" width="11.875" customWidth="1"/>
    <col min="28" max="28" width="14.875"/>
    <col min="32" max="33" width="10.375"/>
  </cols>
  <sheetData>
    <row r="1" spans="1:44" s="1" customFormat="1" ht="30.75" customHeight="1">
      <c r="A1" s="97" t="s">
        <v>58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44751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44751</v>
      </c>
      <c r="B6" s="20">
        <v>781.9556</v>
      </c>
      <c r="C6" s="21">
        <v>5.3346999999999998</v>
      </c>
      <c r="D6" s="22">
        <f t="shared" ref="D6:D17" si="0">C6+B6</f>
        <v>787.2903</v>
      </c>
      <c r="E6" s="23">
        <v>0</v>
      </c>
      <c r="F6" s="24">
        <v>0</v>
      </c>
      <c r="G6" s="25">
        <v>0</v>
      </c>
      <c r="H6" s="21">
        <v>6.1102999999999996</v>
      </c>
      <c r="I6" s="22">
        <f t="shared" ref="I6:I17" si="1">H6+B6</f>
        <v>788.06590000000006</v>
      </c>
      <c r="J6" s="23">
        <v>0</v>
      </c>
      <c r="K6" s="24">
        <v>0</v>
      </c>
      <c r="L6" s="25">
        <v>0</v>
      </c>
      <c r="M6" s="39">
        <v>4.8993000000000002</v>
      </c>
      <c r="N6" s="22">
        <f t="shared" ref="N6:N17" si="2">M6+B6</f>
        <v>786.85490000000004</v>
      </c>
      <c r="O6" s="23">
        <v>0</v>
      </c>
      <c r="P6" s="24">
        <v>0</v>
      </c>
      <c r="Q6" s="25">
        <v>0</v>
      </c>
      <c r="R6" s="46"/>
      <c r="S6" s="47">
        <f t="shared" ref="S6:S17" si="3">A6</f>
        <v>44751</v>
      </c>
      <c r="T6" s="48">
        <v>9.1343999999999994</v>
      </c>
      <c r="U6" s="49">
        <v>0</v>
      </c>
      <c r="V6" s="50">
        <v>0</v>
      </c>
      <c r="W6" s="32">
        <v>0</v>
      </c>
      <c r="X6" s="18">
        <v>12.142300000000001</v>
      </c>
      <c r="Y6" s="49">
        <f>(X6-X6)*1000</f>
        <v>0</v>
      </c>
      <c r="Z6" s="50">
        <v>0</v>
      </c>
      <c r="AA6" s="32">
        <v>0</v>
      </c>
      <c r="AB6" s="58">
        <v>8.8579000000000008</v>
      </c>
      <c r="AC6" s="49">
        <v>0</v>
      </c>
      <c r="AD6" s="50">
        <v>0</v>
      </c>
      <c r="AE6" s="32">
        <v>0</v>
      </c>
      <c r="AF6" s="55">
        <v>81848</v>
      </c>
      <c r="AG6" s="70">
        <f>81853-AF6</f>
        <v>5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44752</v>
      </c>
      <c r="B7" s="20">
        <v>781.9556</v>
      </c>
      <c r="C7" s="21">
        <v>5.3345000000000002</v>
      </c>
      <c r="D7" s="22">
        <f t="shared" si="0"/>
        <v>787.29010000000005</v>
      </c>
      <c r="E7" s="23">
        <f t="shared" ref="E7:E17" si="4">(D7-D6)*1000</f>
        <v>-0.199999999949796</v>
      </c>
      <c r="F7" s="24">
        <f t="shared" ref="F7:F17" si="5">F6+E7</f>
        <v>-0.199999999949796</v>
      </c>
      <c r="G7" s="25">
        <f t="shared" ref="G7:G17" si="6">E7/(A7-A6)</f>
        <v>-0.199999999949796</v>
      </c>
      <c r="H7" s="21">
        <v>6.11</v>
      </c>
      <c r="I7" s="22">
        <f t="shared" si="1"/>
        <v>788.06560000000002</v>
      </c>
      <c r="J7" s="23">
        <f t="shared" ref="J7:J17" si="7">(I7-I6)*1000</f>
        <v>-0.30000000003838101</v>
      </c>
      <c r="K7" s="24">
        <f t="shared" ref="K7:K17" si="8">K6+J7</f>
        <v>-0.30000000003838101</v>
      </c>
      <c r="L7" s="25">
        <f t="shared" ref="L7:L17" si="9">J7/(A7-A6)</f>
        <v>-0.30000000003838101</v>
      </c>
      <c r="M7" s="40">
        <v>4.899</v>
      </c>
      <c r="N7" s="22">
        <f t="shared" si="2"/>
        <v>786.8546</v>
      </c>
      <c r="O7" s="23">
        <f t="shared" ref="O7:O17" si="10">(N7-N6)*1000</f>
        <v>-0.30000000003838101</v>
      </c>
      <c r="P7" s="24">
        <f t="shared" ref="P7:P17" si="11">P6+O7</f>
        <v>-0.30000000003838101</v>
      </c>
      <c r="Q7" s="25">
        <f t="shared" ref="Q7:Q17" si="12">O7/(A7-A6)</f>
        <v>-0.30000000003838101</v>
      </c>
      <c r="R7" s="51"/>
      <c r="S7" s="47">
        <f t="shared" si="3"/>
        <v>44752</v>
      </c>
      <c r="T7" s="48">
        <v>9.1344999999999992</v>
      </c>
      <c r="U7" s="49">
        <f t="shared" ref="U7:U17" si="13">(T7-T6)*1000</f>
        <v>9.99999999997669E-2</v>
      </c>
      <c r="V7" s="50">
        <f t="shared" ref="V7:V17" si="14">V6+U7</f>
        <v>9.99999999997669E-2</v>
      </c>
      <c r="W7" s="32">
        <f t="shared" ref="W7:W17" si="15">U7/(S7-S6)</f>
        <v>9.99999999997669E-2</v>
      </c>
      <c r="X7" s="18">
        <v>12.142099999999999</v>
      </c>
      <c r="Y7" s="49">
        <f t="shared" ref="Y7:Y17" si="16">(X7-X6)*1000</f>
        <v>-0.20000000000130999</v>
      </c>
      <c r="Z7" s="50">
        <f t="shared" ref="Z7:Z17" si="17">Z6+Y7</f>
        <v>-0.20000000000130999</v>
      </c>
      <c r="AA7" s="32">
        <f t="shared" ref="AA7:AA17" si="18">Y7/(S7-S6)</f>
        <v>-0.20000000000130999</v>
      </c>
      <c r="AB7" s="58">
        <v>8.8574000000000002</v>
      </c>
      <c r="AC7" s="49">
        <f t="shared" ref="AC7:AC17" si="19">(AB7-AB6)*1000</f>
        <v>-0.50000000000061096</v>
      </c>
      <c r="AD7" s="50">
        <f t="shared" ref="AD7:AD17" si="20">AD6+AC7</f>
        <v>-0.50000000000061096</v>
      </c>
      <c r="AE7" s="32">
        <f t="shared" ref="AE7:AE17" si="21">AC7/(S7-S6)</f>
        <v>-0.50000000000061096</v>
      </c>
      <c r="AF7" s="55">
        <v>81845</v>
      </c>
      <c r="AG7" s="70">
        <f t="shared" ref="AG7:AG17" si="22">81853-AF7</f>
        <v>8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44753</v>
      </c>
      <c r="B8" s="20">
        <v>781.9556</v>
      </c>
      <c r="C8" s="21">
        <v>5.3342999999999998</v>
      </c>
      <c r="D8" s="22">
        <f t="shared" si="0"/>
        <v>787.28989999999999</v>
      </c>
      <c r="E8" s="23">
        <f t="shared" si="4"/>
        <v>-0.20000000006348301</v>
      </c>
      <c r="F8" s="24">
        <f t="shared" si="5"/>
        <v>-0.40000000001327901</v>
      </c>
      <c r="G8" s="25">
        <f t="shared" si="6"/>
        <v>-0.20000000006348301</v>
      </c>
      <c r="H8" s="21">
        <v>6.1097000000000001</v>
      </c>
      <c r="I8" s="22">
        <f t="shared" si="1"/>
        <v>788.06529999999998</v>
      </c>
      <c r="J8" s="23">
        <f t="shared" si="7"/>
        <v>-0.30000000003838101</v>
      </c>
      <c r="K8" s="24">
        <f t="shared" si="8"/>
        <v>-0.60000000007676102</v>
      </c>
      <c r="L8" s="25">
        <f t="shared" si="9"/>
        <v>-0.30000000003838101</v>
      </c>
      <c r="M8" s="39">
        <v>4.8990999999999998</v>
      </c>
      <c r="N8" s="22">
        <f t="shared" si="2"/>
        <v>786.85469999999998</v>
      </c>
      <c r="O8" s="23">
        <f t="shared" si="10"/>
        <v>9.9999999974897905E-2</v>
      </c>
      <c r="P8" s="24">
        <f t="shared" si="11"/>
        <v>-0.20000000006348301</v>
      </c>
      <c r="Q8" s="25">
        <f t="shared" si="12"/>
        <v>9.9999999974897905E-2</v>
      </c>
      <c r="R8" s="46"/>
      <c r="S8" s="47">
        <f t="shared" si="3"/>
        <v>44753</v>
      </c>
      <c r="T8" s="48">
        <v>9.1341999999999999</v>
      </c>
      <c r="U8" s="49">
        <f t="shared" si="13"/>
        <v>-0.29999999999930099</v>
      </c>
      <c r="V8" s="50">
        <f t="shared" si="14"/>
        <v>-0.19999999999953399</v>
      </c>
      <c r="W8" s="32">
        <f t="shared" si="15"/>
        <v>-0.29999999999930099</v>
      </c>
      <c r="X8" s="18">
        <v>12.1419</v>
      </c>
      <c r="Y8" s="49">
        <f t="shared" si="16"/>
        <v>-0.19999999999953399</v>
      </c>
      <c r="Z8" s="50">
        <f t="shared" si="17"/>
        <v>-0.40000000000084401</v>
      </c>
      <c r="AA8" s="32">
        <f t="shared" si="18"/>
        <v>-0.19999999999953399</v>
      </c>
      <c r="AB8" s="58">
        <v>8.8575999999999997</v>
      </c>
      <c r="AC8" s="49">
        <f t="shared" si="19"/>
        <v>0.19999999999953399</v>
      </c>
      <c r="AD8" s="50">
        <f t="shared" si="20"/>
        <v>-0.30000000000107702</v>
      </c>
      <c r="AE8" s="32">
        <f t="shared" si="21"/>
        <v>0.19999999999953399</v>
      </c>
      <c r="AF8" s="55">
        <v>81842</v>
      </c>
      <c r="AG8" s="70">
        <f t="shared" si="22"/>
        <v>11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44754</v>
      </c>
      <c r="B9" s="20">
        <v>781.9556</v>
      </c>
      <c r="C9" s="21">
        <v>5.3343999999999996</v>
      </c>
      <c r="D9" s="22">
        <f t="shared" si="0"/>
        <v>787.29</v>
      </c>
      <c r="E9" s="23">
        <f t="shared" si="4"/>
        <v>9.9999999974897905E-2</v>
      </c>
      <c r="F9" s="24">
        <f t="shared" si="5"/>
        <v>-0.30000000003838101</v>
      </c>
      <c r="G9" s="25">
        <f t="shared" si="6"/>
        <v>9.9999999974897905E-2</v>
      </c>
      <c r="H9" s="21">
        <v>6.1097999999999999</v>
      </c>
      <c r="I9" s="22">
        <f t="shared" si="1"/>
        <v>788.06539999999995</v>
      </c>
      <c r="J9" s="23">
        <f t="shared" si="7"/>
        <v>9.9999999974897905E-2</v>
      </c>
      <c r="K9" s="24">
        <f t="shared" si="8"/>
        <v>-0.50000000010186296</v>
      </c>
      <c r="L9" s="25">
        <f t="shared" si="9"/>
        <v>9.9999999974897905E-2</v>
      </c>
      <c r="M9" s="40">
        <v>4.8989000000000003</v>
      </c>
      <c r="N9" s="22">
        <f t="shared" si="2"/>
        <v>786.85450000000003</v>
      </c>
      <c r="O9" s="23">
        <f t="shared" si="10"/>
        <v>-0.199999999949796</v>
      </c>
      <c r="P9" s="24">
        <f t="shared" si="11"/>
        <v>-0.40000000001327901</v>
      </c>
      <c r="Q9" s="25">
        <f t="shared" si="12"/>
        <v>-0.199999999949796</v>
      </c>
      <c r="R9" s="51"/>
      <c r="S9" s="47">
        <f t="shared" si="3"/>
        <v>44754</v>
      </c>
      <c r="T9" s="48">
        <v>9.1341000000000001</v>
      </c>
      <c r="U9" s="49">
        <f t="shared" si="13"/>
        <v>-9.99999999997669E-2</v>
      </c>
      <c r="V9" s="50">
        <f t="shared" si="14"/>
        <v>-0.29999999999930099</v>
      </c>
      <c r="W9" s="32">
        <f t="shared" si="15"/>
        <v>-9.99999999997669E-2</v>
      </c>
      <c r="X9" s="18">
        <v>12.1418</v>
      </c>
      <c r="Y9" s="49">
        <f t="shared" si="16"/>
        <v>-9.99999999997669E-2</v>
      </c>
      <c r="Z9" s="50">
        <f t="shared" si="17"/>
        <v>-0.50000000000061096</v>
      </c>
      <c r="AA9" s="32">
        <f t="shared" si="18"/>
        <v>-9.99999999997669E-2</v>
      </c>
      <c r="AB9" s="58">
        <v>8.8573000000000004</v>
      </c>
      <c r="AC9" s="49">
        <f t="shared" si="19"/>
        <v>-0.29999999999930099</v>
      </c>
      <c r="AD9" s="50">
        <f t="shared" si="20"/>
        <v>-0.60000000000037801</v>
      </c>
      <c r="AE9" s="32">
        <f t="shared" si="21"/>
        <v>-0.29999999999930099</v>
      </c>
      <c r="AF9" s="55">
        <v>81839</v>
      </c>
      <c r="AG9" s="70">
        <f t="shared" si="22"/>
        <v>14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44755</v>
      </c>
      <c r="B10" s="20">
        <v>781.9556</v>
      </c>
      <c r="C10" s="21">
        <v>5.3338999999999999</v>
      </c>
      <c r="D10" s="22">
        <f t="shared" si="0"/>
        <v>787.28949999999998</v>
      </c>
      <c r="E10" s="23">
        <f t="shared" si="4"/>
        <v>-0.49999999998817701</v>
      </c>
      <c r="F10" s="24">
        <f t="shared" si="5"/>
        <v>-0.80000000002655702</v>
      </c>
      <c r="G10" s="25">
        <f t="shared" si="6"/>
        <v>-0.49999999998817701</v>
      </c>
      <c r="H10" s="21">
        <v>6.1090999999999998</v>
      </c>
      <c r="I10" s="22">
        <f t="shared" si="1"/>
        <v>788.06470000000002</v>
      </c>
      <c r="J10" s="23">
        <f t="shared" si="7"/>
        <v>-0.69999999993797202</v>
      </c>
      <c r="K10" s="24">
        <f t="shared" si="8"/>
        <v>-1.2000000000398401</v>
      </c>
      <c r="L10" s="25">
        <f t="shared" si="9"/>
        <v>-0.69999999993797202</v>
      </c>
      <c r="M10" s="39">
        <v>4.8986000000000001</v>
      </c>
      <c r="N10" s="22">
        <f t="shared" si="2"/>
        <v>786.85419999999999</v>
      </c>
      <c r="O10" s="23">
        <f t="shared" si="10"/>
        <v>-0.30000000003838101</v>
      </c>
      <c r="P10" s="24">
        <f t="shared" si="11"/>
        <v>-0.70000000005165897</v>
      </c>
      <c r="Q10" s="25">
        <f t="shared" si="12"/>
        <v>-0.30000000003838101</v>
      </c>
      <c r="R10" s="46"/>
      <c r="S10" s="47">
        <f t="shared" si="3"/>
        <v>44755</v>
      </c>
      <c r="T10" s="48">
        <v>9.1340000000000003</v>
      </c>
      <c r="U10" s="49">
        <f t="shared" si="13"/>
        <v>-9.99999999997669E-2</v>
      </c>
      <c r="V10" s="50">
        <f t="shared" si="14"/>
        <v>-0.39999999999906799</v>
      </c>
      <c r="W10" s="32">
        <f t="shared" si="15"/>
        <v>-9.99999999997669E-2</v>
      </c>
      <c r="X10" s="18">
        <v>12.141500000000001</v>
      </c>
      <c r="Y10" s="49">
        <f t="shared" si="16"/>
        <v>-0.29999999999930099</v>
      </c>
      <c r="Z10" s="50">
        <f t="shared" si="17"/>
        <v>-0.799999999999912</v>
      </c>
      <c r="AA10" s="32">
        <f t="shared" si="18"/>
        <v>-0.29999999999930099</v>
      </c>
      <c r="AB10" s="58">
        <v>8.8569999999999993</v>
      </c>
      <c r="AC10" s="49">
        <f t="shared" si="19"/>
        <v>-0.30000000000107702</v>
      </c>
      <c r="AD10" s="50">
        <f t="shared" si="20"/>
        <v>-0.90000000000145497</v>
      </c>
      <c r="AE10" s="32">
        <f t="shared" si="21"/>
        <v>-0.30000000000107702</v>
      </c>
      <c r="AF10" s="55">
        <v>81836</v>
      </c>
      <c r="AG10" s="70">
        <f t="shared" si="22"/>
        <v>17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44756</v>
      </c>
      <c r="B11" s="20">
        <v>781.9556</v>
      </c>
      <c r="C11" s="21">
        <v>5.3337000000000003</v>
      </c>
      <c r="D11" s="22">
        <f t="shared" si="0"/>
        <v>787.28930000000003</v>
      </c>
      <c r="E11" s="23">
        <f t="shared" si="4"/>
        <v>-0.199999999949796</v>
      </c>
      <c r="F11" s="24">
        <f t="shared" si="5"/>
        <v>-0.99999999997635303</v>
      </c>
      <c r="G11" s="25">
        <f t="shared" si="6"/>
        <v>-0.199999999949796</v>
      </c>
      <c r="H11" s="21">
        <v>6.1087999999999996</v>
      </c>
      <c r="I11" s="22">
        <f t="shared" si="1"/>
        <v>788.06439999999998</v>
      </c>
      <c r="J11" s="23">
        <f t="shared" si="7"/>
        <v>-0.30000000003838101</v>
      </c>
      <c r="K11" s="24">
        <f t="shared" si="8"/>
        <v>-1.5000000000782201</v>
      </c>
      <c r="L11" s="25">
        <f t="shared" si="9"/>
        <v>-0.30000000003838101</v>
      </c>
      <c r="M11" s="40">
        <v>4.8985000000000003</v>
      </c>
      <c r="N11" s="22">
        <f t="shared" si="2"/>
        <v>786.85410000000002</v>
      </c>
      <c r="O11" s="23">
        <f t="shared" si="10"/>
        <v>-9.9999999974897905E-2</v>
      </c>
      <c r="P11" s="24">
        <f t="shared" si="11"/>
        <v>-0.80000000002655702</v>
      </c>
      <c r="Q11" s="25">
        <f t="shared" si="12"/>
        <v>-9.9999999974897905E-2</v>
      </c>
      <c r="R11" s="51"/>
      <c r="S11" s="47">
        <f t="shared" si="3"/>
        <v>44756</v>
      </c>
      <c r="T11" s="48">
        <v>9.1340000000000003</v>
      </c>
      <c r="U11" s="49">
        <f t="shared" si="13"/>
        <v>0</v>
      </c>
      <c r="V11" s="50">
        <f t="shared" si="14"/>
        <v>-0.39999999999906799</v>
      </c>
      <c r="W11" s="32">
        <f t="shared" si="15"/>
        <v>0</v>
      </c>
      <c r="X11" s="18">
        <v>12.141299999999999</v>
      </c>
      <c r="Y11" s="49">
        <f t="shared" si="16"/>
        <v>-0.20000000000130999</v>
      </c>
      <c r="Z11" s="50">
        <f t="shared" si="17"/>
        <v>-1.0000000000012199</v>
      </c>
      <c r="AA11" s="32">
        <f t="shared" si="18"/>
        <v>-0.20000000000130999</v>
      </c>
      <c r="AB11" s="58">
        <v>8.8572000000000006</v>
      </c>
      <c r="AC11" s="49">
        <f t="shared" si="19"/>
        <v>0.20000000000130999</v>
      </c>
      <c r="AD11" s="50">
        <f t="shared" si="20"/>
        <v>-0.70000000000014495</v>
      </c>
      <c r="AE11" s="32">
        <f t="shared" si="21"/>
        <v>0.20000000000130999</v>
      </c>
      <c r="AF11" s="55">
        <v>81833</v>
      </c>
      <c r="AG11" s="70">
        <f t="shared" si="22"/>
        <v>20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44757</v>
      </c>
      <c r="B12" s="20">
        <v>781.9556</v>
      </c>
      <c r="C12" s="21">
        <v>5.3345000000000002</v>
      </c>
      <c r="D12" s="22">
        <f t="shared" si="0"/>
        <v>787.29010000000005</v>
      </c>
      <c r="E12" s="23">
        <f t="shared" si="4"/>
        <v>0.80000000002655702</v>
      </c>
      <c r="F12" s="24">
        <f t="shared" si="5"/>
        <v>-0.199999999949796</v>
      </c>
      <c r="G12" s="25">
        <f t="shared" si="6"/>
        <v>0.80000000002655702</v>
      </c>
      <c r="H12" s="21">
        <v>6.1085000000000003</v>
      </c>
      <c r="I12" s="22">
        <f t="shared" si="1"/>
        <v>788.06410000000005</v>
      </c>
      <c r="J12" s="23">
        <f t="shared" si="7"/>
        <v>-0.29999999992469401</v>
      </c>
      <c r="K12" s="24">
        <f t="shared" si="8"/>
        <v>-1.8000000000029099</v>
      </c>
      <c r="L12" s="25">
        <f t="shared" si="9"/>
        <v>-0.29999999992469401</v>
      </c>
      <c r="M12" s="39">
        <v>4.8982999999999999</v>
      </c>
      <c r="N12" s="22">
        <f t="shared" si="2"/>
        <v>786.85389999999995</v>
      </c>
      <c r="O12" s="23">
        <f t="shared" si="10"/>
        <v>-0.20000000006348301</v>
      </c>
      <c r="P12" s="24">
        <f t="shared" si="11"/>
        <v>-1.00000000009004</v>
      </c>
      <c r="Q12" s="25">
        <f t="shared" si="12"/>
        <v>-0.20000000006348301</v>
      </c>
      <c r="R12" s="46"/>
      <c r="S12" s="47">
        <f t="shared" si="3"/>
        <v>44757</v>
      </c>
      <c r="T12" s="48">
        <v>9.1338000000000008</v>
      </c>
      <c r="U12" s="49">
        <f t="shared" si="13"/>
        <v>-0.19999999999953399</v>
      </c>
      <c r="V12" s="50">
        <f t="shared" si="14"/>
        <v>-0.59999999999860198</v>
      </c>
      <c r="W12" s="32">
        <f t="shared" si="15"/>
        <v>-0.19999999999953399</v>
      </c>
      <c r="X12" s="18">
        <v>12.1412</v>
      </c>
      <c r="Y12" s="49">
        <f t="shared" si="16"/>
        <v>-9.99999999997669E-2</v>
      </c>
      <c r="Z12" s="50">
        <f t="shared" si="17"/>
        <v>-1.10000000000099</v>
      </c>
      <c r="AA12" s="32">
        <f t="shared" si="18"/>
        <v>-9.99999999997669E-2</v>
      </c>
      <c r="AB12" s="58">
        <v>8.8564000000000007</v>
      </c>
      <c r="AC12" s="49">
        <f t="shared" si="19"/>
        <v>-0.799999999999912</v>
      </c>
      <c r="AD12" s="50">
        <f t="shared" si="20"/>
        <v>-1.50000000000006</v>
      </c>
      <c r="AE12" s="32">
        <f t="shared" si="21"/>
        <v>-0.799999999999912</v>
      </c>
      <c r="AF12" s="55">
        <v>81830</v>
      </c>
      <c r="AG12" s="70">
        <f t="shared" si="22"/>
        <v>23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44758</v>
      </c>
      <c r="B13" s="20">
        <v>781.9556</v>
      </c>
      <c r="C13" s="21">
        <v>5.3343999999999996</v>
      </c>
      <c r="D13" s="22">
        <f t="shared" si="0"/>
        <v>787.29</v>
      </c>
      <c r="E13" s="23">
        <f t="shared" si="4"/>
        <v>-0.10000000008858501</v>
      </c>
      <c r="F13" s="24">
        <f t="shared" si="5"/>
        <v>-0.30000000003838101</v>
      </c>
      <c r="G13" s="25">
        <f t="shared" si="6"/>
        <v>-0.10000000008858501</v>
      </c>
      <c r="H13" s="21">
        <v>6.1082000000000001</v>
      </c>
      <c r="I13" s="22">
        <f t="shared" si="1"/>
        <v>788.06380000000001</v>
      </c>
      <c r="J13" s="23">
        <f t="shared" si="7"/>
        <v>-0.30000000003838101</v>
      </c>
      <c r="K13" s="24">
        <f t="shared" si="8"/>
        <v>-2.1000000000412902</v>
      </c>
      <c r="L13" s="25">
        <f t="shared" si="9"/>
        <v>-0.30000000003838101</v>
      </c>
      <c r="M13" s="40">
        <v>4.8982000000000001</v>
      </c>
      <c r="N13" s="22">
        <f t="shared" si="2"/>
        <v>786.85379999999998</v>
      </c>
      <c r="O13" s="23">
        <f t="shared" si="10"/>
        <v>-9.9999999974897905E-2</v>
      </c>
      <c r="P13" s="24">
        <f t="shared" si="11"/>
        <v>-1.1000000000649399</v>
      </c>
      <c r="Q13" s="25">
        <f t="shared" si="12"/>
        <v>-9.9999999974897905E-2</v>
      </c>
      <c r="R13" s="51"/>
      <c r="S13" s="47">
        <f t="shared" si="3"/>
        <v>44758</v>
      </c>
      <c r="T13" s="48">
        <v>9.1336999999999993</v>
      </c>
      <c r="U13" s="49">
        <f t="shared" si="13"/>
        <v>-0.10000000000154299</v>
      </c>
      <c r="V13" s="50">
        <f t="shared" si="14"/>
        <v>-0.70000000000014495</v>
      </c>
      <c r="W13" s="32">
        <f t="shared" si="15"/>
        <v>-0.10000000000154299</v>
      </c>
      <c r="X13" s="18">
        <v>12.1409</v>
      </c>
      <c r="Y13" s="49">
        <f t="shared" si="16"/>
        <v>-0.29999999999930099</v>
      </c>
      <c r="Z13" s="50">
        <f t="shared" si="17"/>
        <v>-1.4000000000002899</v>
      </c>
      <c r="AA13" s="32">
        <f t="shared" si="18"/>
        <v>-0.29999999999930099</v>
      </c>
      <c r="AB13" s="58">
        <v>8.8560999999999996</v>
      </c>
      <c r="AC13" s="49">
        <f t="shared" si="19"/>
        <v>-0.30000000000107702</v>
      </c>
      <c r="AD13" s="50">
        <f t="shared" si="20"/>
        <v>-1.80000000000113</v>
      </c>
      <c r="AE13" s="32">
        <f t="shared" si="21"/>
        <v>-0.30000000000107702</v>
      </c>
      <c r="AF13" s="55">
        <v>81827</v>
      </c>
      <c r="AG13" s="70">
        <f t="shared" si="22"/>
        <v>26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44759</v>
      </c>
      <c r="B14" s="20">
        <v>781.9556</v>
      </c>
      <c r="C14" s="21">
        <v>5.3331</v>
      </c>
      <c r="D14" s="22">
        <f t="shared" si="0"/>
        <v>787.28869999999995</v>
      </c>
      <c r="E14" s="23">
        <f t="shared" si="4"/>
        <v>-1.30000000001473</v>
      </c>
      <c r="F14" s="24">
        <f t="shared" si="5"/>
        <v>-1.60000000005311</v>
      </c>
      <c r="G14" s="25">
        <f t="shared" si="6"/>
        <v>-1.30000000001473</v>
      </c>
      <c r="H14" s="21">
        <v>6.1079000000000097</v>
      </c>
      <c r="I14" s="22">
        <f t="shared" si="1"/>
        <v>788.06349999999998</v>
      </c>
      <c r="J14" s="23">
        <f t="shared" si="7"/>
        <v>-0.30000000003838101</v>
      </c>
      <c r="K14" s="24">
        <f t="shared" si="8"/>
        <v>-2.40000000007967</v>
      </c>
      <c r="L14" s="25">
        <f t="shared" si="9"/>
        <v>-0.30000000003838101</v>
      </c>
      <c r="M14" s="39">
        <v>4.8978999999999999</v>
      </c>
      <c r="N14" s="22">
        <f t="shared" si="2"/>
        <v>786.85350000000005</v>
      </c>
      <c r="O14" s="23">
        <f t="shared" si="10"/>
        <v>-0.29999999992469401</v>
      </c>
      <c r="P14" s="24">
        <f t="shared" si="11"/>
        <v>-1.39999999998963</v>
      </c>
      <c r="Q14" s="25">
        <f t="shared" si="12"/>
        <v>-0.29999999992469401</v>
      </c>
      <c r="R14" s="46"/>
      <c r="S14" s="47">
        <f t="shared" si="3"/>
        <v>44759</v>
      </c>
      <c r="T14" s="48">
        <v>9.1334999999999997</v>
      </c>
      <c r="U14" s="49">
        <f t="shared" si="13"/>
        <v>-0.19999999999953399</v>
      </c>
      <c r="V14" s="50">
        <f t="shared" si="14"/>
        <v>-0.89999999999967895</v>
      </c>
      <c r="W14" s="32">
        <f t="shared" si="15"/>
        <v>-0.19999999999953399</v>
      </c>
      <c r="X14" s="18">
        <v>12.141</v>
      </c>
      <c r="Y14" s="49">
        <f t="shared" si="16"/>
        <v>9.99999999997669E-2</v>
      </c>
      <c r="Z14" s="50">
        <f t="shared" si="17"/>
        <v>-1.3000000000005201</v>
      </c>
      <c r="AA14" s="32">
        <f t="shared" si="18"/>
        <v>9.99999999997669E-2</v>
      </c>
      <c r="AB14" s="58">
        <v>8.8562999999999992</v>
      </c>
      <c r="AC14" s="49">
        <f t="shared" si="19"/>
        <v>0.19999999999953399</v>
      </c>
      <c r="AD14" s="50">
        <f t="shared" si="20"/>
        <v>-1.6000000000015999</v>
      </c>
      <c r="AE14" s="32">
        <f t="shared" si="21"/>
        <v>0.19999999999953399</v>
      </c>
      <c r="AF14" s="55">
        <v>81824</v>
      </c>
      <c r="AG14" s="70">
        <f t="shared" si="22"/>
        <v>29</v>
      </c>
      <c r="AH14" s="72"/>
    </row>
    <row r="15" spans="1:44" s="1" customFormat="1" ht="14.85" customHeight="1">
      <c r="A15" s="19">
        <v>44760</v>
      </c>
      <c r="B15" s="20">
        <v>781.9556</v>
      </c>
      <c r="C15" s="21">
        <v>5.3329000000000004</v>
      </c>
      <c r="D15" s="22">
        <f t="shared" si="0"/>
        <v>787.2885</v>
      </c>
      <c r="E15" s="23">
        <f t="shared" si="4"/>
        <v>-0.199999999949796</v>
      </c>
      <c r="F15" s="24">
        <f t="shared" si="5"/>
        <v>-1.8000000000029099</v>
      </c>
      <c r="G15" s="25">
        <f t="shared" si="6"/>
        <v>-0.199999999949796</v>
      </c>
      <c r="H15" s="21">
        <v>6.1082000000000001</v>
      </c>
      <c r="I15" s="22">
        <f t="shared" si="1"/>
        <v>788.06380000000001</v>
      </c>
      <c r="J15" s="23">
        <f t="shared" si="7"/>
        <v>0.30000000003838101</v>
      </c>
      <c r="K15" s="24">
        <f t="shared" si="8"/>
        <v>-2.1000000000412902</v>
      </c>
      <c r="L15" s="25">
        <f t="shared" si="9"/>
        <v>0.30000000003838101</v>
      </c>
      <c r="M15" s="40">
        <v>4.8977000000000004</v>
      </c>
      <c r="N15" s="22">
        <f t="shared" si="2"/>
        <v>786.85329999999999</v>
      </c>
      <c r="O15" s="23">
        <f t="shared" si="10"/>
        <v>-0.20000000006348301</v>
      </c>
      <c r="P15" s="24">
        <f t="shared" si="11"/>
        <v>-1.60000000005311</v>
      </c>
      <c r="Q15" s="25">
        <f t="shared" si="12"/>
        <v>-0.20000000006348301</v>
      </c>
      <c r="R15" s="51"/>
      <c r="S15" s="47">
        <f t="shared" si="3"/>
        <v>44760</v>
      </c>
      <c r="T15" s="48">
        <v>9.1334999999999997</v>
      </c>
      <c r="U15" s="49">
        <f t="shared" si="13"/>
        <v>0</v>
      </c>
      <c r="V15" s="50">
        <f t="shared" si="14"/>
        <v>-0.89999999999967895</v>
      </c>
      <c r="W15" s="32">
        <f t="shared" si="15"/>
        <v>0</v>
      </c>
      <c r="X15" s="18">
        <v>12.140499999999999</v>
      </c>
      <c r="Y15" s="49">
        <f t="shared" si="16"/>
        <v>-0.50000000000061096</v>
      </c>
      <c r="Z15" s="50">
        <f t="shared" si="17"/>
        <v>-1.80000000000113</v>
      </c>
      <c r="AA15" s="32">
        <f t="shared" si="18"/>
        <v>-0.50000000000061096</v>
      </c>
      <c r="AB15" s="58">
        <v>8.8554999999999993</v>
      </c>
      <c r="AC15" s="49">
        <f t="shared" si="19"/>
        <v>-0.799999999999912</v>
      </c>
      <c r="AD15" s="50">
        <f t="shared" si="20"/>
        <v>-2.4000000000015098</v>
      </c>
      <c r="AE15" s="32">
        <f t="shared" si="21"/>
        <v>-0.799999999999912</v>
      </c>
      <c r="AF15" s="55">
        <v>81821</v>
      </c>
      <c r="AG15" s="70">
        <f t="shared" si="22"/>
        <v>32</v>
      </c>
      <c r="AH15" s="71"/>
    </row>
    <row r="16" spans="1:44" s="1" customFormat="1" ht="14.85" customHeight="1">
      <c r="A16" s="19">
        <v>44761</v>
      </c>
      <c r="B16" s="20">
        <v>781.9556</v>
      </c>
      <c r="C16" s="21">
        <v>5.3327999999999998</v>
      </c>
      <c r="D16" s="22">
        <f t="shared" si="0"/>
        <v>787.28840000000002</v>
      </c>
      <c r="E16" s="23">
        <f t="shared" si="4"/>
        <v>-9.9999999974897905E-2</v>
      </c>
      <c r="F16" s="24">
        <f t="shared" si="5"/>
        <v>-1.8999999999778101</v>
      </c>
      <c r="G16" s="25">
        <f t="shared" si="6"/>
        <v>-9.9999999974897905E-2</v>
      </c>
      <c r="H16" s="21">
        <v>6.1079999999999997</v>
      </c>
      <c r="I16" s="22">
        <f t="shared" si="1"/>
        <v>788.06359999999995</v>
      </c>
      <c r="J16" s="23">
        <f t="shared" si="7"/>
        <v>-0.20000000006348301</v>
      </c>
      <c r="K16" s="24">
        <f t="shared" si="8"/>
        <v>-2.3000000001047698</v>
      </c>
      <c r="L16" s="25">
        <f t="shared" si="9"/>
        <v>-0.20000000006348301</v>
      </c>
      <c r="M16" s="39">
        <v>4.8978000000000002</v>
      </c>
      <c r="N16" s="22">
        <f t="shared" si="2"/>
        <v>786.85339999999997</v>
      </c>
      <c r="O16" s="23">
        <f t="shared" si="10"/>
        <v>9.9999999974897905E-2</v>
      </c>
      <c r="P16" s="24">
        <f t="shared" si="11"/>
        <v>-1.5000000000782201</v>
      </c>
      <c r="Q16" s="25">
        <f t="shared" si="12"/>
        <v>9.9999999974897905E-2</v>
      </c>
      <c r="R16" s="46"/>
      <c r="S16" s="47">
        <f t="shared" si="3"/>
        <v>44761</v>
      </c>
      <c r="T16" s="48">
        <v>9.1334</v>
      </c>
      <c r="U16" s="49">
        <f t="shared" si="13"/>
        <v>-9.99999999997669E-2</v>
      </c>
      <c r="V16" s="50">
        <f t="shared" si="14"/>
        <v>-0.999999999999446</v>
      </c>
      <c r="W16" s="32">
        <f t="shared" si="15"/>
        <v>-9.99999999997669E-2</v>
      </c>
      <c r="X16" s="18">
        <v>12.1403</v>
      </c>
      <c r="Y16" s="49">
        <f t="shared" si="16"/>
        <v>-0.19999999999953399</v>
      </c>
      <c r="Z16" s="50">
        <f t="shared" si="17"/>
        <v>-2.0000000000006701</v>
      </c>
      <c r="AA16" s="32">
        <f t="shared" si="18"/>
        <v>-0.19999999999953399</v>
      </c>
      <c r="AB16" s="58">
        <v>8.8552000000000106</v>
      </c>
      <c r="AC16" s="49">
        <f t="shared" si="19"/>
        <v>-0.29999999998864302</v>
      </c>
      <c r="AD16" s="50">
        <f t="shared" si="20"/>
        <v>-2.6999999999901498</v>
      </c>
      <c r="AE16" s="32">
        <f t="shared" si="21"/>
        <v>-0.29999999998864302</v>
      </c>
      <c r="AF16" s="55">
        <v>81818</v>
      </c>
      <c r="AG16" s="70">
        <f t="shared" si="22"/>
        <v>35</v>
      </c>
      <c r="AH16" s="72"/>
    </row>
    <row r="17" spans="1:43" s="1" customFormat="1" ht="14.85" customHeight="1">
      <c r="A17" s="19">
        <v>44762</v>
      </c>
      <c r="B17" s="20">
        <v>781.9556</v>
      </c>
      <c r="C17" s="21">
        <v>5.3327</v>
      </c>
      <c r="D17" s="22">
        <f t="shared" si="0"/>
        <v>787.28830000000005</v>
      </c>
      <c r="E17" s="23">
        <f t="shared" si="4"/>
        <v>-9.9999999974897905E-2</v>
      </c>
      <c r="F17" s="24">
        <f t="shared" si="5"/>
        <v>-1.9999999999527101</v>
      </c>
      <c r="G17" s="25">
        <f t="shared" si="6"/>
        <v>-9.9999999974897905E-2</v>
      </c>
      <c r="H17" s="21">
        <v>6.1078000000000001</v>
      </c>
      <c r="I17" s="22">
        <f t="shared" si="1"/>
        <v>788.0634</v>
      </c>
      <c r="J17" s="23">
        <f t="shared" si="7"/>
        <v>-0.199999999949796</v>
      </c>
      <c r="K17" s="24">
        <f t="shared" si="8"/>
        <v>-2.5000000000545701</v>
      </c>
      <c r="L17" s="25">
        <f t="shared" si="9"/>
        <v>-0.199999999949796</v>
      </c>
      <c r="M17" s="40">
        <v>4.8975999999999997</v>
      </c>
      <c r="N17" s="22">
        <f t="shared" si="2"/>
        <v>786.85320000000002</v>
      </c>
      <c r="O17" s="23">
        <f t="shared" si="10"/>
        <v>-0.199999999949796</v>
      </c>
      <c r="P17" s="24">
        <f t="shared" si="11"/>
        <v>-1.70000000002801</v>
      </c>
      <c r="Q17" s="25">
        <f t="shared" si="12"/>
        <v>-0.199999999949796</v>
      </c>
      <c r="R17" s="51"/>
      <c r="S17" s="47">
        <f t="shared" si="3"/>
        <v>44762</v>
      </c>
      <c r="T17" s="48">
        <v>9.1332000000000004</v>
      </c>
      <c r="U17" s="49">
        <f t="shared" si="13"/>
        <v>-0.19999999999953399</v>
      </c>
      <c r="V17" s="50">
        <f t="shared" si="14"/>
        <v>-1.1999999999989801</v>
      </c>
      <c r="W17" s="32">
        <f t="shared" si="15"/>
        <v>-0.19999999999953399</v>
      </c>
      <c r="X17" s="18">
        <v>12.1402</v>
      </c>
      <c r="Y17" s="49">
        <f t="shared" si="16"/>
        <v>-9.99999999997669E-2</v>
      </c>
      <c r="Z17" s="50">
        <f t="shared" si="17"/>
        <v>-2.10000000000043</v>
      </c>
      <c r="AA17" s="32">
        <f t="shared" si="18"/>
        <v>-9.99999999997669E-2</v>
      </c>
      <c r="AB17" s="58">
        <v>8.8550000000000004</v>
      </c>
      <c r="AC17" s="49">
        <f t="shared" si="19"/>
        <v>-0.200000000010192</v>
      </c>
      <c r="AD17" s="50">
        <f t="shared" si="20"/>
        <v>-2.9000000000003499</v>
      </c>
      <c r="AE17" s="32">
        <f t="shared" si="21"/>
        <v>-0.200000000010192</v>
      </c>
      <c r="AF17" s="55">
        <v>81815</v>
      </c>
      <c r="AG17" s="70">
        <f t="shared" si="22"/>
        <v>38</v>
      </c>
      <c r="AH17" s="71"/>
    </row>
    <row r="18" spans="1:43" s="1" customFormat="1" ht="14.85" customHeight="1">
      <c r="A18" s="19">
        <v>44763</v>
      </c>
      <c r="B18" s="20">
        <v>781.9556</v>
      </c>
      <c r="C18" s="21">
        <v>5.3324999999999996</v>
      </c>
      <c r="D18" s="22">
        <f t="shared" ref="D18:D23" si="23">C18+B18</f>
        <v>787.28809999999999</v>
      </c>
      <c r="E18" s="23">
        <f t="shared" ref="E18:E23" si="24">(D18-D17)*1000</f>
        <v>-0.20000000006348301</v>
      </c>
      <c r="F18" s="24">
        <f t="shared" ref="F18:F23" si="25">F17+E18</f>
        <v>-2.2000000000161899</v>
      </c>
      <c r="G18" s="25">
        <f t="shared" ref="G18:G23" si="26">E18/(A18-A17)</f>
        <v>-0.20000000006348301</v>
      </c>
      <c r="H18" s="21">
        <v>6.1074999999999999</v>
      </c>
      <c r="I18" s="22">
        <f t="shared" ref="I18:I23" si="27">H18+B18</f>
        <v>788.06309999999996</v>
      </c>
      <c r="J18" s="23">
        <f t="shared" ref="J18:J23" si="28">(I18-I17)*1000</f>
        <v>-0.30000000003838101</v>
      </c>
      <c r="K18" s="24">
        <f t="shared" ref="K18:K23" si="29">K17+J18</f>
        <v>-2.8000000000929499</v>
      </c>
      <c r="L18" s="25">
        <f t="shared" ref="L18:L23" si="30">J18/(A18-A17)</f>
        <v>-0.30000000003838101</v>
      </c>
      <c r="M18" s="39">
        <v>4.8975</v>
      </c>
      <c r="N18" s="22">
        <f t="shared" ref="N18:N23" si="31">M18+B18</f>
        <v>786.85310000000004</v>
      </c>
      <c r="O18" s="23">
        <f t="shared" ref="O18:O23" si="32">(N18-N17)*1000</f>
        <v>-9.9999999974897905E-2</v>
      </c>
      <c r="P18" s="24">
        <f t="shared" ref="P18:P23" si="33">P17+O18</f>
        <v>-1.8000000000029099</v>
      </c>
      <c r="Q18" s="25">
        <f t="shared" ref="Q18:Q23" si="34">O18/(A18-A17)</f>
        <v>-9.9999999974897905E-2</v>
      </c>
      <c r="R18" s="51"/>
      <c r="S18" s="47">
        <f t="shared" ref="S18:S23" si="35">A18</f>
        <v>44763</v>
      </c>
      <c r="T18" s="48">
        <v>9.1329999999999991</v>
      </c>
      <c r="U18" s="49">
        <f t="shared" ref="U18:U23" si="36">(T18-T17)*1000</f>
        <v>-0.20000000000130999</v>
      </c>
      <c r="V18" s="50">
        <f t="shared" ref="V18:V23" si="37">V17+U18</f>
        <v>-1.4000000000002899</v>
      </c>
      <c r="W18" s="32">
        <f t="shared" ref="W18:W23" si="38">U18/(S18-S17)</f>
        <v>-0.20000000000130999</v>
      </c>
      <c r="X18" s="18">
        <v>12.1401</v>
      </c>
      <c r="Y18" s="49">
        <f t="shared" ref="Y18:Y23" si="39">(X18-X17)*1000</f>
        <v>-9.99999999997669E-2</v>
      </c>
      <c r="Z18" s="50">
        <f t="shared" ref="Z18:Z23" si="40">Z17+Y18</f>
        <v>-2.2000000000002</v>
      </c>
      <c r="AA18" s="32">
        <f t="shared" ref="AA18:AA23" si="41">Y18/(S18-S17)</f>
        <v>-9.99999999997669E-2</v>
      </c>
      <c r="AB18" s="58">
        <v>8.8547999999999902</v>
      </c>
      <c r="AC18" s="49">
        <f t="shared" ref="AC18:AC23" si="42">(AB18-AB17)*1000</f>
        <v>-0.200000000010192</v>
      </c>
      <c r="AD18" s="50">
        <f t="shared" ref="AD18:AD23" si="43">AD17+AC18</f>
        <v>-3.1000000000105401</v>
      </c>
      <c r="AE18" s="32">
        <f t="shared" ref="AE18:AE23" si="44">AC18/(S18-S17)</f>
        <v>-0.200000000010192</v>
      </c>
      <c r="AF18" s="55">
        <v>81812</v>
      </c>
      <c r="AG18" s="70">
        <f t="shared" ref="AG18:AG23" si="45">81853-AF18</f>
        <v>41</v>
      </c>
      <c r="AH18" s="72"/>
    </row>
    <row r="19" spans="1:43" s="1" customFormat="1" ht="14.85" customHeight="1">
      <c r="A19" s="19">
        <v>44764</v>
      </c>
      <c r="B19" s="20">
        <v>781.9556</v>
      </c>
      <c r="C19" s="21">
        <v>5.3324999999999996</v>
      </c>
      <c r="D19" s="22">
        <f t="shared" si="23"/>
        <v>787.28809999999999</v>
      </c>
      <c r="E19" s="23">
        <f t="shared" si="24"/>
        <v>0</v>
      </c>
      <c r="F19" s="24">
        <f t="shared" si="25"/>
        <v>-2.2000000000161899</v>
      </c>
      <c r="G19" s="25">
        <f t="shared" si="26"/>
        <v>0</v>
      </c>
      <c r="H19" s="21">
        <v>6.1074000000000002</v>
      </c>
      <c r="I19" s="22">
        <f t="shared" si="27"/>
        <v>788.06299999999999</v>
      </c>
      <c r="J19" s="23">
        <f t="shared" si="28"/>
        <v>-9.9999999974897905E-2</v>
      </c>
      <c r="K19" s="24">
        <f t="shared" si="29"/>
        <v>-2.9000000000678501</v>
      </c>
      <c r="L19" s="25">
        <f t="shared" si="30"/>
        <v>-9.9999999974897905E-2</v>
      </c>
      <c r="M19" s="40">
        <v>4.8971999999999998</v>
      </c>
      <c r="N19" s="22">
        <f t="shared" si="31"/>
        <v>786.8528</v>
      </c>
      <c r="O19" s="23">
        <f t="shared" si="32"/>
        <v>-0.30000000003838101</v>
      </c>
      <c r="P19" s="24">
        <f t="shared" si="33"/>
        <v>-2.1000000000412902</v>
      </c>
      <c r="Q19" s="25">
        <f t="shared" si="34"/>
        <v>-0.30000000003838101</v>
      </c>
      <c r="R19" s="51"/>
      <c r="S19" s="47">
        <f t="shared" si="35"/>
        <v>44764</v>
      </c>
      <c r="T19" s="48">
        <v>9.1327999999999996</v>
      </c>
      <c r="U19" s="49">
        <f t="shared" si="36"/>
        <v>-0.19999999999953399</v>
      </c>
      <c r="V19" s="50">
        <f t="shared" si="37"/>
        <v>-1.59999999999982</v>
      </c>
      <c r="W19" s="32">
        <f t="shared" si="38"/>
        <v>-0.19999999999953399</v>
      </c>
      <c r="X19" s="18">
        <v>12.1402</v>
      </c>
      <c r="Y19" s="49">
        <f t="shared" si="39"/>
        <v>9.99999999997669E-2</v>
      </c>
      <c r="Z19" s="50">
        <f t="shared" si="40"/>
        <v>-2.10000000000043</v>
      </c>
      <c r="AA19" s="32">
        <f t="shared" si="41"/>
        <v>9.99999999997669E-2</v>
      </c>
      <c r="AB19" s="58">
        <v>8.8547999999999991</v>
      </c>
      <c r="AC19" s="49">
        <f t="shared" si="42"/>
        <v>8.8817841970012507E-12</v>
      </c>
      <c r="AD19" s="50">
        <f t="shared" si="43"/>
        <v>-3.1000000000016601</v>
      </c>
      <c r="AE19" s="32">
        <f t="shared" si="44"/>
        <v>8.8817841970012507E-12</v>
      </c>
      <c r="AF19" s="55">
        <v>81809</v>
      </c>
      <c r="AG19" s="70">
        <f t="shared" si="45"/>
        <v>44</v>
      </c>
      <c r="AH19" s="71"/>
    </row>
    <row r="20" spans="1:43" s="1" customFormat="1" ht="14.85" customHeight="1">
      <c r="A20" s="19">
        <v>44765</v>
      </c>
      <c r="B20" s="20">
        <v>781.9556</v>
      </c>
      <c r="C20" s="21">
        <v>5.3323999999999998</v>
      </c>
      <c r="D20" s="22">
        <f t="shared" si="23"/>
        <v>787.28800000000001</v>
      </c>
      <c r="E20" s="23">
        <f t="shared" si="24"/>
        <v>-9.9999999974897905E-2</v>
      </c>
      <c r="F20" s="24">
        <f t="shared" si="25"/>
        <v>-2.2999999999910901</v>
      </c>
      <c r="G20" s="25">
        <f t="shared" si="26"/>
        <v>-9.9999999974897905E-2</v>
      </c>
      <c r="H20" s="21">
        <v>6.1071999999999997</v>
      </c>
      <c r="I20" s="22">
        <f t="shared" si="27"/>
        <v>788.06280000000004</v>
      </c>
      <c r="J20" s="23">
        <f t="shared" si="28"/>
        <v>-0.199999999949796</v>
      </c>
      <c r="K20" s="24">
        <f t="shared" si="29"/>
        <v>-3.1000000000176402</v>
      </c>
      <c r="L20" s="25">
        <f t="shared" si="30"/>
        <v>-0.199999999949796</v>
      </c>
      <c r="M20" s="39">
        <v>4.8971</v>
      </c>
      <c r="N20" s="22">
        <f t="shared" si="31"/>
        <v>786.85270000000003</v>
      </c>
      <c r="O20" s="23">
        <f t="shared" si="32"/>
        <v>-9.9999999974897905E-2</v>
      </c>
      <c r="P20" s="24">
        <f t="shared" si="33"/>
        <v>-2.2000000000161899</v>
      </c>
      <c r="Q20" s="25">
        <f t="shared" si="34"/>
        <v>-9.9999999974897905E-2</v>
      </c>
      <c r="R20" s="46"/>
      <c r="S20" s="47">
        <f t="shared" si="35"/>
        <v>44765</v>
      </c>
      <c r="T20" s="48">
        <v>9.1326000000000001</v>
      </c>
      <c r="U20" s="49">
        <f t="shared" si="36"/>
        <v>-0.19999999999953399</v>
      </c>
      <c r="V20" s="50">
        <f t="shared" si="37"/>
        <v>-1.7999999999993599</v>
      </c>
      <c r="W20" s="32">
        <f t="shared" si="38"/>
        <v>-0.19999999999953399</v>
      </c>
      <c r="X20" s="18">
        <v>12.139900000000001</v>
      </c>
      <c r="Y20" s="49">
        <f t="shared" si="39"/>
        <v>-0.29999999999930099</v>
      </c>
      <c r="Z20" s="50">
        <f t="shared" si="40"/>
        <v>-2.3999999999997401</v>
      </c>
      <c r="AA20" s="32">
        <f t="shared" si="41"/>
        <v>-0.29999999999930099</v>
      </c>
      <c r="AB20" s="58">
        <v>8.8543999999999699</v>
      </c>
      <c r="AC20" s="49">
        <f t="shared" si="42"/>
        <v>-0.400000000029266</v>
      </c>
      <c r="AD20" s="50">
        <f t="shared" si="43"/>
        <v>-3.5000000000309202</v>
      </c>
      <c r="AE20" s="32">
        <f t="shared" si="44"/>
        <v>-0.400000000029266</v>
      </c>
      <c r="AF20" s="55">
        <v>81806</v>
      </c>
      <c r="AG20" s="70">
        <f t="shared" si="45"/>
        <v>47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44767</v>
      </c>
      <c r="B21" s="20">
        <v>781.9556</v>
      </c>
      <c r="C21" s="21">
        <v>5.3319999999999999</v>
      </c>
      <c r="D21" s="22">
        <f t="shared" si="23"/>
        <v>787.2876</v>
      </c>
      <c r="E21" s="23">
        <f t="shared" si="24"/>
        <v>-0.40000000001327901</v>
      </c>
      <c r="F21" s="24">
        <f t="shared" si="25"/>
        <v>-2.70000000000437</v>
      </c>
      <c r="G21" s="25">
        <f t="shared" si="26"/>
        <v>-0.20000000000663901</v>
      </c>
      <c r="H21" s="21">
        <v>6.1071</v>
      </c>
      <c r="I21" s="22">
        <f t="shared" si="27"/>
        <v>788.06269999999995</v>
      </c>
      <c r="J21" s="23">
        <f t="shared" si="28"/>
        <v>-0.10000000008858501</v>
      </c>
      <c r="K21" s="24">
        <f t="shared" si="29"/>
        <v>-3.2000000001062299</v>
      </c>
      <c r="L21" s="25">
        <f t="shared" si="30"/>
        <v>-5.0000000044292399E-2</v>
      </c>
      <c r="M21" s="40">
        <v>4.8967999999999998</v>
      </c>
      <c r="N21" s="22">
        <f t="shared" si="31"/>
        <v>786.85239999999999</v>
      </c>
      <c r="O21" s="23">
        <f t="shared" si="32"/>
        <v>-0.30000000003838101</v>
      </c>
      <c r="P21" s="24">
        <f t="shared" si="33"/>
        <v>-2.5000000000545701</v>
      </c>
      <c r="Q21" s="25">
        <f t="shared" si="34"/>
        <v>-0.15000000001919001</v>
      </c>
      <c r="R21" s="51"/>
      <c r="S21" s="47">
        <f t="shared" si="35"/>
        <v>44767</v>
      </c>
      <c r="T21" s="48">
        <v>9.1325000000000003</v>
      </c>
      <c r="U21" s="49">
        <f t="shared" si="36"/>
        <v>-9.99999999997669E-2</v>
      </c>
      <c r="V21" s="50">
        <f t="shared" si="37"/>
        <v>-1.8999999999991199</v>
      </c>
      <c r="W21" s="32">
        <f t="shared" si="38"/>
        <v>-4.9999999999883499E-2</v>
      </c>
      <c r="X21" s="18">
        <v>12.139799999999999</v>
      </c>
      <c r="Y21" s="49">
        <f t="shared" si="39"/>
        <v>-0.10000000000154299</v>
      </c>
      <c r="Z21" s="50">
        <f t="shared" si="40"/>
        <v>-2.5000000000012799</v>
      </c>
      <c r="AA21" s="32">
        <f t="shared" si="41"/>
        <v>-5.0000000000771601E-2</v>
      </c>
      <c r="AB21" s="58">
        <v>8.8541999999999597</v>
      </c>
      <c r="AC21" s="49">
        <f t="shared" si="42"/>
        <v>-0.200000000010192</v>
      </c>
      <c r="AD21" s="50">
        <f t="shared" si="43"/>
        <v>-3.70000000004111</v>
      </c>
      <c r="AE21" s="32">
        <f t="shared" si="44"/>
        <v>-0.100000000005096</v>
      </c>
      <c r="AF21" s="55">
        <v>81803</v>
      </c>
      <c r="AG21" s="70">
        <f t="shared" si="45"/>
        <v>50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44769</v>
      </c>
      <c r="B22" s="20">
        <v>781.9556</v>
      </c>
      <c r="C22" s="21">
        <v>5.3322000000000003</v>
      </c>
      <c r="D22" s="22">
        <f t="shared" si="23"/>
        <v>787.28779999999995</v>
      </c>
      <c r="E22" s="23">
        <f t="shared" si="24"/>
        <v>0.20000000006348301</v>
      </c>
      <c r="F22" s="24">
        <f t="shared" si="25"/>
        <v>-2.4999999999408802</v>
      </c>
      <c r="G22" s="25">
        <f t="shared" si="26"/>
        <v>0.100000000031741</v>
      </c>
      <c r="H22" s="21">
        <v>6.1067999999999998</v>
      </c>
      <c r="I22" s="22">
        <f t="shared" si="27"/>
        <v>788.06240000000003</v>
      </c>
      <c r="J22" s="23">
        <f t="shared" si="28"/>
        <v>-0.29999999992469401</v>
      </c>
      <c r="K22" s="24">
        <f t="shared" si="29"/>
        <v>-3.5000000000309202</v>
      </c>
      <c r="L22" s="25">
        <f t="shared" si="30"/>
        <v>-0.149999999962347</v>
      </c>
      <c r="M22" s="39">
        <v>4.8966000000000003</v>
      </c>
      <c r="N22" s="22">
        <f t="shared" si="31"/>
        <v>786.85220000000004</v>
      </c>
      <c r="O22" s="23">
        <f t="shared" si="32"/>
        <v>-0.199999999949796</v>
      </c>
      <c r="P22" s="24">
        <f t="shared" si="33"/>
        <v>-2.70000000000437</v>
      </c>
      <c r="Q22" s="25">
        <f t="shared" si="34"/>
        <v>-9.9999999974897905E-2</v>
      </c>
      <c r="R22" s="51"/>
      <c r="S22" s="47">
        <f t="shared" si="35"/>
        <v>44769</v>
      </c>
      <c r="T22" s="48">
        <v>9.1321999999999992</v>
      </c>
      <c r="U22" s="49">
        <f t="shared" si="36"/>
        <v>-0.30000000000107702</v>
      </c>
      <c r="V22" s="50">
        <f t="shared" si="37"/>
        <v>-2.2000000000002</v>
      </c>
      <c r="W22" s="32">
        <f t="shared" si="38"/>
        <v>-0.15000000000053901</v>
      </c>
      <c r="X22" s="18">
        <v>12.139699999999999</v>
      </c>
      <c r="Y22" s="49">
        <f t="shared" si="39"/>
        <v>-9.99999999997669E-2</v>
      </c>
      <c r="Z22" s="50">
        <f t="shared" si="40"/>
        <v>-2.6000000000010499</v>
      </c>
      <c r="AA22" s="32">
        <f t="shared" si="41"/>
        <v>-4.9999999999883499E-2</v>
      </c>
      <c r="AB22" s="58">
        <v>8.8541000000000007</v>
      </c>
      <c r="AC22" s="49">
        <f t="shared" si="42"/>
        <v>-9.9999999958910707E-2</v>
      </c>
      <c r="AD22" s="50">
        <f t="shared" si="43"/>
        <v>-3.80000000000003</v>
      </c>
      <c r="AE22" s="32">
        <f t="shared" si="44"/>
        <v>-4.9999999979455402E-2</v>
      </c>
      <c r="AF22" s="55">
        <v>81800</v>
      </c>
      <c r="AG22" s="70">
        <f t="shared" si="45"/>
        <v>53</v>
      </c>
      <c r="AH22" s="72"/>
    </row>
    <row r="23" spans="1:43" s="1" customFormat="1" ht="14.85" customHeight="1">
      <c r="A23" s="19">
        <v>44771</v>
      </c>
      <c r="B23" s="20">
        <v>781.9556</v>
      </c>
      <c r="C23" s="21">
        <v>5.3327999999999998</v>
      </c>
      <c r="D23" s="22">
        <f t="shared" si="23"/>
        <v>787.28840000000002</v>
      </c>
      <c r="E23" s="23">
        <f t="shared" si="24"/>
        <v>0.59999999996307496</v>
      </c>
      <c r="F23" s="24">
        <f t="shared" si="25"/>
        <v>-1.8999999999778101</v>
      </c>
      <c r="G23" s="25">
        <f t="shared" si="26"/>
        <v>0.29999999998153698</v>
      </c>
      <c r="H23" s="21">
        <v>6.1067</v>
      </c>
      <c r="I23" s="22">
        <f t="shared" si="27"/>
        <v>788.06230000000005</v>
      </c>
      <c r="J23" s="23">
        <f t="shared" si="28"/>
        <v>-9.9999999974897905E-2</v>
      </c>
      <c r="K23" s="24">
        <f t="shared" si="29"/>
        <v>-3.6000000000058199</v>
      </c>
      <c r="L23" s="25">
        <f t="shared" si="30"/>
        <v>-4.9999999987449001E-2</v>
      </c>
      <c r="M23" s="40">
        <v>4.8967000000000001</v>
      </c>
      <c r="N23" s="22">
        <f t="shared" si="31"/>
        <v>786.85230000000001</v>
      </c>
      <c r="O23" s="23">
        <f t="shared" si="32"/>
        <v>9.9999999974897905E-2</v>
      </c>
      <c r="P23" s="24">
        <f t="shared" si="33"/>
        <v>-2.6000000000294698</v>
      </c>
      <c r="Q23" s="25">
        <f t="shared" si="34"/>
        <v>4.9999999987449001E-2</v>
      </c>
      <c r="R23" s="51"/>
      <c r="S23" s="47">
        <f t="shared" si="35"/>
        <v>44771</v>
      </c>
      <c r="T23" s="48">
        <v>9.1319999999999997</v>
      </c>
      <c r="U23" s="49">
        <f t="shared" si="36"/>
        <v>-0.19999999999953399</v>
      </c>
      <c r="V23" s="50">
        <f t="shared" si="37"/>
        <v>-2.3999999999997401</v>
      </c>
      <c r="W23" s="32">
        <f t="shared" si="38"/>
        <v>-9.99999999997669E-2</v>
      </c>
      <c r="X23" s="18">
        <v>12.1396</v>
      </c>
      <c r="Y23" s="49">
        <f t="shared" si="39"/>
        <v>-9.99999999997669E-2</v>
      </c>
      <c r="Z23" s="50">
        <f t="shared" si="40"/>
        <v>-2.7000000000008102</v>
      </c>
      <c r="AA23" s="32">
        <f t="shared" si="41"/>
        <v>-4.9999999999883499E-2</v>
      </c>
      <c r="AB23" s="58">
        <v>8.8536999999999999</v>
      </c>
      <c r="AC23" s="49">
        <f t="shared" si="42"/>
        <v>-0.40000000000084401</v>
      </c>
      <c r="AD23" s="50">
        <f t="shared" si="43"/>
        <v>-4.2000000000008697</v>
      </c>
      <c r="AE23" s="32">
        <f t="shared" si="44"/>
        <v>-0.20000000000042201</v>
      </c>
      <c r="AF23" s="55">
        <v>81797</v>
      </c>
      <c r="AG23" s="70">
        <f t="shared" si="45"/>
        <v>56</v>
      </c>
      <c r="AH23" s="71"/>
    </row>
    <row r="24" spans="1:43" s="7" customFormat="1" ht="14.25">
      <c r="A24" s="26"/>
      <c r="B24" s="27"/>
      <c r="C24" s="28"/>
      <c r="D24" s="29"/>
      <c r="E24" s="30">
        <f>F23-F17</f>
        <v>9.9999999974897905E-2</v>
      </c>
      <c r="F24" s="31">
        <f>K23-K17</f>
        <v>-1.09999999995125</v>
      </c>
      <c r="G24" s="32">
        <f>P23-P17</f>
        <v>-0.90000000000145497</v>
      </c>
      <c r="H24" s="33">
        <f>F23</f>
        <v>-1.8999999999778101</v>
      </c>
      <c r="I24" s="41">
        <f>K23</f>
        <v>-3.6000000000058199</v>
      </c>
      <c r="J24" s="30">
        <f>P23</f>
        <v>-2.6000000000294698</v>
      </c>
      <c r="K24" s="31">
        <f>F24/9</f>
        <v>-0.122222222216806</v>
      </c>
      <c r="L24" s="32"/>
      <c r="M24" s="42"/>
      <c r="N24" s="29"/>
      <c r="O24" s="30"/>
      <c r="P24" s="31"/>
      <c r="Q24" s="32"/>
      <c r="R24" s="46"/>
      <c r="S24" s="26"/>
      <c r="T24" s="28"/>
      <c r="U24" s="49">
        <f>V23-V17</f>
        <v>-1.20000000000076</v>
      </c>
      <c r="V24" s="50">
        <f>Z23-Z17</f>
        <v>-0.60000000000037801</v>
      </c>
      <c r="W24" s="32">
        <f>AD23-AD17</f>
        <v>-1.3000000000005201</v>
      </c>
      <c r="X24" s="49">
        <f>V23</f>
        <v>-2.3999999999997401</v>
      </c>
      <c r="Y24" s="50">
        <f>Z23</f>
        <v>-2.7000000000008102</v>
      </c>
      <c r="Z24" s="32">
        <f>AD23</f>
        <v>-4.2000000000008697</v>
      </c>
      <c r="AA24" s="32">
        <f>W24/9</f>
        <v>-0.144444444444503</v>
      </c>
      <c r="AB24" s="56"/>
      <c r="AC24" s="49"/>
      <c r="AD24" s="50"/>
      <c r="AE24" s="32"/>
      <c r="AF24" s="57"/>
      <c r="AG24" s="82"/>
    </row>
    <row r="25" spans="1:43" s="1" customFormat="1" ht="14.25">
      <c r="A25" s="19"/>
      <c r="B25" s="20"/>
      <c r="C25" s="21"/>
      <c r="D25" s="22"/>
      <c r="E25" s="23"/>
      <c r="F25" s="24"/>
      <c r="G25" s="25"/>
      <c r="H25" s="21"/>
      <c r="I25" s="22"/>
      <c r="J25" s="23"/>
      <c r="K25" s="24"/>
      <c r="L25" s="25"/>
      <c r="M25" s="40"/>
      <c r="N25" s="22"/>
      <c r="O25" s="23"/>
      <c r="P25" s="24"/>
      <c r="Q25" s="25"/>
      <c r="R25" s="51"/>
      <c r="S25" s="47"/>
      <c r="T25" s="48"/>
      <c r="U25" s="49"/>
      <c r="V25" s="50"/>
      <c r="W25" s="32"/>
      <c r="X25" s="18"/>
      <c r="Y25" s="49"/>
      <c r="Z25" s="50"/>
      <c r="AA25" s="32"/>
      <c r="AB25" s="58"/>
      <c r="AC25" s="49"/>
      <c r="AD25" s="50"/>
      <c r="AE25" s="32"/>
      <c r="AF25" s="55"/>
      <c r="AG25" s="70"/>
      <c r="AH25" s="71"/>
    </row>
    <row r="26" spans="1:43" s="1" customFormat="1" ht="14.25">
      <c r="A26" s="19"/>
      <c r="B26" s="20"/>
      <c r="C26" s="21"/>
      <c r="D26" s="22"/>
      <c r="E26" s="23"/>
      <c r="F26" s="24"/>
      <c r="G26" s="25"/>
      <c r="H26" s="21"/>
      <c r="I26" s="22"/>
      <c r="J26" s="23"/>
      <c r="K26" s="24"/>
      <c r="L26" s="25"/>
      <c r="M26" s="39"/>
      <c r="N26" s="22"/>
      <c r="O26" s="23"/>
      <c r="P26" s="24"/>
      <c r="Q26" s="25"/>
      <c r="R26" s="51"/>
      <c r="S26" s="47"/>
      <c r="T26" s="48"/>
      <c r="U26" s="49"/>
      <c r="V26" s="50"/>
      <c r="W26" s="32"/>
      <c r="X26" s="18"/>
      <c r="Y26" s="49"/>
      <c r="Z26" s="50"/>
      <c r="AA26" s="32"/>
      <c r="AB26" s="58"/>
      <c r="AC26" s="49"/>
      <c r="AD26" s="50"/>
      <c r="AE26" s="32"/>
      <c r="AF26" s="55"/>
      <c r="AG26" s="70"/>
      <c r="AH26" s="72"/>
    </row>
    <row r="27" spans="1:43" s="1" customFormat="1" ht="14.25">
      <c r="A27" s="19"/>
      <c r="B27" s="20"/>
      <c r="C27" s="21"/>
      <c r="D27" s="22"/>
      <c r="E27" s="23"/>
      <c r="F27" s="24"/>
      <c r="G27" s="25"/>
      <c r="H27" s="21"/>
      <c r="I27" s="22"/>
      <c r="J27" s="23"/>
      <c r="K27" s="24"/>
      <c r="L27" s="25"/>
      <c r="M27" s="40"/>
      <c r="N27" s="22"/>
      <c r="O27" s="23"/>
      <c r="P27" s="24"/>
      <c r="Q27" s="25"/>
      <c r="R27" s="52"/>
      <c r="S27" s="34"/>
      <c r="T27" s="48"/>
      <c r="U27" s="49"/>
      <c r="V27" s="50"/>
      <c r="W27" s="32"/>
      <c r="X27" s="18"/>
      <c r="Y27" s="49"/>
      <c r="Z27" s="50"/>
      <c r="AA27" s="32"/>
      <c r="AB27" s="58"/>
      <c r="AC27" s="49"/>
      <c r="AD27" s="50"/>
      <c r="AE27" s="32"/>
      <c r="AF27" s="55"/>
      <c r="AG27" s="70"/>
      <c r="AH27" s="71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9" workbookViewId="0">
      <selection activeCell="AA26" sqref="AA26"/>
    </sheetView>
  </sheetViews>
  <sheetFormatPr defaultColWidth="9" defaultRowHeight="13.5"/>
  <cols>
    <col min="2" max="2" width="10.625" customWidth="1"/>
    <col min="3" max="3" width="13.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20" max="20" width="13.75"/>
    <col min="24" max="24" width="11.875" customWidth="1"/>
    <col min="28" max="28" width="14.875"/>
    <col min="32" max="33" width="10.375"/>
  </cols>
  <sheetData>
    <row r="1" spans="1:44" s="1" customFormat="1" ht="30.75" customHeight="1">
      <c r="A1" s="97" t="s">
        <v>59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44756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44756</v>
      </c>
      <c r="B6" s="20">
        <v>781.9556</v>
      </c>
      <c r="C6" s="21">
        <v>6.1733000000000002</v>
      </c>
      <c r="D6" s="22">
        <f t="shared" ref="D6:D12" si="0">C6+B6</f>
        <v>788.12890000000004</v>
      </c>
      <c r="E6" s="23">
        <v>0</v>
      </c>
      <c r="F6" s="24">
        <v>0</v>
      </c>
      <c r="G6" s="25">
        <v>0</v>
      </c>
      <c r="H6" s="21">
        <v>7.0437000000000003</v>
      </c>
      <c r="I6" s="22">
        <f t="shared" ref="I6:I12" si="1">H6+B6</f>
        <v>788.99929999999995</v>
      </c>
      <c r="J6" s="23">
        <v>0</v>
      </c>
      <c r="K6" s="24">
        <v>0</v>
      </c>
      <c r="L6" s="25">
        <v>0</v>
      </c>
      <c r="M6" s="39">
        <v>6.2446000000000002</v>
      </c>
      <c r="N6" s="22">
        <f t="shared" ref="N6:N12" si="2">M6+B6</f>
        <v>788.2002</v>
      </c>
      <c r="O6" s="23">
        <v>0</v>
      </c>
      <c r="P6" s="24">
        <v>0</v>
      </c>
      <c r="Q6" s="25">
        <v>0</v>
      </c>
      <c r="R6" s="46"/>
      <c r="S6" s="47">
        <f t="shared" ref="S6:S12" si="3">A6</f>
        <v>44756</v>
      </c>
      <c r="T6" s="48">
        <v>8.7484999999999999</v>
      </c>
      <c r="U6" s="49">
        <v>0</v>
      </c>
      <c r="V6" s="50">
        <v>0</v>
      </c>
      <c r="W6" s="32">
        <v>0</v>
      </c>
      <c r="X6" s="18">
        <v>12.142300000000001</v>
      </c>
      <c r="Y6" s="49">
        <f>(X6-X6)*1000</f>
        <v>0</v>
      </c>
      <c r="Z6" s="50">
        <v>0</v>
      </c>
      <c r="AA6" s="32">
        <v>0</v>
      </c>
      <c r="AB6" s="58">
        <v>9.0023</v>
      </c>
      <c r="AC6" s="49">
        <v>0</v>
      </c>
      <c r="AD6" s="50">
        <v>0</v>
      </c>
      <c r="AE6" s="32">
        <v>0</v>
      </c>
      <c r="AF6" s="55">
        <v>81810</v>
      </c>
      <c r="AG6" s="70">
        <f>81816-AF6</f>
        <v>6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44757</v>
      </c>
      <c r="B7" s="20">
        <v>781.9556</v>
      </c>
      <c r="C7" s="21">
        <v>6.1731999999999996</v>
      </c>
      <c r="D7" s="22">
        <f t="shared" si="0"/>
        <v>788.12879999999996</v>
      </c>
      <c r="E7" s="23">
        <f t="shared" ref="E7:E12" si="4">(D7-D6)*1000</f>
        <v>-0.10000000008858501</v>
      </c>
      <c r="F7" s="24">
        <f t="shared" ref="F7:F12" si="5">F6+E7</f>
        <v>-0.10000000008858501</v>
      </c>
      <c r="G7" s="25">
        <f t="shared" ref="G7:G12" si="6">E7/(A7-A6)</f>
        <v>-0.10000000008858501</v>
      </c>
      <c r="H7" s="21">
        <v>7.0434999999999999</v>
      </c>
      <c r="I7" s="22">
        <f t="shared" si="1"/>
        <v>788.9991</v>
      </c>
      <c r="J7" s="23">
        <f t="shared" ref="J7:J12" si="7">(I7-I6)*1000</f>
        <v>-0.199999999949796</v>
      </c>
      <c r="K7" s="24">
        <f t="shared" ref="K7:K12" si="8">K6+J7</f>
        <v>-0.199999999949796</v>
      </c>
      <c r="L7" s="25">
        <f t="shared" ref="L7:L12" si="9">J7/(A7-A6)</f>
        <v>-0.199999999949796</v>
      </c>
      <c r="M7" s="40">
        <v>6.2439999999999998</v>
      </c>
      <c r="N7" s="22">
        <f t="shared" si="2"/>
        <v>788.19960000000003</v>
      </c>
      <c r="O7" s="23">
        <f t="shared" ref="O7:O12" si="10">(N7-N6)*1000</f>
        <v>-0.59999999996307496</v>
      </c>
      <c r="P7" s="24">
        <f t="shared" ref="P7:P12" si="11">P6+O7</f>
        <v>-0.59999999996307496</v>
      </c>
      <c r="Q7" s="25">
        <f t="shared" ref="Q7:Q12" si="12">O7/(A7-A6)</f>
        <v>-0.59999999996307496</v>
      </c>
      <c r="R7" s="51"/>
      <c r="S7" s="47">
        <f t="shared" si="3"/>
        <v>44757</v>
      </c>
      <c r="T7" s="48">
        <v>8.7483000000000004</v>
      </c>
      <c r="U7" s="49">
        <f t="shared" ref="U7:U12" si="13">(T7-T6)*1000</f>
        <v>-0.19999999999953399</v>
      </c>
      <c r="V7" s="50">
        <f t="shared" ref="V7:V12" si="14">V6+U7</f>
        <v>-0.19999999999953399</v>
      </c>
      <c r="W7" s="32">
        <f t="shared" ref="W7:W12" si="15">U7/(S7-S6)</f>
        <v>-0.19999999999953399</v>
      </c>
      <c r="X7" s="18">
        <v>12.142099999999999</v>
      </c>
      <c r="Y7" s="49">
        <f t="shared" ref="Y7:Y12" si="16">(X7-X6)*1000</f>
        <v>-0.20000000000130999</v>
      </c>
      <c r="Z7" s="50">
        <f t="shared" ref="Z7:Z12" si="17">Z6+Y7</f>
        <v>-0.20000000000130999</v>
      </c>
      <c r="AA7" s="32">
        <f t="shared" ref="AA7:AA12" si="18">Y7/(S7-S6)</f>
        <v>-0.20000000000130999</v>
      </c>
      <c r="AB7" s="58">
        <v>9.0020000000000007</v>
      </c>
      <c r="AC7" s="49">
        <f t="shared" ref="AC7:AC12" si="19">(AB7-AB6)*1000</f>
        <v>-0.29999999999930099</v>
      </c>
      <c r="AD7" s="50">
        <f t="shared" ref="AD7:AD12" si="20">AD6+AC7</f>
        <v>-0.29999999999930099</v>
      </c>
      <c r="AE7" s="32">
        <f t="shared" ref="AE7:AE12" si="21">AC7/(S7-S6)</f>
        <v>-0.29999999999930099</v>
      </c>
      <c r="AF7" s="55">
        <v>81808</v>
      </c>
      <c r="AG7" s="70">
        <f t="shared" ref="AG7:AG12" si="22">81816-AF7</f>
        <v>8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44758</v>
      </c>
      <c r="B8" s="20">
        <v>781.9556</v>
      </c>
      <c r="C8" s="21">
        <v>6.1734</v>
      </c>
      <c r="D8" s="22">
        <f t="shared" si="0"/>
        <v>788.12900000000002</v>
      </c>
      <c r="E8" s="23">
        <f t="shared" si="4"/>
        <v>0.20000000006348301</v>
      </c>
      <c r="F8" s="24">
        <f t="shared" si="5"/>
        <v>9.9999999974897905E-2</v>
      </c>
      <c r="G8" s="25">
        <f t="shared" si="6"/>
        <v>0.20000000006348301</v>
      </c>
      <c r="H8" s="21">
        <v>7.0431999999999997</v>
      </c>
      <c r="I8" s="22">
        <f t="shared" si="1"/>
        <v>788.99879999999996</v>
      </c>
      <c r="J8" s="23">
        <f t="shared" si="7"/>
        <v>-0.30000000003838101</v>
      </c>
      <c r="K8" s="24">
        <f t="shared" si="8"/>
        <v>-0.49999999998817701</v>
      </c>
      <c r="L8" s="25">
        <f t="shared" si="9"/>
        <v>-0.30000000003838101</v>
      </c>
      <c r="M8" s="39">
        <v>6.2441000000000004</v>
      </c>
      <c r="N8" s="22">
        <f t="shared" si="2"/>
        <v>788.19970000000001</v>
      </c>
      <c r="O8" s="23">
        <f t="shared" si="10"/>
        <v>9.9999999974897905E-2</v>
      </c>
      <c r="P8" s="24">
        <f t="shared" si="11"/>
        <v>-0.49999999998817701</v>
      </c>
      <c r="Q8" s="25">
        <f t="shared" si="12"/>
        <v>9.9999999974897905E-2</v>
      </c>
      <c r="R8" s="46"/>
      <c r="S8" s="47">
        <f t="shared" si="3"/>
        <v>44758</v>
      </c>
      <c r="T8" s="48">
        <v>8.7484999999999999</v>
      </c>
      <c r="U8" s="49">
        <f t="shared" si="13"/>
        <v>0.19999999999953399</v>
      </c>
      <c r="V8" s="50">
        <f t="shared" si="14"/>
        <v>0</v>
      </c>
      <c r="W8" s="32">
        <f t="shared" si="15"/>
        <v>0.19999999999953399</v>
      </c>
      <c r="X8" s="18">
        <v>12.141999999999999</v>
      </c>
      <c r="Y8" s="49">
        <f t="shared" si="16"/>
        <v>-9.99999999997669E-2</v>
      </c>
      <c r="Z8" s="50">
        <f t="shared" si="17"/>
        <v>-0.30000000000107702</v>
      </c>
      <c r="AA8" s="32">
        <f t="shared" si="18"/>
        <v>-9.99999999997669E-2</v>
      </c>
      <c r="AB8" s="58">
        <v>9.0016999999999996</v>
      </c>
      <c r="AC8" s="49">
        <f t="shared" si="19"/>
        <v>-0.30000000000107702</v>
      </c>
      <c r="AD8" s="50">
        <f t="shared" si="20"/>
        <v>-0.60000000000037801</v>
      </c>
      <c r="AE8" s="32">
        <f t="shared" si="21"/>
        <v>-0.30000000000107702</v>
      </c>
      <c r="AF8" s="55">
        <v>81806</v>
      </c>
      <c r="AG8" s="70">
        <f t="shared" si="22"/>
        <v>10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44759</v>
      </c>
      <c r="B9" s="20">
        <v>781.9556</v>
      </c>
      <c r="C9" s="21">
        <v>6.173</v>
      </c>
      <c r="D9" s="22">
        <f t="shared" si="0"/>
        <v>788.12860000000001</v>
      </c>
      <c r="E9" s="23">
        <f t="shared" si="4"/>
        <v>-0.40000000001327901</v>
      </c>
      <c r="F9" s="24">
        <f t="shared" si="5"/>
        <v>-0.30000000003838101</v>
      </c>
      <c r="G9" s="25">
        <f t="shared" si="6"/>
        <v>-0.40000000001327901</v>
      </c>
      <c r="H9" s="21">
        <v>7.0430000000000001</v>
      </c>
      <c r="I9" s="22">
        <f t="shared" si="1"/>
        <v>788.99860000000001</v>
      </c>
      <c r="J9" s="23">
        <f t="shared" si="7"/>
        <v>-0.199999999949796</v>
      </c>
      <c r="K9" s="24">
        <f t="shared" si="8"/>
        <v>-0.69999999993797202</v>
      </c>
      <c r="L9" s="25">
        <f t="shared" si="9"/>
        <v>-0.199999999949796</v>
      </c>
      <c r="M9" s="40">
        <v>6.2438000000000002</v>
      </c>
      <c r="N9" s="22">
        <f t="shared" si="2"/>
        <v>788.19939999999997</v>
      </c>
      <c r="O9" s="23">
        <f t="shared" si="10"/>
        <v>-0.30000000003838101</v>
      </c>
      <c r="P9" s="24">
        <f t="shared" si="11"/>
        <v>-0.80000000002655702</v>
      </c>
      <c r="Q9" s="25">
        <f t="shared" si="12"/>
        <v>-0.30000000003838101</v>
      </c>
      <c r="R9" s="51"/>
      <c r="S9" s="47">
        <f t="shared" si="3"/>
        <v>44759</v>
      </c>
      <c r="T9" s="48">
        <v>8.7478999999999996</v>
      </c>
      <c r="U9" s="49">
        <f t="shared" si="13"/>
        <v>-0.60000000000037801</v>
      </c>
      <c r="V9" s="50">
        <f t="shared" si="14"/>
        <v>-0.60000000000037801</v>
      </c>
      <c r="W9" s="32">
        <f t="shared" si="15"/>
        <v>-0.60000000000037801</v>
      </c>
      <c r="X9" s="18">
        <v>12.1418</v>
      </c>
      <c r="Y9" s="49">
        <f t="shared" si="16"/>
        <v>-0.19999999999953399</v>
      </c>
      <c r="Z9" s="50">
        <f t="shared" si="17"/>
        <v>-0.50000000000061096</v>
      </c>
      <c r="AA9" s="32">
        <f t="shared" si="18"/>
        <v>-0.19999999999953399</v>
      </c>
      <c r="AB9" s="58">
        <v>9.0017999999999994</v>
      </c>
      <c r="AC9" s="49">
        <f t="shared" si="19"/>
        <v>9.99999999997669E-2</v>
      </c>
      <c r="AD9" s="50">
        <f t="shared" si="20"/>
        <v>-0.50000000000061096</v>
      </c>
      <c r="AE9" s="32">
        <f t="shared" si="21"/>
        <v>9.99999999997669E-2</v>
      </c>
      <c r="AF9" s="55">
        <v>81804</v>
      </c>
      <c r="AG9" s="70">
        <f t="shared" si="22"/>
        <v>12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44760</v>
      </c>
      <c r="B10" s="20">
        <v>781.9556</v>
      </c>
      <c r="C10" s="21">
        <v>6.1727999999999996</v>
      </c>
      <c r="D10" s="22">
        <f t="shared" si="0"/>
        <v>788.12840000000006</v>
      </c>
      <c r="E10" s="23">
        <f t="shared" si="4"/>
        <v>-0.199999999949796</v>
      </c>
      <c r="F10" s="24">
        <f t="shared" si="5"/>
        <v>-0.49999999998817701</v>
      </c>
      <c r="G10" s="25">
        <f t="shared" si="6"/>
        <v>-0.199999999949796</v>
      </c>
      <c r="H10" s="21">
        <v>7.0425000000000004</v>
      </c>
      <c r="I10" s="22">
        <f t="shared" si="1"/>
        <v>788.99810000000002</v>
      </c>
      <c r="J10" s="23">
        <f t="shared" si="7"/>
        <v>-0.49999999998817701</v>
      </c>
      <c r="K10" s="24">
        <f t="shared" si="8"/>
        <v>-1.1999999999261499</v>
      </c>
      <c r="L10" s="25">
        <f t="shared" si="9"/>
        <v>-0.49999999998817701</v>
      </c>
      <c r="M10" s="39">
        <v>6.2439</v>
      </c>
      <c r="N10" s="22">
        <f t="shared" si="2"/>
        <v>788.19949999999994</v>
      </c>
      <c r="O10" s="23">
        <f t="shared" si="10"/>
        <v>0.10000000008858501</v>
      </c>
      <c r="P10" s="24">
        <f t="shared" si="11"/>
        <v>-0.69999999993797202</v>
      </c>
      <c r="Q10" s="25">
        <f t="shared" si="12"/>
        <v>0.10000000008858501</v>
      </c>
      <c r="R10" s="46"/>
      <c r="S10" s="47">
        <f t="shared" si="3"/>
        <v>44760</v>
      </c>
      <c r="T10" s="48">
        <v>8.7479999999999993</v>
      </c>
      <c r="U10" s="49">
        <f t="shared" si="13"/>
        <v>9.99999999997669E-2</v>
      </c>
      <c r="V10" s="50">
        <f t="shared" si="14"/>
        <v>-0.50000000000061096</v>
      </c>
      <c r="W10" s="32">
        <f t="shared" si="15"/>
        <v>9.99999999997669E-2</v>
      </c>
      <c r="X10" s="18">
        <v>12.141400000000001</v>
      </c>
      <c r="Y10" s="49">
        <f t="shared" si="16"/>
        <v>-0.39999999999906799</v>
      </c>
      <c r="Z10" s="50">
        <f t="shared" si="17"/>
        <v>-0.89999999999967895</v>
      </c>
      <c r="AA10" s="32">
        <f t="shared" si="18"/>
        <v>-0.39999999999906799</v>
      </c>
      <c r="AB10" s="58">
        <v>9.0010999999999992</v>
      </c>
      <c r="AC10" s="49">
        <f t="shared" si="19"/>
        <v>-0.70000000000014495</v>
      </c>
      <c r="AD10" s="50">
        <f t="shared" si="20"/>
        <v>-1.20000000000076</v>
      </c>
      <c r="AE10" s="32">
        <f t="shared" si="21"/>
        <v>-0.70000000000014495</v>
      </c>
      <c r="AF10" s="55">
        <v>81802</v>
      </c>
      <c r="AG10" s="70">
        <f t="shared" si="22"/>
        <v>14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44761</v>
      </c>
      <c r="B11" s="20">
        <v>781.9556</v>
      </c>
      <c r="C11" s="21">
        <v>6.1725000000000003</v>
      </c>
      <c r="D11" s="22">
        <f t="shared" si="0"/>
        <v>788.12810000000002</v>
      </c>
      <c r="E11" s="23">
        <f t="shared" si="4"/>
        <v>-0.30000000003838101</v>
      </c>
      <c r="F11" s="24">
        <f t="shared" si="5"/>
        <v>-0.80000000002655702</v>
      </c>
      <c r="G11" s="25">
        <f t="shared" si="6"/>
        <v>-0.30000000003838101</v>
      </c>
      <c r="H11" s="21">
        <v>7.0426000000000002</v>
      </c>
      <c r="I11" s="22">
        <f t="shared" si="1"/>
        <v>788.9982</v>
      </c>
      <c r="J11" s="23">
        <f t="shared" si="7"/>
        <v>9.9999999974897905E-2</v>
      </c>
      <c r="K11" s="24">
        <f t="shared" si="8"/>
        <v>-1.09999999995125</v>
      </c>
      <c r="L11" s="25">
        <f t="shared" si="9"/>
        <v>9.9999999974897905E-2</v>
      </c>
      <c r="M11" s="40">
        <v>6.2435</v>
      </c>
      <c r="N11" s="22">
        <f t="shared" si="2"/>
        <v>788.19910000000004</v>
      </c>
      <c r="O11" s="23">
        <f t="shared" si="10"/>
        <v>-0.40000000001327901</v>
      </c>
      <c r="P11" s="24">
        <f t="shared" si="11"/>
        <v>-1.09999999995125</v>
      </c>
      <c r="Q11" s="25">
        <f t="shared" si="12"/>
        <v>-0.40000000001327901</v>
      </c>
      <c r="R11" s="51"/>
      <c r="S11" s="47">
        <f t="shared" si="3"/>
        <v>44761</v>
      </c>
      <c r="T11" s="48">
        <v>8.7475000000000005</v>
      </c>
      <c r="U11" s="49">
        <f t="shared" si="13"/>
        <v>-0.49999999999883499</v>
      </c>
      <c r="V11" s="50">
        <f t="shared" si="14"/>
        <v>-0.999999999999446</v>
      </c>
      <c r="W11" s="32">
        <f t="shared" si="15"/>
        <v>-0.49999999999883499</v>
      </c>
      <c r="X11" s="18">
        <v>12.141299999999999</v>
      </c>
      <c r="Y11" s="49">
        <f t="shared" si="16"/>
        <v>-0.10000000000154299</v>
      </c>
      <c r="Z11" s="50">
        <f t="shared" si="17"/>
        <v>-1.0000000000012199</v>
      </c>
      <c r="AA11" s="32">
        <f t="shared" si="18"/>
        <v>-0.10000000000154299</v>
      </c>
      <c r="AB11" s="58">
        <v>9.0007999999999999</v>
      </c>
      <c r="AC11" s="49">
        <f t="shared" si="19"/>
        <v>-0.29999999999930099</v>
      </c>
      <c r="AD11" s="50">
        <f t="shared" si="20"/>
        <v>-1.50000000000006</v>
      </c>
      <c r="AE11" s="32">
        <f t="shared" si="21"/>
        <v>-0.29999999999930099</v>
      </c>
      <c r="AF11" s="55">
        <v>81800</v>
      </c>
      <c r="AG11" s="70">
        <f t="shared" si="22"/>
        <v>16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44762</v>
      </c>
      <c r="B12" s="20">
        <v>781.9556</v>
      </c>
      <c r="C12" s="21">
        <v>6.1726000000000001</v>
      </c>
      <c r="D12" s="22">
        <f t="shared" si="0"/>
        <v>788.12819999999999</v>
      </c>
      <c r="E12" s="23">
        <f t="shared" si="4"/>
        <v>9.9999999974897905E-2</v>
      </c>
      <c r="F12" s="24">
        <f t="shared" si="5"/>
        <v>-0.70000000005165897</v>
      </c>
      <c r="G12" s="25">
        <f t="shared" si="6"/>
        <v>9.9999999974897905E-2</v>
      </c>
      <c r="H12" s="21">
        <v>7.0423</v>
      </c>
      <c r="I12" s="22">
        <f t="shared" si="1"/>
        <v>788.99789999999996</v>
      </c>
      <c r="J12" s="23">
        <f t="shared" si="7"/>
        <v>-0.30000000003838101</v>
      </c>
      <c r="K12" s="24">
        <f t="shared" si="8"/>
        <v>-1.39999999998963</v>
      </c>
      <c r="L12" s="25">
        <f t="shared" si="9"/>
        <v>-0.30000000003838101</v>
      </c>
      <c r="M12" s="39">
        <v>6.2432999999999996</v>
      </c>
      <c r="N12" s="22">
        <f t="shared" si="2"/>
        <v>788.19889999999998</v>
      </c>
      <c r="O12" s="23">
        <f t="shared" si="10"/>
        <v>-0.20000000006348301</v>
      </c>
      <c r="P12" s="24">
        <f t="shared" si="11"/>
        <v>-1.30000000001473</v>
      </c>
      <c r="Q12" s="25">
        <f t="shared" si="12"/>
        <v>-0.20000000006348301</v>
      </c>
      <c r="R12" s="46"/>
      <c r="S12" s="47">
        <f t="shared" si="3"/>
        <v>44762</v>
      </c>
      <c r="T12" s="48">
        <v>8.7472999999999992</v>
      </c>
      <c r="U12" s="49">
        <f t="shared" si="13"/>
        <v>-0.20000000000130999</v>
      </c>
      <c r="V12" s="50">
        <f t="shared" si="14"/>
        <v>-1.20000000000076</v>
      </c>
      <c r="W12" s="32">
        <f t="shared" si="15"/>
        <v>-0.20000000000130999</v>
      </c>
      <c r="X12" s="18">
        <v>12.1412</v>
      </c>
      <c r="Y12" s="49">
        <f t="shared" si="16"/>
        <v>-9.99999999997669E-2</v>
      </c>
      <c r="Z12" s="50">
        <f t="shared" si="17"/>
        <v>-1.10000000000099</v>
      </c>
      <c r="AA12" s="32">
        <f t="shared" si="18"/>
        <v>-9.99999999997669E-2</v>
      </c>
      <c r="AB12" s="58">
        <v>9.0007000000000001</v>
      </c>
      <c r="AC12" s="49">
        <f t="shared" si="19"/>
        <v>-9.99999999997669E-2</v>
      </c>
      <c r="AD12" s="50">
        <f t="shared" si="20"/>
        <v>-1.59999999999982</v>
      </c>
      <c r="AE12" s="32">
        <f t="shared" si="21"/>
        <v>-9.99999999997669E-2</v>
      </c>
      <c r="AF12" s="55">
        <v>81798</v>
      </c>
      <c r="AG12" s="70">
        <f t="shared" si="22"/>
        <v>18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44763</v>
      </c>
      <c r="B13" s="20">
        <v>781.9556</v>
      </c>
      <c r="C13" s="21">
        <v>6.1723999999999997</v>
      </c>
      <c r="D13" s="22">
        <f t="shared" ref="D13:D25" si="23">C13+B13</f>
        <v>788.12800000000004</v>
      </c>
      <c r="E13" s="23">
        <f t="shared" ref="E13:E25" si="24">(D13-D12)*1000</f>
        <v>-0.199999999949796</v>
      </c>
      <c r="F13" s="24">
        <f t="shared" ref="F13:F25" si="25">F12+E13</f>
        <v>-0.90000000000145497</v>
      </c>
      <c r="G13" s="25">
        <f t="shared" ref="G13:G25" si="26">E13/(A13-A12)</f>
        <v>-0.199999999949796</v>
      </c>
      <c r="H13" s="21">
        <v>7.0419999999999998</v>
      </c>
      <c r="I13" s="22">
        <f t="shared" ref="I13:I25" si="27">H13+B13</f>
        <v>788.99760000000003</v>
      </c>
      <c r="J13" s="23">
        <f t="shared" ref="J13:J25" si="28">(I13-I12)*1000</f>
        <v>-0.29999999992469401</v>
      </c>
      <c r="K13" s="24">
        <f t="shared" ref="K13:K25" si="29">K12+J13</f>
        <v>-1.69999999991433</v>
      </c>
      <c r="L13" s="25">
        <f t="shared" ref="L13:L25" si="30">J13/(A13-A12)</f>
        <v>-0.29999999992469401</v>
      </c>
      <c r="M13" s="40">
        <v>6.2431000000000001</v>
      </c>
      <c r="N13" s="22">
        <f t="shared" ref="N13:N25" si="31">M13+B13</f>
        <v>788.19870000000003</v>
      </c>
      <c r="O13" s="23">
        <f t="shared" ref="O13:O25" si="32">(N13-N12)*1000</f>
        <v>-0.199999999949796</v>
      </c>
      <c r="P13" s="24">
        <f t="shared" ref="P13:P25" si="33">P12+O13</f>
        <v>-1.4999999999645299</v>
      </c>
      <c r="Q13" s="25">
        <f t="shared" ref="Q13:Q25" si="34">O13/(A13-A12)</f>
        <v>-0.199999999949796</v>
      </c>
      <c r="R13" s="51"/>
      <c r="S13" s="47">
        <f t="shared" ref="S13:S25" si="35">A13</f>
        <v>44763</v>
      </c>
      <c r="T13" s="48">
        <v>8.7470999999999997</v>
      </c>
      <c r="U13" s="49">
        <f t="shared" ref="U13:U25" si="36">(T13-T12)*1000</f>
        <v>-0.19999999999953399</v>
      </c>
      <c r="V13" s="50">
        <f t="shared" ref="V13:V25" si="37">V12+U13</f>
        <v>-1.4000000000002899</v>
      </c>
      <c r="W13" s="32">
        <f t="shared" ref="W13:W25" si="38">U13/(S13-S12)</f>
        <v>-0.19999999999953399</v>
      </c>
      <c r="X13" s="18">
        <v>12.141299999999999</v>
      </c>
      <c r="Y13" s="49">
        <f t="shared" ref="Y13:Y25" si="39">(X13-X12)*1000</f>
        <v>9.99999999997669E-2</v>
      </c>
      <c r="Z13" s="50">
        <f t="shared" ref="Z13:Z25" si="40">Z12+Y13</f>
        <v>-1.0000000000012199</v>
      </c>
      <c r="AA13" s="32">
        <f t="shared" ref="AA13:AA25" si="41">Y13/(S13-S12)</f>
        <v>9.99999999997669E-2</v>
      </c>
      <c r="AB13" s="58">
        <v>9.0006000000000004</v>
      </c>
      <c r="AC13" s="49">
        <f t="shared" ref="AC13:AC25" si="42">(AB13-AB12)*1000</f>
        <v>-9.99999999997669E-2</v>
      </c>
      <c r="AD13" s="50">
        <f t="shared" ref="AD13:AD25" si="43">AD12+AC13</f>
        <v>-1.6999999999995901</v>
      </c>
      <c r="AE13" s="32">
        <f t="shared" ref="AE13:AE25" si="44">AC13/(S13-S12)</f>
        <v>-9.99999999997669E-2</v>
      </c>
      <c r="AF13" s="55">
        <v>81796</v>
      </c>
      <c r="AG13" s="70">
        <f t="shared" ref="AG13:AG25" si="45">81816-AF13</f>
        <v>20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44764</v>
      </c>
      <c r="B14" s="20">
        <v>781.9556</v>
      </c>
      <c r="C14" s="21">
        <v>6.1722999999999999</v>
      </c>
      <c r="D14" s="22">
        <f t="shared" si="23"/>
        <v>788.12789999999995</v>
      </c>
      <c r="E14" s="23">
        <f t="shared" si="24"/>
        <v>-0.10000000008858501</v>
      </c>
      <c r="F14" s="24">
        <f t="shared" si="25"/>
        <v>-1.00000000009004</v>
      </c>
      <c r="G14" s="25">
        <f t="shared" si="26"/>
        <v>-0.10000000008858501</v>
      </c>
      <c r="H14" s="21">
        <v>7.0420999999999996</v>
      </c>
      <c r="I14" s="22">
        <f t="shared" si="27"/>
        <v>788.99770000000001</v>
      </c>
      <c r="J14" s="23">
        <f t="shared" si="28"/>
        <v>9.9999999974897905E-2</v>
      </c>
      <c r="K14" s="24">
        <f t="shared" si="29"/>
        <v>-1.5999999999394301</v>
      </c>
      <c r="L14" s="25">
        <f t="shared" si="30"/>
        <v>9.9999999974897905E-2</v>
      </c>
      <c r="M14" s="39">
        <v>6.2431999999999999</v>
      </c>
      <c r="N14" s="22">
        <f t="shared" si="31"/>
        <v>788.19880000000001</v>
      </c>
      <c r="O14" s="23">
        <f t="shared" si="32"/>
        <v>9.9999999974897905E-2</v>
      </c>
      <c r="P14" s="24">
        <f t="shared" si="33"/>
        <v>-1.39999999998963</v>
      </c>
      <c r="Q14" s="25">
        <f t="shared" si="34"/>
        <v>9.9999999974897905E-2</v>
      </c>
      <c r="R14" s="46"/>
      <c r="S14" s="47">
        <f t="shared" si="35"/>
        <v>44764</v>
      </c>
      <c r="T14" s="48">
        <v>8.7475000000000005</v>
      </c>
      <c r="U14" s="49">
        <f t="shared" si="36"/>
        <v>0.40000000000084401</v>
      </c>
      <c r="V14" s="50">
        <f t="shared" si="37"/>
        <v>-0.999999999999446</v>
      </c>
      <c r="W14" s="32">
        <f t="shared" si="38"/>
        <v>0.40000000000084401</v>
      </c>
      <c r="X14" s="18">
        <v>12.141</v>
      </c>
      <c r="Y14" s="49">
        <f t="shared" si="39"/>
        <v>-0.29999999999930099</v>
      </c>
      <c r="Z14" s="50">
        <f t="shared" si="40"/>
        <v>-1.3000000000005201</v>
      </c>
      <c r="AA14" s="32">
        <f t="shared" si="41"/>
        <v>-0.29999999999930099</v>
      </c>
      <c r="AB14" s="58">
        <v>9.0007999999999999</v>
      </c>
      <c r="AC14" s="49">
        <f t="shared" si="42"/>
        <v>0.19999999999953399</v>
      </c>
      <c r="AD14" s="50">
        <f t="shared" si="43"/>
        <v>-1.50000000000006</v>
      </c>
      <c r="AE14" s="32">
        <f t="shared" si="44"/>
        <v>0.19999999999953399</v>
      </c>
      <c r="AF14" s="55">
        <v>81794</v>
      </c>
      <c r="AG14" s="70">
        <f t="shared" si="45"/>
        <v>22</v>
      </c>
      <c r="AH14" s="72"/>
    </row>
    <row r="15" spans="1:44" s="1" customFormat="1" ht="14.85" customHeight="1">
      <c r="A15" s="19">
        <v>44765</v>
      </c>
      <c r="B15" s="20">
        <v>781.9556</v>
      </c>
      <c r="C15" s="21">
        <v>6.1719999999999997</v>
      </c>
      <c r="D15" s="22">
        <f t="shared" si="23"/>
        <v>788.12760000000003</v>
      </c>
      <c r="E15" s="23">
        <f t="shared" si="24"/>
        <v>-0.29999999992469401</v>
      </c>
      <c r="F15" s="24">
        <f t="shared" si="25"/>
        <v>-1.30000000001473</v>
      </c>
      <c r="G15" s="25">
        <f t="shared" si="26"/>
        <v>-0.29999999992469401</v>
      </c>
      <c r="H15" s="21">
        <v>7.0414000000000003</v>
      </c>
      <c r="I15" s="22">
        <f t="shared" si="27"/>
        <v>788.99699999999996</v>
      </c>
      <c r="J15" s="23">
        <f t="shared" si="28"/>
        <v>-0.70000000005165897</v>
      </c>
      <c r="K15" s="24">
        <f t="shared" si="29"/>
        <v>-2.2999999999910901</v>
      </c>
      <c r="L15" s="25">
        <f t="shared" si="30"/>
        <v>-0.70000000005165897</v>
      </c>
      <c r="M15" s="40">
        <v>6.2427000000000001</v>
      </c>
      <c r="N15" s="22">
        <f t="shared" si="31"/>
        <v>788.19830000000002</v>
      </c>
      <c r="O15" s="23">
        <f t="shared" si="32"/>
        <v>-0.49999999998817701</v>
      </c>
      <c r="P15" s="24">
        <f t="shared" si="33"/>
        <v>-1.8999999999778101</v>
      </c>
      <c r="Q15" s="25">
        <f t="shared" si="34"/>
        <v>-0.49999999998817701</v>
      </c>
      <c r="R15" s="51"/>
      <c r="S15" s="47">
        <f t="shared" si="35"/>
        <v>44765</v>
      </c>
      <c r="T15" s="48">
        <v>8.7467000000000006</v>
      </c>
      <c r="U15" s="49">
        <f t="shared" si="36"/>
        <v>-0.799999999999912</v>
      </c>
      <c r="V15" s="50">
        <f t="shared" si="37"/>
        <v>-1.7999999999993599</v>
      </c>
      <c r="W15" s="32">
        <f t="shared" si="38"/>
        <v>-0.799999999999912</v>
      </c>
      <c r="X15" s="18">
        <v>12.1409</v>
      </c>
      <c r="Y15" s="49">
        <f t="shared" si="39"/>
        <v>-9.99999999997669E-2</v>
      </c>
      <c r="Z15" s="50">
        <f t="shared" si="40"/>
        <v>-1.4000000000002899</v>
      </c>
      <c r="AA15" s="32">
        <f t="shared" si="41"/>
        <v>-9.99999999997669E-2</v>
      </c>
      <c r="AB15" s="58">
        <v>9.0004000000000008</v>
      </c>
      <c r="AC15" s="49">
        <f t="shared" si="42"/>
        <v>-0.39999999999906799</v>
      </c>
      <c r="AD15" s="50">
        <f t="shared" si="43"/>
        <v>-1.8999999999991199</v>
      </c>
      <c r="AE15" s="32">
        <f t="shared" si="44"/>
        <v>-0.39999999999906799</v>
      </c>
      <c r="AF15" s="55">
        <v>81792</v>
      </c>
      <c r="AG15" s="70">
        <f t="shared" si="45"/>
        <v>24</v>
      </c>
      <c r="AH15" s="71"/>
    </row>
    <row r="16" spans="1:44" s="1" customFormat="1" ht="14.85" customHeight="1">
      <c r="A16" s="19">
        <v>44766</v>
      </c>
      <c r="B16" s="20">
        <v>781.9556</v>
      </c>
      <c r="C16" s="21">
        <v>6.1718000000000002</v>
      </c>
      <c r="D16" s="22">
        <f t="shared" si="23"/>
        <v>788.12739999999997</v>
      </c>
      <c r="E16" s="23">
        <f t="shared" si="24"/>
        <v>-0.20000000006348301</v>
      </c>
      <c r="F16" s="24">
        <f t="shared" si="25"/>
        <v>-1.5000000000782201</v>
      </c>
      <c r="G16" s="25">
        <f t="shared" si="26"/>
        <v>-0.20000000006348301</v>
      </c>
      <c r="H16" s="21">
        <v>7.0411000000000001</v>
      </c>
      <c r="I16" s="22">
        <f t="shared" si="27"/>
        <v>788.99670000000003</v>
      </c>
      <c r="J16" s="23">
        <f t="shared" si="28"/>
        <v>-0.29999999992469401</v>
      </c>
      <c r="K16" s="24">
        <f t="shared" si="29"/>
        <v>-2.5999999999157799</v>
      </c>
      <c r="L16" s="25">
        <f t="shared" si="30"/>
        <v>-0.29999999992469401</v>
      </c>
      <c r="M16" s="39">
        <v>6.2424999999999997</v>
      </c>
      <c r="N16" s="22">
        <f t="shared" si="31"/>
        <v>788.19809999999995</v>
      </c>
      <c r="O16" s="23">
        <f t="shared" si="32"/>
        <v>-0.20000000006348301</v>
      </c>
      <c r="P16" s="24">
        <f t="shared" si="33"/>
        <v>-2.1000000000412902</v>
      </c>
      <c r="Q16" s="25">
        <f t="shared" si="34"/>
        <v>-0.20000000006348301</v>
      </c>
      <c r="R16" s="46"/>
      <c r="S16" s="47">
        <f t="shared" si="35"/>
        <v>44766</v>
      </c>
      <c r="T16" s="48">
        <v>8.7464999999999904</v>
      </c>
      <c r="U16" s="49">
        <f t="shared" si="36"/>
        <v>-0.200000000010192</v>
      </c>
      <c r="V16" s="50">
        <f t="shared" si="37"/>
        <v>-2.0000000000095501</v>
      </c>
      <c r="W16" s="32">
        <f t="shared" si="38"/>
        <v>-0.200000000010192</v>
      </c>
      <c r="X16" s="18">
        <v>12.1408</v>
      </c>
      <c r="Y16" s="49">
        <f t="shared" si="39"/>
        <v>-9.99999999997669E-2</v>
      </c>
      <c r="Z16" s="50">
        <f t="shared" si="40"/>
        <v>-1.50000000000006</v>
      </c>
      <c r="AA16" s="32">
        <f t="shared" si="41"/>
        <v>-9.99999999997669E-2</v>
      </c>
      <c r="AB16" s="58">
        <v>9.0002999999999993</v>
      </c>
      <c r="AC16" s="49">
        <f t="shared" si="42"/>
        <v>-0.10000000000154299</v>
      </c>
      <c r="AD16" s="50">
        <f t="shared" si="43"/>
        <v>-2.0000000000006701</v>
      </c>
      <c r="AE16" s="32">
        <f t="shared" si="44"/>
        <v>-0.10000000000154299</v>
      </c>
      <c r="AF16" s="55">
        <v>81790</v>
      </c>
      <c r="AG16" s="70">
        <f t="shared" si="45"/>
        <v>26</v>
      </c>
      <c r="AH16" s="72"/>
    </row>
    <row r="17" spans="1:43" s="1" customFormat="1" ht="14.85" customHeight="1">
      <c r="A17" s="19">
        <v>44767</v>
      </c>
      <c r="B17" s="20">
        <v>781.9556</v>
      </c>
      <c r="C17" s="21">
        <v>6.1718000000000002</v>
      </c>
      <c r="D17" s="22">
        <f t="shared" si="23"/>
        <v>788.12739999999997</v>
      </c>
      <c r="E17" s="23">
        <f t="shared" si="24"/>
        <v>0</v>
      </c>
      <c r="F17" s="24">
        <f t="shared" si="25"/>
        <v>-1.5000000000782201</v>
      </c>
      <c r="G17" s="25">
        <f t="shared" si="26"/>
        <v>0</v>
      </c>
      <c r="H17" s="21">
        <v>7.0410000000000004</v>
      </c>
      <c r="I17" s="22">
        <f t="shared" si="27"/>
        <v>788.99659999999994</v>
      </c>
      <c r="J17" s="23">
        <f t="shared" si="28"/>
        <v>-9.9999999974897905E-2</v>
      </c>
      <c r="K17" s="24">
        <f t="shared" si="29"/>
        <v>-2.6999999998906801</v>
      </c>
      <c r="L17" s="25">
        <f t="shared" si="30"/>
        <v>-9.9999999974897905E-2</v>
      </c>
      <c r="M17" s="40">
        <v>6.2424999999999997</v>
      </c>
      <c r="N17" s="22">
        <f t="shared" si="31"/>
        <v>788.19809999999995</v>
      </c>
      <c r="O17" s="23">
        <f t="shared" si="32"/>
        <v>0</v>
      </c>
      <c r="P17" s="24">
        <f t="shared" si="33"/>
        <v>-2.1000000000412902</v>
      </c>
      <c r="Q17" s="25">
        <f t="shared" si="34"/>
        <v>0</v>
      </c>
      <c r="R17" s="51"/>
      <c r="S17" s="47">
        <f t="shared" si="35"/>
        <v>44767</v>
      </c>
      <c r="T17" s="48">
        <v>8.7462</v>
      </c>
      <c r="U17" s="49">
        <f t="shared" si="36"/>
        <v>-0.29999999999041899</v>
      </c>
      <c r="V17" s="50">
        <f t="shared" si="37"/>
        <v>-2.2999999999999701</v>
      </c>
      <c r="W17" s="32">
        <f t="shared" si="38"/>
        <v>-0.29999999999041899</v>
      </c>
      <c r="X17" s="18">
        <v>12.1408</v>
      </c>
      <c r="Y17" s="49">
        <f t="shared" si="39"/>
        <v>0</v>
      </c>
      <c r="Z17" s="50">
        <f t="shared" si="40"/>
        <v>-1.50000000000006</v>
      </c>
      <c r="AA17" s="32">
        <f t="shared" si="41"/>
        <v>0</v>
      </c>
      <c r="AB17" s="58">
        <v>9.0005000000000006</v>
      </c>
      <c r="AC17" s="49">
        <f t="shared" si="42"/>
        <v>0.20000000000130999</v>
      </c>
      <c r="AD17" s="50">
        <f t="shared" si="43"/>
        <v>-1.7999999999993599</v>
      </c>
      <c r="AE17" s="32">
        <f t="shared" si="44"/>
        <v>0.20000000000130999</v>
      </c>
      <c r="AF17" s="55">
        <v>81788</v>
      </c>
      <c r="AG17" s="70">
        <f t="shared" si="45"/>
        <v>28</v>
      </c>
      <c r="AH17" s="71"/>
    </row>
    <row r="18" spans="1:43" s="1" customFormat="1" ht="14.85" customHeight="1">
      <c r="A18" s="19">
        <v>44768</v>
      </c>
      <c r="B18" s="20">
        <v>781.9556</v>
      </c>
      <c r="C18" s="21">
        <v>6.1714000000000002</v>
      </c>
      <c r="D18" s="22">
        <f t="shared" si="23"/>
        <v>788.12699999999995</v>
      </c>
      <c r="E18" s="23">
        <f t="shared" si="24"/>
        <v>-0.40000000001327901</v>
      </c>
      <c r="F18" s="24">
        <f t="shared" si="25"/>
        <v>-1.9000000000915001</v>
      </c>
      <c r="G18" s="25">
        <f t="shared" si="26"/>
        <v>-0.40000000001327901</v>
      </c>
      <c r="H18" s="21">
        <v>7.0404999999999998</v>
      </c>
      <c r="I18" s="22">
        <f t="shared" si="27"/>
        <v>788.99609999999996</v>
      </c>
      <c r="J18" s="23">
        <f t="shared" si="28"/>
        <v>-0.50000000010186296</v>
      </c>
      <c r="K18" s="24">
        <f t="shared" si="29"/>
        <v>-3.1999999999925399</v>
      </c>
      <c r="L18" s="25">
        <f t="shared" si="30"/>
        <v>-0.50000000010186296</v>
      </c>
      <c r="M18" s="39">
        <v>6.2420999999999998</v>
      </c>
      <c r="N18" s="22">
        <f t="shared" si="31"/>
        <v>788.19770000000005</v>
      </c>
      <c r="O18" s="23">
        <f t="shared" si="32"/>
        <v>-0.39999999989959201</v>
      </c>
      <c r="P18" s="24">
        <f t="shared" si="33"/>
        <v>-2.4999999999408802</v>
      </c>
      <c r="Q18" s="25">
        <f t="shared" si="34"/>
        <v>-0.39999999989959201</v>
      </c>
      <c r="R18" s="51"/>
      <c r="S18" s="47">
        <f t="shared" si="35"/>
        <v>44768</v>
      </c>
      <c r="T18" s="48">
        <v>8.7460999999999895</v>
      </c>
      <c r="U18" s="49">
        <f t="shared" si="36"/>
        <v>-0.100000000010425</v>
      </c>
      <c r="V18" s="50">
        <f t="shared" si="37"/>
        <v>-2.4000000000103898</v>
      </c>
      <c r="W18" s="32">
        <f t="shared" si="38"/>
        <v>-0.100000000010425</v>
      </c>
      <c r="X18" s="18">
        <v>12.140599999999999</v>
      </c>
      <c r="Y18" s="49">
        <f t="shared" si="39"/>
        <v>-0.20000000000130999</v>
      </c>
      <c r="Z18" s="50">
        <f t="shared" si="40"/>
        <v>-1.70000000000137</v>
      </c>
      <c r="AA18" s="32">
        <f t="shared" si="41"/>
        <v>-0.20000000000130999</v>
      </c>
      <c r="AB18" s="58">
        <v>9.0000999999999998</v>
      </c>
      <c r="AC18" s="49">
        <f t="shared" si="42"/>
        <v>-0.40000000000084401</v>
      </c>
      <c r="AD18" s="50">
        <f t="shared" si="43"/>
        <v>-2.2000000000002</v>
      </c>
      <c r="AE18" s="32">
        <f t="shared" si="44"/>
        <v>-0.40000000000084401</v>
      </c>
      <c r="AF18" s="55">
        <v>81786</v>
      </c>
      <c r="AG18" s="70">
        <f t="shared" si="45"/>
        <v>30</v>
      </c>
      <c r="AH18" s="72"/>
    </row>
    <row r="19" spans="1:43" s="1" customFormat="1" ht="14.85" customHeight="1">
      <c r="A19" s="19">
        <v>44769</v>
      </c>
      <c r="B19" s="20">
        <v>781.9556</v>
      </c>
      <c r="C19" s="21">
        <v>6.1711999999999998</v>
      </c>
      <c r="D19" s="22">
        <f t="shared" si="23"/>
        <v>788.1268</v>
      </c>
      <c r="E19" s="23">
        <f t="shared" si="24"/>
        <v>-0.199999999949796</v>
      </c>
      <c r="F19" s="24">
        <f t="shared" si="25"/>
        <v>-2.1000000000412902</v>
      </c>
      <c r="G19" s="25">
        <f t="shared" si="26"/>
        <v>-0.199999999949796</v>
      </c>
      <c r="H19" s="21">
        <v>7.0401999999999996</v>
      </c>
      <c r="I19" s="22">
        <f t="shared" si="27"/>
        <v>788.99580000000003</v>
      </c>
      <c r="J19" s="23">
        <f t="shared" si="28"/>
        <v>-0.29999999992469401</v>
      </c>
      <c r="K19" s="24">
        <f t="shared" si="29"/>
        <v>-3.49999999991724</v>
      </c>
      <c r="L19" s="25">
        <f t="shared" si="30"/>
        <v>-0.29999999992469401</v>
      </c>
      <c r="M19" s="40">
        <v>6.2419000000000002</v>
      </c>
      <c r="N19" s="22">
        <f t="shared" si="31"/>
        <v>788.19749999999999</v>
      </c>
      <c r="O19" s="23">
        <f t="shared" si="32"/>
        <v>-0.20000000006348301</v>
      </c>
      <c r="P19" s="24">
        <f t="shared" si="33"/>
        <v>-2.70000000000437</v>
      </c>
      <c r="Q19" s="25">
        <f t="shared" si="34"/>
        <v>-0.20000000006348301</v>
      </c>
      <c r="R19" s="51"/>
      <c r="S19" s="47">
        <f t="shared" si="35"/>
        <v>44769</v>
      </c>
      <c r="T19" s="48">
        <v>8.74589999999999</v>
      </c>
      <c r="U19" s="49">
        <f t="shared" si="36"/>
        <v>-0.19999999999953399</v>
      </c>
      <c r="V19" s="50">
        <f t="shared" si="37"/>
        <v>-2.6000000000099299</v>
      </c>
      <c r="W19" s="32">
        <f t="shared" si="38"/>
        <v>-0.19999999999953399</v>
      </c>
      <c r="X19" s="18">
        <v>12.140499999999999</v>
      </c>
      <c r="Y19" s="49">
        <f t="shared" si="39"/>
        <v>-9.99999999997669E-2</v>
      </c>
      <c r="Z19" s="50">
        <f t="shared" si="40"/>
        <v>-1.80000000000113</v>
      </c>
      <c r="AA19" s="32">
        <f t="shared" si="41"/>
        <v>-9.99999999997669E-2</v>
      </c>
      <c r="AB19" s="58">
        <v>9</v>
      </c>
      <c r="AC19" s="49">
        <f t="shared" si="42"/>
        <v>-9.99999999997669E-2</v>
      </c>
      <c r="AD19" s="50">
        <f t="shared" si="43"/>
        <v>-2.2999999999999701</v>
      </c>
      <c r="AE19" s="32">
        <f t="shared" si="44"/>
        <v>-9.99999999997669E-2</v>
      </c>
      <c r="AF19" s="55">
        <v>81784</v>
      </c>
      <c r="AG19" s="70">
        <f t="shared" si="45"/>
        <v>32</v>
      </c>
      <c r="AH19" s="71"/>
    </row>
    <row r="20" spans="1:43" s="1" customFormat="1" ht="14.85" customHeight="1">
      <c r="A20" s="19">
        <v>44770</v>
      </c>
      <c r="B20" s="20">
        <v>781.9556</v>
      </c>
      <c r="C20" s="21">
        <v>6.1712999999999996</v>
      </c>
      <c r="D20" s="22">
        <f t="shared" si="23"/>
        <v>788.12689999999998</v>
      </c>
      <c r="E20" s="23">
        <f t="shared" si="24"/>
        <v>9.9999999974897905E-2</v>
      </c>
      <c r="F20" s="24">
        <f t="shared" si="25"/>
        <v>-2.00000000006639</v>
      </c>
      <c r="G20" s="25">
        <f t="shared" si="26"/>
        <v>9.9999999974897905E-2</v>
      </c>
      <c r="H20" s="21">
        <v>7.0403000000000002</v>
      </c>
      <c r="I20" s="22">
        <f t="shared" si="27"/>
        <v>788.99590000000001</v>
      </c>
      <c r="J20" s="23">
        <f t="shared" si="28"/>
        <v>9.9999999974897905E-2</v>
      </c>
      <c r="K20" s="24">
        <f t="shared" si="29"/>
        <v>-3.3999999999423398</v>
      </c>
      <c r="L20" s="25">
        <f t="shared" si="30"/>
        <v>9.9999999974897905E-2</v>
      </c>
      <c r="M20" s="39">
        <v>6.2417999999999996</v>
      </c>
      <c r="N20" s="22">
        <f t="shared" si="31"/>
        <v>788.19740000000002</v>
      </c>
      <c r="O20" s="23">
        <f t="shared" si="32"/>
        <v>-9.9999999974897905E-2</v>
      </c>
      <c r="P20" s="24">
        <f t="shared" si="33"/>
        <v>-2.79999999997926</v>
      </c>
      <c r="Q20" s="25">
        <f t="shared" si="34"/>
        <v>-9.9999999974897905E-2</v>
      </c>
      <c r="R20" s="46"/>
      <c r="S20" s="47">
        <f t="shared" si="35"/>
        <v>44770</v>
      </c>
      <c r="T20" s="48">
        <v>8.7454999999999998</v>
      </c>
      <c r="U20" s="49">
        <f t="shared" si="36"/>
        <v>-0.39999999999018598</v>
      </c>
      <c r="V20" s="50">
        <f t="shared" si="37"/>
        <v>-3.0000000000001101</v>
      </c>
      <c r="W20" s="32">
        <f t="shared" si="38"/>
        <v>-0.39999999999018598</v>
      </c>
      <c r="X20" s="18">
        <v>12.140599999999999</v>
      </c>
      <c r="Y20" s="49">
        <f t="shared" si="39"/>
        <v>9.99999999997669E-2</v>
      </c>
      <c r="Z20" s="50">
        <f t="shared" si="40"/>
        <v>-1.70000000000137</v>
      </c>
      <c r="AA20" s="32">
        <f t="shared" si="41"/>
        <v>9.99999999997669E-2</v>
      </c>
      <c r="AB20" s="58">
        <v>8.9999000000000002</v>
      </c>
      <c r="AC20" s="49">
        <f t="shared" si="42"/>
        <v>-9.99999999997669E-2</v>
      </c>
      <c r="AD20" s="50">
        <f t="shared" si="43"/>
        <v>-2.3999999999997401</v>
      </c>
      <c r="AE20" s="32">
        <f t="shared" si="44"/>
        <v>-9.99999999997669E-2</v>
      </c>
      <c r="AF20" s="55">
        <v>81782</v>
      </c>
      <c r="AG20" s="70">
        <f t="shared" si="45"/>
        <v>34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44772</v>
      </c>
      <c r="B21" s="20">
        <v>781.9556</v>
      </c>
      <c r="C21" s="21">
        <v>6.1707999999999998</v>
      </c>
      <c r="D21" s="22">
        <f t="shared" si="23"/>
        <v>788.12639999999999</v>
      </c>
      <c r="E21" s="23">
        <f t="shared" si="24"/>
        <v>-0.49999999998817701</v>
      </c>
      <c r="F21" s="24">
        <f t="shared" si="25"/>
        <v>-2.5000000000545701</v>
      </c>
      <c r="G21" s="25">
        <f t="shared" si="26"/>
        <v>-0.24999999999408801</v>
      </c>
      <c r="H21" s="21">
        <v>7.0396000000000001</v>
      </c>
      <c r="I21" s="22">
        <f t="shared" si="27"/>
        <v>788.99519999999995</v>
      </c>
      <c r="J21" s="23">
        <f t="shared" si="28"/>
        <v>-0.70000000005165897</v>
      </c>
      <c r="K21" s="24">
        <f t="shared" si="29"/>
        <v>-4.099999999994</v>
      </c>
      <c r="L21" s="25">
        <f t="shared" si="30"/>
        <v>-0.35000000002582998</v>
      </c>
      <c r="M21" s="40">
        <v>6.2415000000000003</v>
      </c>
      <c r="N21" s="22">
        <f t="shared" si="31"/>
        <v>788.19709999999998</v>
      </c>
      <c r="O21" s="23">
        <f t="shared" si="32"/>
        <v>-0.30000000003838101</v>
      </c>
      <c r="P21" s="24">
        <f t="shared" si="33"/>
        <v>-3.1000000000176402</v>
      </c>
      <c r="Q21" s="25">
        <f t="shared" si="34"/>
        <v>-0.15000000001919001</v>
      </c>
      <c r="R21" s="51"/>
      <c r="S21" s="47">
        <f t="shared" si="35"/>
        <v>44772</v>
      </c>
      <c r="T21" s="48">
        <v>8.7454999999999892</v>
      </c>
      <c r="U21" s="49">
        <f t="shared" si="36"/>
        <v>-1.06581410364015E-11</v>
      </c>
      <c r="V21" s="50">
        <f t="shared" si="37"/>
        <v>-3.0000000000107701</v>
      </c>
      <c r="W21" s="32">
        <f t="shared" si="38"/>
        <v>-5.3290705182007498E-12</v>
      </c>
      <c r="X21" s="18">
        <v>12.1403</v>
      </c>
      <c r="Y21" s="49">
        <f t="shared" si="39"/>
        <v>-0.29999999999930099</v>
      </c>
      <c r="Z21" s="50">
        <f t="shared" si="40"/>
        <v>-2.0000000000006701</v>
      </c>
      <c r="AA21" s="32">
        <f t="shared" si="41"/>
        <v>-0.14999999999965</v>
      </c>
      <c r="AB21" s="58">
        <v>9</v>
      </c>
      <c r="AC21" s="49">
        <f t="shared" si="42"/>
        <v>9.99999999997669E-2</v>
      </c>
      <c r="AD21" s="50">
        <f t="shared" si="43"/>
        <v>-2.2999999999999701</v>
      </c>
      <c r="AE21" s="32">
        <f t="shared" si="44"/>
        <v>4.9999999999883499E-2</v>
      </c>
      <c r="AF21" s="55">
        <v>81780</v>
      </c>
      <c r="AG21" s="70">
        <f t="shared" si="45"/>
        <v>36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44774</v>
      </c>
      <c r="B22" s="20">
        <v>781.9556</v>
      </c>
      <c r="C22" s="21">
        <v>6.1706000000000003</v>
      </c>
      <c r="D22" s="22">
        <f t="shared" si="23"/>
        <v>788.12620000000004</v>
      </c>
      <c r="E22" s="23">
        <f t="shared" si="24"/>
        <v>-0.199999999949796</v>
      </c>
      <c r="F22" s="24">
        <f t="shared" si="25"/>
        <v>-2.70000000000437</v>
      </c>
      <c r="G22" s="25">
        <f t="shared" si="26"/>
        <v>-9.9999999974897905E-2</v>
      </c>
      <c r="H22" s="21">
        <v>7.0392999999999999</v>
      </c>
      <c r="I22" s="22">
        <f t="shared" si="27"/>
        <v>788.99490000000003</v>
      </c>
      <c r="J22" s="23">
        <f t="shared" si="28"/>
        <v>-0.29999999992469401</v>
      </c>
      <c r="K22" s="24">
        <f t="shared" si="29"/>
        <v>-4.3999999999186903</v>
      </c>
      <c r="L22" s="25">
        <f t="shared" si="30"/>
        <v>-0.149999999962347</v>
      </c>
      <c r="M22" s="39">
        <v>6.2413999999999996</v>
      </c>
      <c r="N22" s="22">
        <f t="shared" si="31"/>
        <v>788.197</v>
      </c>
      <c r="O22" s="23">
        <f t="shared" si="32"/>
        <v>-9.9999999974897905E-2</v>
      </c>
      <c r="P22" s="24">
        <f t="shared" si="33"/>
        <v>-3.1999999999925399</v>
      </c>
      <c r="Q22" s="25">
        <f t="shared" si="34"/>
        <v>-4.9999999987449001E-2</v>
      </c>
      <c r="R22" s="51"/>
      <c r="S22" s="47">
        <f t="shared" si="35"/>
        <v>44774</v>
      </c>
      <c r="T22" s="48">
        <v>8.7452999999999896</v>
      </c>
      <c r="U22" s="49">
        <f t="shared" si="36"/>
        <v>-0.19999999999953399</v>
      </c>
      <c r="V22" s="50">
        <f t="shared" si="37"/>
        <v>-3.2000000000103102</v>
      </c>
      <c r="W22" s="32">
        <f t="shared" si="38"/>
        <v>-9.99999999997669E-2</v>
      </c>
      <c r="X22" s="18">
        <v>12.1402</v>
      </c>
      <c r="Y22" s="49">
        <f t="shared" si="39"/>
        <v>-9.99999999997669E-2</v>
      </c>
      <c r="Z22" s="50">
        <f t="shared" si="40"/>
        <v>-2.10000000000043</v>
      </c>
      <c r="AA22" s="32">
        <f t="shared" si="41"/>
        <v>-4.9999999999883499E-2</v>
      </c>
      <c r="AB22" s="58">
        <v>8.9997000000000007</v>
      </c>
      <c r="AC22" s="49">
        <f t="shared" si="42"/>
        <v>-0.29999999999930099</v>
      </c>
      <c r="AD22" s="50">
        <f t="shared" si="43"/>
        <v>-2.59999999999927</v>
      </c>
      <c r="AE22" s="32">
        <f t="shared" si="44"/>
        <v>-0.14999999999965</v>
      </c>
      <c r="AF22" s="55">
        <v>81778</v>
      </c>
      <c r="AG22" s="70">
        <f t="shared" si="45"/>
        <v>38</v>
      </c>
      <c r="AH22" s="72"/>
    </row>
    <row r="23" spans="1:43" s="1" customFormat="1" ht="14.85" customHeight="1">
      <c r="A23" s="19">
        <v>44776</v>
      </c>
      <c r="B23" s="20">
        <v>781.9556</v>
      </c>
      <c r="C23" s="21">
        <v>6.1704999999999997</v>
      </c>
      <c r="D23" s="22">
        <f t="shared" si="23"/>
        <v>788.12609999999995</v>
      </c>
      <c r="E23" s="23">
        <f t="shared" si="24"/>
        <v>-0.10000000008858501</v>
      </c>
      <c r="F23" s="24">
        <f t="shared" si="25"/>
        <v>-2.8000000000929499</v>
      </c>
      <c r="G23" s="25">
        <f t="shared" si="26"/>
        <v>-5.0000000044292399E-2</v>
      </c>
      <c r="H23" s="21">
        <v>7.0395000000000003</v>
      </c>
      <c r="I23" s="22">
        <f t="shared" si="27"/>
        <v>788.99509999999998</v>
      </c>
      <c r="J23" s="23">
        <f t="shared" si="28"/>
        <v>0.199999999949796</v>
      </c>
      <c r="K23" s="24">
        <f t="shared" si="29"/>
        <v>-4.1999999999688997</v>
      </c>
      <c r="L23" s="25">
        <f t="shared" si="30"/>
        <v>9.9999999974897905E-2</v>
      </c>
      <c r="M23" s="40">
        <v>6.2410999999999897</v>
      </c>
      <c r="N23" s="22">
        <f t="shared" si="31"/>
        <v>788.19669999999996</v>
      </c>
      <c r="O23" s="23">
        <f t="shared" si="32"/>
        <v>-0.30000000003838101</v>
      </c>
      <c r="P23" s="24">
        <f t="shared" si="33"/>
        <v>-3.5000000000309202</v>
      </c>
      <c r="Q23" s="25">
        <f t="shared" si="34"/>
        <v>-0.15000000001919001</v>
      </c>
      <c r="R23" s="51"/>
      <c r="S23" s="47">
        <f t="shared" si="35"/>
        <v>44776</v>
      </c>
      <c r="T23" s="48">
        <v>8.7452000000000005</v>
      </c>
      <c r="U23" s="49">
        <f t="shared" si="36"/>
        <v>-9.9999999989108801E-2</v>
      </c>
      <c r="V23" s="50">
        <f t="shared" si="37"/>
        <v>-3.2999999999994101</v>
      </c>
      <c r="W23" s="32">
        <f t="shared" si="38"/>
        <v>-4.99999999945544E-2</v>
      </c>
      <c r="X23" s="18">
        <v>12.1403</v>
      </c>
      <c r="Y23" s="49">
        <f t="shared" si="39"/>
        <v>9.99999999997669E-2</v>
      </c>
      <c r="Z23" s="50">
        <f t="shared" si="40"/>
        <v>-2.0000000000006701</v>
      </c>
      <c r="AA23" s="32">
        <f t="shared" si="41"/>
        <v>4.9999999999883499E-2</v>
      </c>
      <c r="AB23" s="58">
        <v>8.9995999999999992</v>
      </c>
      <c r="AC23" s="49">
        <f t="shared" si="42"/>
        <v>-0.10000000000154299</v>
      </c>
      <c r="AD23" s="50">
        <f t="shared" si="43"/>
        <v>-2.7000000000008102</v>
      </c>
      <c r="AE23" s="32">
        <f t="shared" si="44"/>
        <v>-5.0000000000771601E-2</v>
      </c>
      <c r="AF23" s="55">
        <v>81776</v>
      </c>
      <c r="AG23" s="70">
        <f t="shared" si="45"/>
        <v>40</v>
      </c>
      <c r="AH23" s="71"/>
    </row>
    <row r="24" spans="1:43" s="1" customFormat="1" ht="14.25">
      <c r="A24" s="19">
        <v>44778</v>
      </c>
      <c r="B24" s="20">
        <v>781.9556</v>
      </c>
      <c r="C24" s="21">
        <v>6.1702000000000004</v>
      </c>
      <c r="D24" s="22">
        <f t="shared" si="23"/>
        <v>788.12580000000003</v>
      </c>
      <c r="E24" s="23">
        <f t="shared" si="24"/>
        <v>-0.29999999992469401</v>
      </c>
      <c r="F24" s="24">
        <f t="shared" si="25"/>
        <v>-3.1000000000176402</v>
      </c>
      <c r="G24" s="25">
        <f t="shared" si="26"/>
        <v>-0.149999999962347</v>
      </c>
      <c r="H24" s="21">
        <v>7.0387000000000004</v>
      </c>
      <c r="I24" s="22">
        <f t="shared" si="27"/>
        <v>788.99429999999995</v>
      </c>
      <c r="J24" s="23">
        <f t="shared" si="28"/>
        <v>-0.80000000002655702</v>
      </c>
      <c r="K24" s="24">
        <f t="shared" si="29"/>
        <v>-4.9999999999954499</v>
      </c>
      <c r="L24" s="25">
        <f t="shared" si="30"/>
        <v>-0.40000000001327901</v>
      </c>
      <c r="M24" s="39">
        <v>6.2408999999999999</v>
      </c>
      <c r="N24" s="22">
        <f t="shared" si="31"/>
        <v>788.19650000000001</v>
      </c>
      <c r="O24" s="23">
        <f t="shared" si="32"/>
        <v>-0.199999999949796</v>
      </c>
      <c r="P24" s="24">
        <f t="shared" si="33"/>
        <v>-3.69999999998072</v>
      </c>
      <c r="Q24" s="25">
        <f t="shared" si="34"/>
        <v>-9.9999999974897905E-2</v>
      </c>
      <c r="R24" s="51"/>
      <c r="S24" s="47">
        <f t="shared" si="35"/>
        <v>44778</v>
      </c>
      <c r="T24" s="48">
        <v>8.7448999999999799</v>
      </c>
      <c r="U24" s="49">
        <f t="shared" si="36"/>
        <v>-0.300000000020617</v>
      </c>
      <c r="V24" s="50">
        <f t="shared" si="37"/>
        <v>-3.6000000000200298</v>
      </c>
      <c r="W24" s="32">
        <f t="shared" si="38"/>
        <v>-0.150000000010309</v>
      </c>
      <c r="X24" s="18">
        <v>12.14</v>
      </c>
      <c r="Y24" s="49">
        <f t="shared" si="39"/>
        <v>-0.29999999999930099</v>
      </c>
      <c r="Z24" s="50">
        <f t="shared" si="40"/>
        <v>-2.2999999999999701</v>
      </c>
      <c r="AA24" s="32">
        <f t="shared" si="41"/>
        <v>-0.14999999999965</v>
      </c>
      <c r="AB24" s="58">
        <v>8.9997000000000007</v>
      </c>
      <c r="AC24" s="49">
        <f t="shared" si="42"/>
        <v>0.10000000000154299</v>
      </c>
      <c r="AD24" s="50">
        <f t="shared" si="43"/>
        <v>-2.59999999999927</v>
      </c>
      <c r="AE24" s="32">
        <f t="shared" si="44"/>
        <v>5.0000000000771601E-2</v>
      </c>
      <c r="AF24" s="55">
        <v>81774</v>
      </c>
      <c r="AG24" s="70">
        <f t="shared" si="45"/>
        <v>42</v>
      </c>
      <c r="AH24" s="72"/>
    </row>
    <row r="25" spans="1:43" s="1" customFormat="1" ht="14.25">
      <c r="A25" s="19">
        <v>44780</v>
      </c>
      <c r="B25" s="20">
        <v>781.9556</v>
      </c>
      <c r="C25" s="21">
        <v>6.17</v>
      </c>
      <c r="D25" s="22">
        <f t="shared" si="23"/>
        <v>788.12559999999996</v>
      </c>
      <c r="E25" s="23">
        <f t="shared" si="24"/>
        <v>-0.20000000006348301</v>
      </c>
      <c r="F25" s="24">
        <f t="shared" si="25"/>
        <v>-3.30000000008113</v>
      </c>
      <c r="G25" s="25">
        <f t="shared" si="26"/>
        <v>-0.100000000031741</v>
      </c>
      <c r="H25" s="21">
        <v>7.0385999999999997</v>
      </c>
      <c r="I25" s="22">
        <f t="shared" si="27"/>
        <v>788.99419999999998</v>
      </c>
      <c r="J25" s="23">
        <f t="shared" si="28"/>
        <v>-9.9999999974897905E-2</v>
      </c>
      <c r="K25" s="24">
        <f t="shared" si="29"/>
        <v>-5.0999999999703496</v>
      </c>
      <c r="L25" s="25">
        <f t="shared" si="30"/>
        <v>-4.9999999987449001E-2</v>
      </c>
      <c r="M25" s="40">
        <v>6.2407000000000004</v>
      </c>
      <c r="N25" s="22">
        <f t="shared" si="31"/>
        <v>788.19629999999995</v>
      </c>
      <c r="O25" s="23">
        <f t="shared" si="32"/>
        <v>-0.20000000006348301</v>
      </c>
      <c r="P25" s="24">
        <f t="shared" si="33"/>
        <v>-3.9000000000442001</v>
      </c>
      <c r="Q25" s="25">
        <f t="shared" si="34"/>
        <v>-0.100000000031741</v>
      </c>
      <c r="R25" s="51"/>
      <c r="S25" s="47">
        <f t="shared" si="35"/>
        <v>44780</v>
      </c>
      <c r="T25" s="48">
        <v>8.7447999999999997</v>
      </c>
      <c r="U25" s="49">
        <f t="shared" si="36"/>
        <v>-9.9999999980227003E-2</v>
      </c>
      <c r="V25" s="50">
        <f t="shared" si="37"/>
        <v>-3.70000000000026</v>
      </c>
      <c r="W25" s="32">
        <f t="shared" si="38"/>
        <v>-4.9999999990113501E-2</v>
      </c>
      <c r="X25" s="18">
        <v>12.139900000000001</v>
      </c>
      <c r="Y25" s="49">
        <f t="shared" si="39"/>
        <v>-9.99999999997669E-2</v>
      </c>
      <c r="Z25" s="50">
        <f t="shared" si="40"/>
        <v>-2.3999999999997401</v>
      </c>
      <c r="AA25" s="32">
        <f t="shared" si="41"/>
        <v>-4.9999999999883499E-2</v>
      </c>
      <c r="AB25" s="58">
        <v>8.9993999999999996</v>
      </c>
      <c r="AC25" s="49">
        <f t="shared" si="42"/>
        <v>-0.30000000000107702</v>
      </c>
      <c r="AD25" s="50">
        <f t="shared" si="43"/>
        <v>-2.9000000000003499</v>
      </c>
      <c r="AE25" s="32">
        <f t="shared" si="44"/>
        <v>-0.15000000000053901</v>
      </c>
      <c r="AF25" s="55">
        <v>81772</v>
      </c>
      <c r="AG25" s="70">
        <f t="shared" si="45"/>
        <v>44</v>
      </c>
      <c r="AH25" s="71"/>
    </row>
    <row r="26" spans="1:43" s="7" customFormat="1" ht="14.25">
      <c r="A26" s="26"/>
      <c r="B26" s="27"/>
      <c r="C26" s="28"/>
      <c r="D26" s="29"/>
      <c r="E26" s="30">
        <f>F25-F12</f>
        <v>-2.6000000000294698</v>
      </c>
      <c r="F26" s="31">
        <f>K25-K12</f>
        <v>-3.69999999998072</v>
      </c>
      <c r="G26" s="32">
        <f>P25-P12</f>
        <v>-2.6000000000294698</v>
      </c>
      <c r="H26" s="33">
        <f>F25</f>
        <v>-3.30000000008113</v>
      </c>
      <c r="I26" s="41">
        <f>K25</f>
        <v>-5.0999999999703496</v>
      </c>
      <c r="J26" s="30">
        <f>P25</f>
        <v>-3.9000000000442001</v>
      </c>
      <c r="K26" s="31">
        <f>F26/18</f>
        <v>-0.20555555555448399</v>
      </c>
      <c r="L26" s="32"/>
      <c r="M26" s="42"/>
      <c r="N26" s="29"/>
      <c r="O26" s="30"/>
      <c r="P26" s="31"/>
      <c r="Q26" s="32"/>
      <c r="R26" s="46"/>
      <c r="S26" s="26"/>
      <c r="T26" s="28"/>
      <c r="U26" s="49">
        <f>V25-V12</f>
        <v>-2.4999999999995</v>
      </c>
      <c r="V26" s="50">
        <f>Z25-Z12</f>
        <v>-1.2999999999987499</v>
      </c>
      <c r="W26" s="32">
        <f>AD25-AD12</f>
        <v>-1.3000000000005201</v>
      </c>
      <c r="X26" s="49">
        <f>V25</f>
        <v>-3.70000000000026</v>
      </c>
      <c r="Y26" s="50">
        <f>Z25</f>
        <v>-2.3999999999997401</v>
      </c>
      <c r="Z26" s="32">
        <f>AD25</f>
        <v>-2.9000000000003499</v>
      </c>
      <c r="AA26" s="32">
        <f>U26/18</f>
        <v>-0.138888888888861</v>
      </c>
      <c r="AB26" s="56"/>
      <c r="AC26" s="49"/>
      <c r="AD26" s="50"/>
      <c r="AE26" s="32"/>
      <c r="AF26" s="57"/>
      <c r="AG26" s="82"/>
    </row>
    <row r="27" spans="1:43" s="1" customFormat="1" ht="14.25">
      <c r="A27" s="19"/>
      <c r="B27" s="20"/>
      <c r="C27" s="21"/>
      <c r="D27" s="22"/>
      <c r="E27" s="23"/>
      <c r="F27" s="24"/>
      <c r="G27" s="25"/>
      <c r="H27" s="21"/>
      <c r="I27" s="22"/>
      <c r="J27" s="23"/>
      <c r="K27" s="24"/>
      <c r="L27" s="25"/>
      <c r="M27" s="40"/>
      <c r="N27" s="22"/>
      <c r="O27" s="23"/>
      <c r="P27" s="24"/>
      <c r="Q27" s="25"/>
      <c r="R27" s="52"/>
      <c r="S27" s="34"/>
      <c r="T27" s="48"/>
      <c r="U27" s="49"/>
      <c r="V27" s="50"/>
      <c r="W27" s="32"/>
      <c r="X27" s="18"/>
      <c r="Y27" s="49"/>
      <c r="Z27" s="50"/>
      <c r="AA27" s="32"/>
      <c r="AB27" s="58"/>
      <c r="AC27" s="49"/>
      <c r="AD27" s="50"/>
      <c r="AE27" s="32"/>
      <c r="AF27" s="55"/>
      <c r="AG27" s="70"/>
      <c r="AH27" s="71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32" workbookViewId="0">
      <selection activeCell="A27" sqref="A27:XFD27"/>
    </sheetView>
  </sheetViews>
  <sheetFormatPr defaultColWidth="9" defaultRowHeight="13.5"/>
  <cols>
    <col min="2" max="2" width="10.625" customWidth="1"/>
    <col min="3" max="3" width="13.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20" max="20" width="13.75"/>
    <col min="23" max="23" width="9.5"/>
    <col min="24" max="24" width="11.875" customWidth="1"/>
    <col min="28" max="28" width="12.875" customWidth="1"/>
    <col min="29" max="29" width="9.5"/>
    <col min="32" max="33" width="10.375"/>
  </cols>
  <sheetData>
    <row r="1" spans="1:44" s="1" customFormat="1" ht="30.75" customHeight="1">
      <c r="A1" s="97" t="s">
        <v>60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44767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44762</v>
      </c>
      <c r="B6" s="20">
        <v>781.9556</v>
      </c>
      <c r="C6" s="21">
        <v>5.7522000000000002</v>
      </c>
      <c r="D6" s="22">
        <f t="shared" ref="D6:D26" si="0">C6+B6</f>
        <v>787.70780000000002</v>
      </c>
      <c r="E6" s="23">
        <v>0</v>
      </c>
      <c r="F6" s="24">
        <v>0</v>
      </c>
      <c r="G6" s="25">
        <v>0</v>
      </c>
      <c r="H6" s="21">
        <v>6.5354000000000001</v>
      </c>
      <c r="I6" s="22">
        <f t="shared" ref="I6:I26" si="1">H6+B6</f>
        <v>788.49099999999999</v>
      </c>
      <c r="J6" s="23">
        <v>0</v>
      </c>
      <c r="K6" s="24">
        <v>0</v>
      </c>
      <c r="L6" s="25">
        <v>0</v>
      </c>
      <c r="M6" s="39">
        <v>5.5509000000000004</v>
      </c>
      <c r="N6" s="22">
        <f t="shared" ref="N6:N26" si="2">M6+B6</f>
        <v>787.50649999999996</v>
      </c>
      <c r="O6" s="23">
        <v>0</v>
      </c>
      <c r="P6" s="24">
        <v>0</v>
      </c>
      <c r="Q6" s="25">
        <v>0</v>
      </c>
      <c r="R6" s="46"/>
      <c r="S6" s="47">
        <f t="shared" ref="S6:S26" si="3">A6</f>
        <v>44762</v>
      </c>
      <c r="T6" s="48">
        <v>8.7484999999999999</v>
      </c>
      <c r="U6" s="49">
        <v>0</v>
      </c>
      <c r="V6" s="50">
        <v>0</v>
      </c>
      <c r="W6" s="32">
        <v>0</v>
      </c>
      <c r="X6" s="18">
        <v>12.142300000000001</v>
      </c>
      <c r="Y6" s="49">
        <f>(X6-X6)*1000</f>
        <v>0</v>
      </c>
      <c r="Z6" s="50">
        <v>0</v>
      </c>
      <c r="AA6" s="32">
        <v>0</v>
      </c>
      <c r="AB6" s="48">
        <v>8.7484999999999999</v>
      </c>
      <c r="AC6" s="49">
        <v>0</v>
      </c>
      <c r="AD6" s="50">
        <v>0</v>
      </c>
      <c r="AE6" s="32">
        <v>0</v>
      </c>
      <c r="AF6" s="55">
        <v>81768</v>
      </c>
      <c r="AG6" s="70">
        <f>81775-AF6</f>
        <v>7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44768</v>
      </c>
      <c r="B7" s="20">
        <v>781.9556</v>
      </c>
      <c r="C7" s="21">
        <v>5.7519999999999998</v>
      </c>
      <c r="D7" s="22">
        <f t="shared" si="0"/>
        <v>787.70759999999996</v>
      </c>
      <c r="E7" s="23">
        <f t="shared" ref="E7:E26" si="4">(D7-D6)*1000</f>
        <v>-0.20000000006348301</v>
      </c>
      <c r="F7" s="24">
        <f t="shared" ref="F7:F26" si="5">F6+E7</f>
        <v>-0.20000000006348301</v>
      </c>
      <c r="G7" s="25">
        <f t="shared" ref="G7:G26" si="6">E7/(A7-A6)</f>
        <v>-3.33333333439138E-2</v>
      </c>
      <c r="H7" s="21">
        <v>6.5350000000000001</v>
      </c>
      <c r="I7" s="22">
        <f t="shared" si="1"/>
        <v>788.49059999999997</v>
      </c>
      <c r="J7" s="23">
        <f t="shared" ref="J7:J26" si="7">(I7-I6)*1000</f>
        <v>-0.40000000001327901</v>
      </c>
      <c r="K7" s="24">
        <f t="shared" ref="K7:K26" si="8">K6+J7</f>
        <v>-0.40000000001327901</v>
      </c>
      <c r="L7" s="25">
        <f t="shared" ref="L7:L26" si="9">J7/(A7-A6)</f>
        <v>-6.6666666668879798E-2</v>
      </c>
      <c r="M7" s="40">
        <v>5.5507</v>
      </c>
      <c r="N7" s="22">
        <f t="shared" si="2"/>
        <v>787.50630000000001</v>
      </c>
      <c r="O7" s="23">
        <f t="shared" ref="O7:O26" si="10">(N7-N6)*1000</f>
        <v>-0.199999999949796</v>
      </c>
      <c r="P7" s="24">
        <f t="shared" ref="P7:P26" si="11">P6+O7</f>
        <v>-0.199999999949796</v>
      </c>
      <c r="Q7" s="25">
        <f t="shared" ref="Q7:Q26" si="12">O7/(A7-A6)</f>
        <v>-3.3333333324965998E-2</v>
      </c>
      <c r="R7" s="51"/>
      <c r="S7" s="47">
        <f t="shared" si="3"/>
        <v>44768</v>
      </c>
      <c r="T7" s="48">
        <v>8.7483000000000004</v>
      </c>
      <c r="U7" s="49">
        <f t="shared" ref="U7:U26" si="13">(T7-T6)*1000</f>
        <v>-0.19999999999953399</v>
      </c>
      <c r="V7" s="50">
        <f t="shared" ref="V7:V26" si="14">V6+U7</f>
        <v>-0.19999999999953399</v>
      </c>
      <c r="W7" s="32">
        <f t="shared" ref="W7:W26" si="15">U7/(S7-S6)</f>
        <v>-3.3333333333255603E-2</v>
      </c>
      <c r="X7" s="18">
        <v>12.142099999999999</v>
      </c>
      <c r="Y7" s="49">
        <f t="shared" ref="Y7:Y26" si="16">(X7-X6)*1000</f>
        <v>-0.20000000000130999</v>
      </c>
      <c r="Z7" s="50">
        <f t="shared" ref="Z7:Z26" si="17">Z6+Y7</f>
        <v>-0.20000000000130999</v>
      </c>
      <c r="AA7" s="32">
        <f t="shared" ref="AA7:AA26" si="18">Y7/(S7-S6)</f>
        <v>-3.33333333335517E-2</v>
      </c>
      <c r="AB7" s="48">
        <v>8.7483000000000004</v>
      </c>
      <c r="AC7" s="49">
        <f t="shared" ref="AC7:AC25" si="19">(AB7-AB6)*1000</f>
        <v>-0.19999999999953399</v>
      </c>
      <c r="AD7" s="50">
        <f t="shared" ref="AD7:AD26" si="20">AD6+AC7</f>
        <v>-0.19999999999953399</v>
      </c>
      <c r="AE7" s="32">
        <f t="shared" ref="AE7:AE26" si="21">AC7/(S7-S6)</f>
        <v>-3.3333333333255603E-2</v>
      </c>
      <c r="AF7" s="55">
        <v>81765</v>
      </c>
      <c r="AG7" s="70">
        <f t="shared" ref="AG7:AG26" si="22">81775-AF7</f>
        <v>10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44769</v>
      </c>
      <c r="B8" s="20">
        <v>781.9556</v>
      </c>
      <c r="C8" s="21">
        <v>5.7518000000000002</v>
      </c>
      <c r="D8" s="22">
        <f t="shared" si="0"/>
        <v>787.70740000000001</v>
      </c>
      <c r="E8" s="23">
        <f t="shared" si="4"/>
        <v>-0.199999999949796</v>
      </c>
      <c r="F8" s="24">
        <f t="shared" si="5"/>
        <v>-0.40000000001327901</v>
      </c>
      <c r="G8" s="25">
        <f t="shared" si="6"/>
        <v>-0.199999999949796</v>
      </c>
      <c r="H8" s="21">
        <v>6.5353000000000003</v>
      </c>
      <c r="I8" s="22">
        <f t="shared" si="1"/>
        <v>788.49090000000001</v>
      </c>
      <c r="J8" s="23">
        <f t="shared" si="7"/>
        <v>0.30000000003838101</v>
      </c>
      <c r="K8" s="24">
        <f t="shared" si="8"/>
        <v>-9.9999999974897905E-2</v>
      </c>
      <c r="L8" s="25">
        <f t="shared" si="9"/>
        <v>0.30000000003838101</v>
      </c>
      <c r="M8" s="39">
        <v>5.5506000000000002</v>
      </c>
      <c r="N8" s="22">
        <f t="shared" si="2"/>
        <v>787.50620000000004</v>
      </c>
      <c r="O8" s="23">
        <f t="shared" si="10"/>
        <v>-9.9999999974897905E-2</v>
      </c>
      <c r="P8" s="24">
        <f t="shared" si="11"/>
        <v>-0.29999999992469401</v>
      </c>
      <c r="Q8" s="25">
        <f t="shared" si="12"/>
        <v>-9.9999999974897905E-2</v>
      </c>
      <c r="R8" s="46"/>
      <c r="S8" s="47">
        <f t="shared" si="3"/>
        <v>44769</v>
      </c>
      <c r="T8" s="48">
        <v>8.7484999999999999</v>
      </c>
      <c r="U8" s="49">
        <f t="shared" si="13"/>
        <v>0.19999999999953399</v>
      </c>
      <c r="V8" s="50">
        <f t="shared" si="14"/>
        <v>0</v>
      </c>
      <c r="W8" s="32">
        <f t="shared" si="15"/>
        <v>0.19999999999953399</v>
      </c>
      <c r="X8" s="18">
        <v>12.141999999999999</v>
      </c>
      <c r="Y8" s="49">
        <f t="shared" si="16"/>
        <v>-9.99999999997669E-2</v>
      </c>
      <c r="Z8" s="50">
        <f t="shared" si="17"/>
        <v>-0.30000000000107702</v>
      </c>
      <c r="AA8" s="32">
        <f t="shared" si="18"/>
        <v>-9.99999999997669E-2</v>
      </c>
      <c r="AB8" s="48">
        <v>8.7484999999999999</v>
      </c>
      <c r="AC8" s="49">
        <f t="shared" si="19"/>
        <v>0.19999999999953399</v>
      </c>
      <c r="AD8" s="50">
        <f t="shared" si="20"/>
        <v>0</v>
      </c>
      <c r="AE8" s="32">
        <f t="shared" si="21"/>
        <v>0.19999999999953399</v>
      </c>
      <c r="AF8" s="55">
        <v>81762</v>
      </c>
      <c r="AG8" s="70">
        <f t="shared" si="22"/>
        <v>13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44770</v>
      </c>
      <c r="B9" s="20">
        <v>781.9556</v>
      </c>
      <c r="C9" s="21">
        <v>5.7515000000000001</v>
      </c>
      <c r="D9" s="22">
        <f t="shared" si="0"/>
        <v>787.70709999999997</v>
      </c>
      <c r="E9" s="23">
        <f t="shared" si="4"/>
        <v>-0.30000000003838101</v>
      </c>
      <c r="F9" s="24">
        <f t="shared" si="5"/>
        <v>-0.70000000005165897</v>
      </c>
      <c r="G9" s="25">
        <f t="shared" si="6"/>
        <v>-0.30000000003838101</v>
      </c>
      <c r="H9" s="21">
        <v>6.5350999999999999</v>
      </c>
      <c r="I9" s="22">
        <f t="shared" si="1"/>
        <v>788.49069999999995</v>
      </c>
      <c r="J9" s="23">
        <f t="shared" si="7"/>
        <v>-0.199999999949796</v>
      </c>
      <c r="K9" s="24">
        <f t="shared" si="8"/>
        <v>-0.29999999992469401</v>
      </c>
      <c r="L9" s="25">
        <f t="shared" si="9"/>
        <v>-0.199999999949796</v>
      </c>
      <c r="M9" s="40">
        <v>5.5503</v>
      </c>
      <c r="N9" s="22">
        <f t="shared" si="2"/>
        <v>787.5059</v>
      </c>
      <c r="O9" s="23">
        <f t="shared" si="10"/>
        <v>-0.30000000003838101</v>
      </c>
      <c r="P9" s="24">
        <f t="shared" si="11"/>
        <v>-0.59999999996307496</v>
      </c>
      <c r="Q9" s="25">
        <f t="shared" si="12"/>
        <v>-0.30000000003838101</v>
      </c>
      <c r="R9" s="51"/>
      <c r="S9" s="47">
        <f t="shared" si="3"/>
        <v>44770</v>
      </c>
      <c r="T9" s="48">
        <v>8.7478999999999996</v>
      </c>
      <c r="U9" s="49">
        <f t="shared" si="13"/>
        <v>-0.60000000000037801</v>
      </c>
      <c r="V9" s="50">
        <f t="shared" si="14"/>
        <v>-0.60000000000037801</v>
      </c>
      <c r="W9" s="32">
        <f t="shared" si="15"/>
        <v>-0.60000000000037801</v>
      </c>
      <c r="X9" s="18">
        <v>12.1418</v>
      </c>
      <c r="Y9" s="49">
        <f t="shared" si="16"/>
        <v>-0.19999999999953399</v>
      </c>
      <c r="Z9" s="50">
        <f t="shared" si="17"/>
        <v>-0.50000000000061096</v>
      </c>
      <c r="AA9" s="32">
        <f t="shared" si="18"/>
        <v>-0.19999999999953399</v>
      </c>
      <c r="AB9" s="48">
        <v>8.7478999999999996</v>
      </c>
      <c r="AC9" s="49">
        <f t="shared" si="19"/>
        <v>-0.60000000000037801</v>
      </c>
      <c r="AD9" s="50">
        <f t="shared" si="20"/>
        <v>-0.60000000000037801</v>
      </c>
      <c r="AE9" s="32">
        <f t="shared" si="21"/>
        <v>-0.60000000000037801</v>
      </c>
      <c r="AF9" s="55">
        <v>81759</v>
      </c>
      <c r="AG9" s="70">
        <f t="shared" si="22"/>
        <v>16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44771</v>
      </c>
      <c r="B10" s="20">
        <v>781.9556</v>
      </c>
      <c r="C10" s="21">
        <v>5.7514000000000003</v>
      </c>
      <c r="D10" s="22">
        <f t="shared" si="0"/>
        <v>787.70699999999999</v>
      </c>
      <c r="E10" s="23">
        <f t="shared" si="4"/>
        <v>-9.9999999974897905E-2</v>
      </c>
      <c r="F10" s="24">
        <f t="shared" si="5"/>
        <v>-0.80000000002655702</v>
      </c>
      <c r="G10" s="25">
        <f t="shared" si="6"/>
        <v>-9.9999999974897905E-2</v>
      </c>
      <c r="H10" s="21">
        <v>6.5351999999999997</v>
      </c>
      <c r="I10" s="22">
        <f t="shared" si="1"/>
        <v>788.49080000000004</v>
      </c>
      <c r="J10" s="23">
        <f t="shared" si="7"/>
        <v>9.9999999974897905E-2</v>
      </c>
      <c r="K10" s="24">
        <f t="shared" si="8"/>
        <v>-0.199999999949796</v>
      </c>
      <c r="L10" s="25">
        <f t="shared" si="9"/>
        <v>9.9999999974897905E-2</v>
      </c>
      <c r="M10" s="39">
        <v>5.5500999999999996</v>
      </c>
      <c r="N10" s="22">
        <f t="shared" si="2"/>
        <v>787.50570000000005</v>
      </c>
      <c r="O10" s="23">
        <f t="shared" si="10"/>
        <v>-0.199999999949796</v>
      </c>
      <c r="P10" s="24">
        <f t="shared" si="11"/>
        <v>-0.79999999991286996</v>
      </c>
      <c r="Q10" s="25">
        <f t="shared" si="12"/>
        <v>-0.199999999949796</v>
      </c>
      <c r="R10" s="46"/>
      <c r="S10" s="47">
        <f t="shared" si="3"/>
        <v>44771</v>
      </c>
      <c r="T10" s="48">
        <v>8.7479999999999993</v>
      </c>
      <c r="U10" s="49">
        <f t="shared" si="13"/>
        <v>9.99999999997669E-2</v>
      </c>
      <c r="V10" s="50">
        <f t="shared" si="14"/>
        <v>-0.50000000000061096</v>
      </c>
      <c r="W10" s="32">
        <f t="shared" si="15"/>
        <v>9.99999999997669E-2</v>
      </c>
      <c r="X10" s="18">
        <v>12.141400000000001</v>
      </c>
      <c r="Y10" s="49">
        <f t="shared" si="16"/>
        <v>-0.39999999999906799</v>
      </c>
      <c r="Z10" s="50">
        <f t="shared" si="17"/>
        <v>-0.89999999999967895</v>
      </c>
      <c r="AA10" s="32">
        <f t="shared" si="18"/>
        <v>-0.39999999999906799</v>
      </c>
      <c r="AB10" s="48">
        <v>8.7479999999999993</v>
      </c>
      <c r="AC10" s="49">
        <f t="shared" si="19"/>
        <v>9.99999999997669E-2</v>
      </c>
      <c r="AD10" s="50">
        <f t="shared" si="20"/>
        <v>-0.50000000000061096</v>
      </c>
      <c r="AE10" s="32">
        <f t="shared" si="21"/>
        <v>9.99999999997669E-2</v>
      </c>
      <c r="AF10" s="55">
        <v>81756</v>
      </c>
      <c r="AG10" s="70">
        <f t="shared" si="22"/>
        <v>19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44772</v>
      </c>
      <c r="B11" s="20">
        <v>781.9556</v>
      </c>
      <c r="C11" s="21">
        <v>5.7511999999999999</v>
      </c>
      <c r="D11" s="22">
        <f t="shared" si="0"/>
        <v>787.70680000000004</v>
      </c>
      <c r="E11" s="23">
        <f t="shared" si="4"/>
        <v>-0.199999999949796</v>
      </c>
      <c r="F11" s="24">
        <f t="shared" si="5"/>
        <v>-0.99999999997635303</v>
      </c>
      <c r="G11" s="25">
        <f t="shared" si="6"/>
        <v>-0.199999999949796</v>
      </c>
      <c r="H11" s="21">
        <v>6.5347</v>
      </c>
      <c r="I11" s="22">
        <f t="shared" si="1"/>
        <v>788.49030000000005</v>
      </c>
      <c r="J11" s="23">
        <f t="shared" si="7"/>
        <v>-0.49999999998817701</v>
      </c>
      <c r="K11" s="24">
        <f t="shared" si="8"/>
        <v>-0.69999999993797202</v>
      </c>
      <c r="L11" s="25">
        <f t="shared" si="9"/>
        <v>-0.49999999998817701</v>
      </c>
      <c r="M11" s="40">
        <v>5.5500999999999996</v>
      </c>
      <c r="N11" s="22">
        <f t="shared" si="2"/>
        <v>787.50570000000005</v>
      </c>
      <c r="O11" s="23">
        <f t="shared" si="10"/>
        <v>0</v>
      </c>
      <c r="P11" s="24">
        <f t="shared" si="11"/>
        <v>-0.79999999991286996</v>
      </c>
      <c r="Q11" s="25">
        <f t="shared" si="12"/>
        <v>0</v>
      </c>
      <c r="R11" s="51"/>
      <c r="S11" s="47">
        <f t="shared" si="3"/>
        <v>44772</v>
      </c>
      <c r="T11" s="48">
        <v>8.7475000000000005</v>
      </c>
      <c r="U11" s="49">
        <f t="shared" si="13"/>
        <v>-0.49999999999883499</v>
      </c>
      <c r="V11" s="50">
        <f t="shared" si="14"/>
        <v>-0.999999999999446</v>
      </c>
      <c r="W11" s="32">
        <f t="shared" si="15"/>
        <v>-0.49999999999883499</v>
      </c>
      <c r="X11" s="18">
        <v>12.141299999999999</v>
      </c>
      <c r="Y11" s="49">
        <f t="shared" si="16"/>
        <v>-0.10000000000154299</v>
      </c>
      <c r="Z11" s="50">
        <f t="shared" si="17"/>
        <v>-1.0000000000012199</v>
      </c>
      <c r="AA11" s="32">
        <f t="shared" si="18"/>
        <v>-0.10000000000154299</v>
      </c>
      <c r="AB11" s="48">
        <v>8.7475000000000005</v>
      </c>
      <c r="AC11" s="49">
        <f t="shared" si="19"/>
        <v>-0.49999999999883499</v>
      </c>
      <c r="AD11" s="50">
        <f t="shared" si="20"/>
        <v>-0.999999999999446</v>
      </c>
      <c r="AE11" s="32">
        <f t="shared" si="21"/>
        <v>-0.49999999999883499</v>
      </c>
      <c r="AF11" s="55">
        <v>81753</v>
      </c>
      <c r="AG11" s="70">
        <f t="shared" si="22"/>
        <v>22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44773</v>
      </c>
      <c r="B12" s="20">
        <v>781.9556</v>
      </c>
      <c r="C12" s="21">
        <v>5.7512999999999996</v>
      </c>
      <c r="D12" s="22">
        <f t="shared" si="0"/>
        <v>787.70690000000002</v>
      </c>
      <c r="E12" s="23">
        <f t="shared" si="4"/>
        <v>9.9999999974897905E-2</v>
      </c>
      <c r="F12" s="24">
        <f t="shared" si="5"/>
        <v>-0.90000000000145497</v>
      </c>
      <c r="G12" s="25">
        <f t="shared" si="6"/>
        <v>9.9999999974897905E-2</v>
      </c>
      <c r="H12" s="21">
        <v>6.5345000000000004</v>
      </c>
      <c r="I12" s="22">
        <f t="shared" si="1"/>
        <v>788.49009999999998</v>
      </c>
      <c r="J12" s="23">
        <f t="shared" si="7"/>
        <v>-0.20000000006348301</v>
      </c>
      <c r="K12" s="24">
        <f t="shared" si="8"/>
        <v>-0.90000000000145497</v>
      </c>
      <c r="L12" s="25">
        <f t="shared" si="9"/>
        <v>-0.20000000006348301</v>
      </c>
      <c r="M12" s="39">
        <v>5.5496999999999996</v>
      </c>
      <c r="N12" s="22">
        <f t="shared" si="2"/>
        <v>787.50530000000003</v>
      </c>
      <c r="O12" s="23">
        <f t="shared" si="10"/>
        <v>-0.40000000001327901</v>
      </c>
      <c r="P12" s="24">
        <f t="shared" si="11"/>
        <v>-1.1999999999261499</v>
      </c>
      <c r="Q12" s="25">
        <f t="shared" si="12"/>
        <v>-0.40000000001327901</v>
      </c>
      <c r="R12" s="46"/>
      <c r="S12" s="47">
        <f t="shared" si="3"/>
        <v>44773</v>
      </c>
      <c r="T12" s="48">
        <v>8.7472999999999992</v>
      </c>
      <c r="U12" s="49">
        <f t="shared" si="13"/>
        <v>-0.20000000000130999</v>
      </c>
      <c r="V12" s="50">
        <f t="shared" si="14"/>
        <v>-1.20000000000076</v>
      </c>
      <c r="W12" s="32">
        <f t="shared" si="15"/>
        <v>-0.20000000000130999</v>
      </c>
      <c r="X12" s="18">
        <v>12.1412</v>
      </c>
      <c r="Y12" s="49">
        <f t="shared" si="16"/>
        <v>-9.99999999997669E-2</v>
      </c>
      <c r="Z12" s="50">
        <f t="shared" si="17"/>
        <v>-1.10000000000099</v>
      </c>
      <c r="AA12" s="32">
        <f t="shared" si="18"/>
        <v>-9.99999999997669E-2</v>
      </c>
      <c r="AB12" s="48">
        <v>8.7472999999999992</v>
      </c>
      <c r="AC12" s="49">
        <f t="shared" si="19"/>
        <v>-0.20000000000130999</v>
      </c>
      <c r="AD12" s="50">
        <f t="shared" si="20"/>
        <v>-1.20000000000076</v>
      </c>
      <c r="AE12" s="32">
        <f t="shared" si="21"/>
        <v>-0.20000000000130999</v>
      </c>
      <c r="AF12" s="55">
        <v>81750</v>
      </c>
      <c r="AG12" s="70">
        <f t="shared" si="22"/>
        <v>25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44774</v>
      </c>
      <c r="B13" s="20">
        <v>781.9556</v>
      </c>
      <c r="C13" s="21">
        <v>5.7507999999999999</v>
      </c>
      <c r="D13" s="22">
        <f t="shared" si="0"/>
        <v>787.70640000000003</v>
      </c>
      <c r="E13" s="23">
        <f t="shared" si="4"/>
        <v>-0.49999999998817701</v>
      </c>
      <c r="F13" s="24">
        <f t="shared" si="5"/>
        <v>-1.39999999998963</v>
      </c>
      <c r="G13" s="25">
        <f t="shared" si="6"/>
        <v>-0.49999999998817701</v>
      </c>
      <c r="H13" s="21">
        <v>6.5350000000000001</v>
      </c>
      <c r="I13" s="22">
        <f t="shared" si="1"/>
        <v>788.49059999999997</v>
      </c>
      <c r="J13" s="23">
        <f t="shared" si="7"/>
        <v>0.49999999998817701</v>
      </c>
      <c r="K13" s="24">
        <f t="shared" si="8"/>
        <v>-0.40000000001327901</v>
      </c>
      <c r="L13" s="25">
        <f t="shared" si="9"/>
        <v>0.49999999998817701</v>
      </c>
      <c r="M13" s="40">
        <v>5.5495000000000001</v>
      </c>
      <c r="N13" s="22">
        <f t="shared" si="2"/>
        <v>787.50509999999997</v>
      </c>
      <c r="O13" s="23">
        <f t="shared" si="10"/>
        <v>-0.20000000006348301</v>
      </c>
      <c r="P13" s="24">
        <f t="shared" si="11"/>
        <v>-1.39999999998963</v>
      </c>
      <c r="Q13" s="25">
        <f t="shared" si="12"/>
        <v>-0.20000000006348301</v>
      </c>
      <c r="R13" s="51"/>
      <c r="S13" s="47">
        <f t="shared" si="3"/>
        <v>44774</v>
      </c>
      <c r="T13" s="48">
        <v>8.7470999999999997</v>
      </c>
      <c r="U13" s="49">
        <f t="shared" si="13"/>
        <v>-0.19999999999953399</v>
      </c>
      <c r="V13" s="50">
        <f t="shared" si="14"/>
        <v>-1.4000000000002899</v>
      </c>
      <c r="W13" s="32">
        <f t="shared" si="15"/>
        <v>-0.19999999999953399</v>
      </c>
      <c r="X13" s="18">
        <v>12.141299999999999</v>
      </c>
      <c r="Y13" s="49">
        <f t="shared" si="16"/>
        <v>9.99999999997669E-2</v>
      </c>
      <c r="Z13" s="50">
        <f t="shared" si="17"/>
        <v>-1.0000000000012199</v>
      </c>
      <c r="AA13" s="32">
        <f t="shared" si="18"/>
        <v>9.99999999997669E-2</v>
      </c>
      <c r="AB13" s="48">
        <v>8.7470999999999997</v>
      </c>
      <c r="AC13" s="49">
        <f t="shared" si="19"/>
        <v>-0.19999999999953399</v>
      </c>
      <c r="AD13" s="50">
        <f t="shared" si="20"/>
        <v>-1.4000000000002899</v>
      </c>
      <c r="AE13" s="32">
        <f t="shared" si="21"/>
        <v>-0.19999999999953399</v>
      </c>
      <c r="AF13" s="55">
        <v>81747</v>
      </c>
      <c r="AG13" s="70">
        <f t="shared" si="22"/>
        <v>28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44775</v>
      </c>
      <c r="B14" s="20">
        <v>781.9556</v>
      </c>
      <c r="C14" s="21">
        <v>5.7506000000000004</v>
      </c>
      <c r="D14" s="22">
        <f t="shared" si="0"/>
        <v>787.70619999999997</v>
      </c>
      <c r="E14" s="23">
        <f t="shared" si="4"/>
        <v>-0.20000000006348301</v>
      </c>
      <c r="F14" s="24">
        <f t="shared" si="5"/>
        <v>-1.60000000005311</v>
      </c>
      <c r="G14" s="25">
        <f t="shared" si="6"/>
        <v>-0.20000000006348301</v>
      </c>
      <c r="H14" s="21">
        <v>6.5340999999999996</v>
      </c>
      <c r="I14" s="22">
        <f t="shared" si="1"/>
        <v>788.48969999999997</v>
      </c>
      <c r="J14" s="23">
        <f t="shared" si="7"/>
        <v>-0.90000000000145497</v>
      </c>
      <c r="K14" s="24">
        <f t="shared" si="8"/>
        <v>-1.30000000001473</v>
      </c>
      <c r="L14" s="25">
        <f t="shared" si="9"/>
        <v>-0.90000000000145497</v>
      </c>
      <c r="M14" s="39">
        <v>5.5495000000000001</v>
      </c>
      <c r="N14" s="22">
        <f t="shared" si="2"/>
        <v>787.50509999999997</v>
      </c>
      <c r="O14" s="23">
        <f t="shared" si="10"/>
        <v>0</v>
      </c>
      <c r="P14" s="24">
        <f t="shared" si="11"/>
        <v>-1.39999999998963</v>
      </c>
      <c r="Q14" s="25">
        <f t="shared" si="12"/>
        <v>0</v>
      </c>
      <c r="R14" s="46"/>
      <c r="S14" s="47">
        <f t="shared" si="3"/>
        <v>44775</v>
      </c>
      <c r="T14" s="48">
        <v>8.7475000000000005</v>
      </c>
      <c r="U14" s="49">
        <f t="shared" si="13"/>
        <v>0.40000000000084401</v>
      </c>
      <c r="V14" s="50">
        <f t="shared" si="14"/>
        <v>-0.999999999999446</v>
      </c>
      <c r="W14" s="32">
        <f t="shared" si="15"/>
        <v>0.40000000000084401</v>
      </c>
      <c r="X14" s="18">
        <v>12.141</v>
      </c>
      <c r="Y14" s="49">
        <f t="shared" si="16"/>
        <v>-0.29999999999930099</v>
      </c>
      <c r="Z14" s="50">
        <f t="shared" si="17"/>
        <v>-1.3000000000005201</v>
      </c>
      <c r="AA14" s="32">
        <f t="shared" si="18"/>
        <v>-0.29999999999930099</v>
      </c>
      <c r="AB14" s="48">
        <v>8.7475000000000005</v>
      </c>
      <c r="AC14" s="49">
        <f t="shared" si="19"/>
        <v>0.40000000000084401</v>
      </c>
      <c r="AD14" s="50">
        <f t="shared" si="20"/>
        <v>-0.999999999999446</v>
      </c>
      <c r="AE14" s="32">
        <f t="shared" si="21"/>
        <v>0.40000000000084401</v>
      </c>
      <c r="AF14" s="55">
        <v>81744</v>
      </c>
      <c r="AG14" s="70">
        <f t="shared" si="22"/>
        <v>31</v>
      </c>
      <c r="AH14" s="72"/>
    </row>
    <row r="15" spans="1:44" s="1" customFormat="1" ht="14.85" customHeight="1">
      <c r="A15" s="19">
        <v>44776</v>
      </c>
      <c r="B15" s="20">
        <v>781.9556</v>
      </c>
      <c r="C15" s="21">
        <v>5.7507999999999999</v>
      </c>
      <c r="D15" s="22">
        <f t="shared" si="0"/>
        <v>787.70640000000003</v>
      </c>
      <c r="E15" s="23">
        <f t="shared" si="4"/>
        <v>0.20000000006348301</v>
      </c>
      <c r="F15" s="24">
        <f t="shared" si="5"/>
        <v>-1.39999999998963</v>
      </c>
      <c r="G15" s="25">
        <f t="shared" si="6"/>
        <v>0.20000000006348301</v>
      </c>
      <c r="H15" s="21">
        <v>6.5339</v>
      </c>
      <c r="I15" s="22">
        <f t="shared" si="1"/>
        <v>788.48950000000002</v>
      </c>
      <c r="J15" s="23">
        <f t="shared" si="7"/>
        <v>-0.199999999949796</v>
      </c>
      <c r="K15" s="24">
        <f t="shared" si="8"/>
        <v>-1.4999999999645299</v>
      </c>
      <c r="L15" s="25">
        <f t="shared" si="9"/>
        <v>-0.199999999949796</v>
      </c>
      <c r="M15" s="40">
        <v>5.5491000000000001</v>
      </c>
      <c r="N15" s="22">
        <f t="shared" si="2"/>
        <v>787.50469999999996</v>
      </c>
      <c r="O15" s="23">
        <f t="shared" si="10"/>
        <v>-0.40000000001327901</v>
      </c>
      <c r="P15" s="24">
        <f t="shared" si="11"/>
        <v>-1.8000000000029099</v>
      </c>
      <c r="Q15" s="25">
        <f t="shared" si="12"/>
        <v>-0.40000000001327901</v>
      </c>
      <c r="R15" s="51"/>
      <c r="S15" s="47">
        <f t="shared" si="3"/>
        <v>44776</v>
      </c>
      <c r="T15" s="48">
        <v>8.7467000000000006</v>
      </c>
      <c r="U15" s="49">
        <f t="shared" si="13"/>
        <v>-0.799999999999912</v>
      </c>
      <c r="V15" s="50">
        <f t="shared" si="14"/>
        <v>-1.7999999999993599</v>
      </c>
      <c r="W15" s="32">
        <f t="shared" si="15"/>
        <v>-0.799999999999912</v>
      </c>
      <c r="X15" s="18">
        <v>12.1409</v>
      </c>
      <c r="Y15" s="49">
        <f t="shared" si="16"/>
        <v>-9.99999999997669E-2</v>
      </c>
      <c r="Z15" s="50">
        <f t="shared" si="17"/>
        <v>-1.4000000000002899</v>
      </c>
      <c r="AA15" s="32">
        <f t="shared" si="18"/>
        <v>-9.99999999997669E-2</v>
      </c>
      <c r="AB15" s="48">
        <v>8.7467000000000006</v>
      </c>
      <c r="AC15" s="49">
        <f t="shared" si="19"/>
        <v>-0.799999999999912</v>
      </c>
      <c r="AD15" s="50">
        <f t="shared" si="20"/>
        <v>-1.7999999999993599</v>
      </c>
      <c r="AE15" s="32">
        <f t="shared" si="21"/>
        <v>-0.799999999999912</v>
      </c>
      <c r="AF15" s="55">
        <v>81741</v>
      </c>
      <c r="AG15" s="70">
        <f t="shared" si="22"/>
        <v>34</v>
      </c>
      <c r="AH15" s="71"/>
    </row>
    <row r="16" spans="1:44" s="1" customFormat="1" ht="14.85" customHeight="1">
      <c r="A16" s="19">
        <v>44777</v>
      </c>
      <c r="B16" s="20">
        <v>781.9556</v>
      </c>
      <c r="C16" s="21">
        <v>5.7502000000000004</v>
      </c>
      <c r="D16" s="22">
        <f t="shared" si="0"/>
        <v>787.70579999999995</v>
      </c>
      <c r="E16" s="23">
        <f t="shared" si="4"/>
        <v>-0.60000000007676102</v>
      </c>
      <c r="F16" s="24">
        <f t="shared" si="5"/>
        <v>-2.00000000006639</v>
      </c>
      <c r="G16" s="25">
        <f t="shared" si="6"/>
        <v>-0.60000000007676102</v>
      </c>
      <c r="H16" s="21">
        <v>6.5338000000000003</v>
      </c>
      <c r="I16" s="22">
        <f t="shared" si="1"/>
        <v>788.48940000000005</v>
      </c>
      <c r="J16" s="23">
        <f t="shared" si="7"/>
        <v>-9.9999999974897905E-2</v>
      </c>
      <c r="K16" s="24">
        <f t="shared" si="8"/>
        <v>-1.5999999999394301</v>
      </c>
      <c r="L16" s="25">
        <f t="shared" si="9"/>
        <v>-9.9999999974897905E-2</v>
      </c>
      <c r="M16" s="39">
        <v>5.5488999999999997</v>
      </c>
      <c r="N16" s="22">
        <f t="shared" si="2"/>
        <v>787.50450000000001</v>
      </c>
      <c r="O16" s="23">
        <f t="shared" si="10"/>
        <v>-0.199999999949796</v>
      </c>
      <c r="P16" s="24">
        <f t="shared" si="11"/>
        <v>-1.9999999999527101</v>
      </c>
      <c r="Q16" s="25">
        <f t="shared" si="12"/>
        <v>-0.199999999949796</v>
      </c>
      <c r="R16" s="46"/>
      <c r="S16" s="47">
        <f t="shared" si="3"/>
        <v>44777</v>
      </c>
      <c r="T16" s="48">
        <v>8.7464999999999904</v>
      </c>
      <c r="U16" s="49">
        <f t="shared" si="13"/>
        <v>-0.200000000010192</v>
      </c>
      <c r="V16" s="50">
        <f t="shared" si="14"/>
        <v>-2.0000000000095501</v>
      </c>
      <c r="W16" s="32">
        <f t="shared" si="15"/>
        <v>-0.200000000010192</v>
      </c>
      <c r="X16" s="18">
        <v>12.1408</v>
      </c>
      <c r="Y16" s="49">
        <f t="shared" si="16"/>
        <v>-9.99999999997669E-2</v>
      </c>
      <c r="Z16" s="50">
        <f t="shared" si="17"/>
        <v>-1.50000000000006</v>
      </c>
      <c r="AA16" s="32">
        <f t="shared" si="18"/>
        <v>-9.99999999997669E-2</v>
      </c>
      <c r="AB16" s="48">
        <v>8.7464999999999904</v>
      </c>
      <c r="AC16" s="49">
        <f t="shared" si="19"/>
        <v>-0.200000000010192</v>
      </c>
      <c r="AD16" s="50">
        <f t="shared" si="20"/>
        <v>-2.0000000000095501</v>
      </c>
      <c r="AE16" s="32">
        <f t="shared" si="21"/>
        <v>-0.200000000010192</v>
      </c>
      <c r="AF16" s="55">
        <v>81738</v>
      </c>
      <c r="AG16" s="70">
        <f t="shared" si="22"/>
        <v>37</v>
      </c>
      <c r="AH16" s="72"/>
    </row>
    <row r="17" spans="1:43" s="1" customFormat="1" ht="14.85" customHeight="1">
      <c r="A17" s="19">
        <v>44778</v>
      </c>
      <c r="B17" s="20">
        <v>781.9556</v>
      </c>
      <c r="C17" s="21">
        <v>5.75</v>
      </c>
      <c r="D17" s="22">
        <f t="shared" si="0"/>
        <v>787.7056</v>
      </c>
      <c r="E17" s="23">
        <f t="shared" si="4"/>
        <v>-0.199999999949796</v>
      </c>
      <c r="F17" s="24">
        <f t="shared" si="5"/>
        <v>-2.2000000000161899</v>
      </c>
      <c r="G17" s="25">
        <f t="shared" si="6"/>
        <v>-0.199999999949796</v>
      </c>
      <c r="H17" s="21">
        <v>6.5335000000000001</v>
      </c>
      <c r="I17" s="22">
        <f t="shared" si="1"/>
        <v>788.48910000000001</v>
      </c>
      <c r="J17" s="23">
        <f t="shared" si="7"/>
        <v>-0.30000000003838101</v>
      </c>
      <c r="K17" s="24">
        <f t="shared" si="8"/>
        <v>-1.8999999999778101</v>
      </c>
      <c r="L17" s="25">
        <f t="shared" si="9"/>
        <v>-0.30000000003838101</v>
      </c>
      <c r="M17" s="40">
        <v>5.5488</v>
      </c>
      <c r="N17" s="22">
        <f t="shared" si="2"/>
        <v>787.50440000000003</v>
      </c>
      <c r="O17" s="23">
        <f t="shared" si="10"/>
        <v>-9.9999999974897905E-2</v>
      </c>
      <c r="P17" s="24">
        <f t="shared" si="11"/>
        <v>-2.0999999999275998</v>
      </c>
      <c r="Q17" s="25">
        <f t="shared" si="12"/>
        <v>-9.9999999974897905E-2</v>
      </c>
      <c r="R17" s="51"/>
      <c r="S17" s="47">
        <f t="shared" si="3"/>
        <v>44778</v>
      </c>
      <c r="T17" s="48">
        <v>8.7462</v>
      </c>
      <c r="U17" s="49">
        <f t="shared" si="13"/>
        <v>-0.29999999999041899</v>
      </c>
      <c r="V17" s="50">
        <f t="shared" si="14"/>
        <v>-2.2999999999999701</v>
      </c>
      <c r="W17" s="32">
        <f t="shared" si="15"/>
        <v>-0.29999999999041899</v>
      </c>
      <c r="X17" s="18">
        <v>12.1408</v>
      </c>
      <c r="Y17" s="49">
        <f t="shared" si="16"/>
        <v>0</v>
      </c>
      <c r="Z17" s="50">
        <f t="shared" si="17"/>
        <v>-1.50000000000006</v>
      </c>
      <c r="AA17" s="32">
        <f t="shared" si="18"/>
        <v>0</v>
      </c>
      <c r="AB17" s="48">
        <v>8.7462</v>
      </c>
      <c r="AC17" s="49">
        <f t="shared" si="19"/>
        <v>-0.29999999999041899</v>
      </c>
      <c r="AD17" s="50">
        <f t="shared" si="20"/>
        <v>-2.2999999999999701</v>
      </c>
      <c r="AE17" s="32">
        <f t="shared" si="21"/>
        <v>-0.29999999999041899</v>
      </c>
      <c r="AF17" s="55">
        <v>81735</v>
      </c>
      <c r="AG17" s="70">
        <f t="shared" si="22"/>
        <v>40</v>
      </c>
      <c r="AH17" s="71"/>
    </row>
    <row r="18" spans="1:43" s="1" customFormat="1" ht="14.85" customHeight="1">
      <c r="A18" s="19">
        <v>44779</v>
      </c>
      <c r="B18" s="20">
        <v>781.9556</v>
      </c>
      <c r="C18" s="21">
        <v>5.7500999999999998</v>
      </c>
      <c r="D18" s="22">
        <f t="shared" si="0"/>
        <v>787.70569999999998</v>
      </c>
      <c r="E18" s="23">
        <f t="shared" si="4"/>
        <v>9.9999999974897905E-2</v>
      </c>
      <c r="F18" s="24">
        <f t="shared" si="5"/>
        <v>-2.1000000000412902</v>
      </c>
      <c r="G18" s="25">
        <f t="shared" si="6"/>
        <v>9.9999999974897905E-2</v>
      </c>
      <c r="H18" s="21">
        <v>6.5332999999999997</v>
      </c>
      <c r="I18" s="22">
        <f t="shared" si="1"/>
        <v>788.48889999999994</v>
      </c>
      <c r="J18" s="23">
        <f t="shared" si="7"/>
        <v>-0.199999999949796</v>
      </c>
      <c r="K18" s="24">
        <f t="shared" si="8"/>
        <v>-2.0999999999275998</v>
      </c>
      <c r="L18" s="25">
        <f t="shared" si="9"/>
        <v>-0.199999999949796</v>
      </c>
      <c r="M18" s="39">
        <v>5.5484999999999998</v>
      </c>
      <c r="N18" s="22">
        <f t="shared" si="2"/>
        <v>787.50409999999999</v>
      </c>
      <c r="O18" s="23">
        <f t="shared" si="10"/>
        <v>-0.30000000003838101</v>
      </c>
      <c r="P18" s="24">
        <f t="shared" si="11"/>
        <v>-2.39999999996598</v>
      </c>
      <c r="Q18" s="25">
        <f t="shared" si="12"/>
        <v>-0.30000000003838101</v>
      </c>
      <c r="R18" s="51"/>
      <c r="S18" s="47">
        <f t="shared" si="3"/>
        <v>44779</v>
      </c>
      <c r="T18" s="48">
        <v>8.7460999999999895</v>
      </c>
      <c r="U18" s="49">
        <f t="shared" si="13"/>
        <v>-0.100000000010425</v>
      </c>
      <c r="V18" s="50">
        <f t="shared" si="14"/>
        <v>-2.4000000000103898</v>
      </c>
      <c r="W18" s="32">
        <f t="shared" si="15"/>
        <v>-0.100000000010425</v>
      </c>
      <c r="X18" s="18">
        <v>12.140599999999999</v>
      </c>
      <c r="Y18" s="49">
        <f t="shared" si="16"/>
        <v>-0.20000000000130999</v>
      </c>
      <c r="Z18" s="50">
        <f t="shared" si="17"/>
        <v>-1.70000000000137</v>
      </c>
      <c r="AA18" s="32">
        <f t="shared" si="18"/>
        <v>-0.20000000000130999</v>
      </c>
      <c r="AB18" s="48">
        <v>8.7460999999999895</v>
      </c>
      <c r="AC18" s="49">
        <f t="shared" si="19"/>
        <v>-0.100000000010425</v>
      </c>
      <c r="AD18" s="50">
        <f t="shared" si="20"/>
        <v>-2.4000000000103898</v>
      </c>
      <c r="AE18" s="32">
        <f t="shared" si="21"/>
        <v>-0.100000000010425</v>
      </c>
      <c r="AF18" s="55">
        <v>81732</v>
      </c>
      <c r="AG18" s="70">
        <f t="shared" si="22"/>
        <v>43</v>
      </c>
      <c r="AH18" s="72"/>
    </row>
    <row r="19" spans="1:43" s="1" customFormat="1" ht="14.85" customHeight="1">
      <c r="A19" s="19">
        <v>44780</v>
      </c>
      <c r="B19" s="20">
        <v>781.9556</v>
      </c>
      <c r="C19" s="21">
        <v>5.7495999999999903</v>
      </c>
      <c r="D19" s="22">
        <f t="shared" si="0"/>
        <v>787.70519999999999</v>
      </c>
      <c r="E19" s="23">
        <f t="shared" si="4"/>
        <v>-0.49999999998817701</v>
      </c>
      <c r="F19" s="24">
        <f t="shared" si="5"/>
        <v>-2.6000000000294698</v>
      </c>
      <c r="G19" s="25">
        <f t="shared" si="6"/>
        <v>-0.49999999998817701</v>
      </c>
      <c r="H19" s="21">
        <v>6.5331999999999999</v>
      </c>
      <c r="I19" s="22">
        <f t="shared" si="1"/>
        <v>788.48879999999997</v>
      </c>
      <c r="J19" s="23">
        <f t="shared" si="7"/>
        <v>-0.10000000008858501</v>
      </c>
      <c r="K19" s="24">
        <f t="shared" si="8"/>
        <v>-2.2000000000161899</v>
      </c>
      <c r="L19" s="25">
        <f t="shared" si="9"/>
        <v>-0.10000000008858501</v>
      </c>
      <c r="M19" s="40">
        <v>5.5482999999999896</v>
      </c>
      <c r="N19" s="22">
        <f t="shared" si="2"/>
        <v>787.50390000000004</v>
      </c>
      <c r="O19" s="23">
        <f t="shared" si="10"/>
        <v>-0.199999999949796</v>
      </c>
      <c r="P19" s="24">
        <f t="shared" si="11"/>
        <v>-2.5999999999157799</v>
      </c>
      <c r="Q19" s="25">
        <f t="shared" si="12"/>
        <v>-0.199999999949796</v>
      </c>
      <c r="R19" s="51"/>
      <c r="S19" s="47">
        <f t="shared" si="3"/>
        <v>44780</v>
      </c>
      <c r="T19" s="48">
        <v>8.74589999999999</v>
      </c>
      <c r="U19" s="49">
        <f t="shared" si="13"/>
        <v>-0.19999999999953399</v>
      </c>
      <c r="V19" s="50">
        <f t="shared" si="14"/>
        <v>-2.6000000000099299</v>
      </c>
      <c r="W19" s="32">
        <f t="shared" si="15"/>
        <v>-0.19999999999953399</v>
      </c>
      <c r="X19" s="18">
        <v>12.140499999999999</v>
      </c>
      <c r="Y19" s="49">
        <f t="shared" si="16"/>
        <v>-9.99999999997669E-2</v>
      </c>
      <c r="Z19" s="50">
        <f t="shared" si="17"/>
        <v>-1.80000000000113</v>
      </c>
      <c r="AA19" s="32">
        <f t="shared" si="18"/>
        <v>-9.99999999997669E-2</v>
      </c>
      <c r="AB19" s="48">
        <v>8.74589999999999</v>
      </c>
      <c r="AC19" s="49">
        <f t="shared" si="19"/>
        <v>-0.19999999999953399</v>
      </c>
      <c r="AD19" s="50">
        <f t="shared" si="20"/>
        <v>-2.6000000000099299</v>
      </c>
      <c r="AE19" s="32">
        <f t="shared" si="21"/>
        <v>-0.19999999999953399</v>
      </c>
      <c r="AF19" s="55">
        <v>81729</v>
      </c>
      <c r="AG19" s="70">
        <f t="shared" si="22"/>
        <v>46</v>
      </c>
      <c r="AH19" s="71"/>
    </row>
    <row r="20" spans="1:43" s="1" customFormat="1" ht="14.85" customHeight="1">
      <c r="A20" s="19">
        <v>44781</v>
      </c>
      <c r="B20" s="20">
        <v>781.9556</v>
      </c>
      <c r="C20" s="21">
        <v>5.7493999999999899</v>
      </c>
      <c r="D20" s="22">
        <f t="shared" si="0"/>
        <v>787.70500000000004</v>
      </c>
      <c r="E20" s="23">
        <f t="shared" si="4"/>
        <v>-0.199999999949796</v>
      </c>
      <c r="F20" s="24">
        <f t="shared" si="5"/>
        <v>-2.79999999997926</v>
      </c>
      <c r="G20" s="25">
        <f t="shared" si="6"/>
        <v>-0.199999999949796</v>
      </c>
      <c r="H20" s="21">
        <v>6.5330000000000004</v>
      </c>
      <c r="I20" s="22">
        <f t="shared" si="1"/>
        <v>788.48860000000002</v>
      </c>
      <c r="J20" s="23">
        <f t="shared" si="7"/>
        <v>-0.199999999949796</v>
      </c>
      <c r="K20" s="24">
        <f t="shared" si="8"/>
        <v>-2.39999999996598</v>
      </c>
      <c r="L20" s="25">
        <f t="shared" si="9"/>
        <v>-0.199999999949796</v>
      </c>
      <c r="M20" s="39">
        <v>5.5481999999999996</v>
      </c>
      <c r="N20" s="22">
        <f t="shared" si="2"/>
        <v>787.50379999999996</v>
      </c>
      <c r="O20" s="23">
        <f t="shared" si="10"/>
        <v>-0.10000000008858501</v>
      </c>
      <c r="P20" s="24">
        <f t="shared" si="11"/>
        <v>-2.70000000000437</v>
      </c>
      <c r="Q20" s="25">
        <f t="shared" si="12"/>
        <v>-0.10000000008858501</v>
      </c>
      <c r="R20" s="46"/>
      <c r="S20" s="47">
        <f t="shared" si="3"/>
        <v>44781</v>
      </c>
      <c r="T20" s="48">
        <v>8.7454999999999998</v>
      </c>
      <c r="U20" s="49">
        <f t="shared" si="13"/>
        <v>-0.39999999999018598</v>
      </c>
      <c r="V20" s="50">
        <f t="shared" si="14"/>
        <v>-3.0000000000001101</v>
      </c>
      <c r="W20" s="32">
        <f t="shared" si="15"/>
        <v>-0.39999999999018598</v>
      </c>
      <c r="X20" s="18">
        <v>12.140599999999999</v>
      </c>
      <c r="Y20" s="49">
        <f t="shared" si="16"/>
        <v>9.99999999997669E-2</v>
      </c>
      <c r="Z20" s="50">
        <f t="shared" si="17"/>
        <v>-1.70000000000137</v>
      </c>
      <c r="AA20" s="32">
        <f t="shared" si="18"/>
        <v>9.99999999997669E-2</v>
      </c>
      <c r="AB20" s="48">
        <v>8.7454999999999998</v>
      </c>
      <c r="AC20" s="49">
        <f t="shared" si="19"/>
        <v>-0.39999999999018598</v>
      </c>
      <c r="AD20" s="50">
        <f t="shared" si="20"/>
        <v>-3.0000000000001101</v>
      </c>
      <c r="AE20" s="32">
        <f t="shared" si="21"/>
        <v>-0.39999999999018598</v>
      </c>
      <c r="AF20" s="55">
        <v>81726</v>
      </c>
      <c r="AG20" s="70">
        <f t="shared" si="22"/>
        <v>49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44783</v>
      </c>
      <c r="B21" s="20">
        <v>781.9556</v>
      </c>
      <c r="C21" s="21">
        <v>5.7495000000000003</v>
      </c>
      <c r="D21" s="22">
        <f t="shared" si="0"/>
        <v>787.70510000000002</v>
      </c>
      <c r="E21" s="23">
        <f t="shared" si="4"/>
        <v>9.9999999974897905E-2</v>
      </c>
      <c r="F21" s="24">
        <f t="shared" si="5"/>
        <v>-2.70000000000437</v>
      </c>
      <c r="G21" s="25">
        <f t="shared" si="6"/>
        <v>4.9999999987449001E-2</v>
      </c>
      <c r="H21" s="21">
        <v>6.5326999999999904</v>
      </c>
      <c r="I21" s="22">
        <f t="shared" si="1"/>
        <v>788.48829999999998</v>
      </c>
      <c r="J21" s="23">
        <f t="shared" si="7"/>
        <v>-0.30000000003838101</v>
      </c>
      <c r="K21" s="24">
        <f t="shared" si="8"/>
        <v>-2.70000000000437</v>
      </c>
      <c r="L21" s="25">
        <f t="shared" si="9"/>
        <v>-0.15000000001919001</v>
      </c>
      <c r="M21" s="40">
        <v>5.5478999999999896</v>
      </c>
      <c r="N21" s="22">
        <f t="shared" si="2"/>
        <v>787.50350000000003</v>
      </c>
      <c r="O21" s="23">
        <f t="shared" si="10"/>
        <v>-0.29999999992469401</v>
      </c>
      <c r="P21" s="24">
        <f t="shared" si="11"/>
        <v>-2.9999999999290599</v>
      </c>
      <c r="Q21" s="25">
        <f t="shared" si="12"/>
        <v>-0.149999999962347</v>
      </c>
      <c r="R21" s="51"/>
      <c r="S21" s="47">
        <f t="shared" si="3"/>
        <v>44783</v>
      </c>
      <c r="T21" s="48">
        <v>8.7454999999999892</v>
      </c>
      <c r="U21" s="49">
        <f t="shared" si="13"/>
        <v>-1.06581410364015E-11</v>
      </c>
      <c r="V21" s="50">
        <f t="shared" si="14"/>
        <v>-3.0000000000107701</v>
      </c>
      <c r="W21" s="32">
        <f t="shared" si="15"/>
        <v>-5.3290705182007498E-12</v>
      </c>
      <c r="X21" s="18">
        <v>12.1403</v>
      </c>
      <c r="Y21" s="49">
        <f t="shared" si="16"/>
        <v>-0.29999999999930099</v>
      </c>
      <c r="Z21" s="50">
        <f t="shared" si="17"/>
        <v>-2.0000000000006701</v>
      </c>
      <c r="AA21" s="32">
        <f t="shared" si="18"/>
        <v>-0.14999999999965</v>
      </c>
      <c r="AB21" s="48">
        <v>8.7454999999999892</v>
      </c>
      <c r="AC21" s="49">
        <f t="shared" si="19"/>
        <v>-1.06581410364015E-11</v>
      </c>
      <c r="AD21" s="50">
        <f t="shared" si="20"/>
        <v>-3.0000000000107701</v>
      </c>
      <c r="AE21" s="32">
        <f t="shared" si="21"/>
        <v>-5.3290705182007498E-12</v>
      </c>
      <c r="AF21" s="55">
        <v>81723</v>
      </c>
      <c r="AG21" s="70">
        <f t="shared" si="22"/>
        <v>52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44785</v>
      </c>
      <c r="B22" s="20">
        <v>781.9556</v>
      </c>
      <c r="C22" s="21">
        <v>5.7489999999999899</v>
      </c>
      <c r="D22" s="22">
        <f t="shared" si="0"/>
        <v>787.70460000000003</v>
      </c>
      <c r="E22" s="23">
        <f t="shared" si="4"/>
        <v>-0.49999999998817701</v>
      </c>
      <c r="F22" s="24">
        <f t="shared" si="5"/>
        <v>-3.1999999999925399</v>
      </c>
      <c r="G22" s="25">
        <f t="shared" si="6"/>
        <v>-0.24999999999408801</v>
      </c>
      <c r="H22" s="21">
        <v>6.53249999999999</v>
      </c>
      <c r="I22" s="22">
        <f t="shared" si="1"/>
        <v>788.48810000000003</v>
      </c>
      <c r="J22" s="23">
        <f t="shared" si="7"/>
        <v>-0.199999999949796</v>
      </c>
      <c r="K22" s="24">
        <f t="shared" si="8"/>
        <v>-2.8999999999541601</v>
      </c>
      <c r="L22" s="25">
        <f t="shared" si="9"/>
        <v>-9.9999999974897905E-2</v>
      </c>
      <c r="M22" s="39">
        <v>5.5476999999999901</v>
      </c>
      <c r="N22" s="22">
        <f t="shared" si="2"/>
        <v>787.50329999999997</v>
      </c>
      <c r="O22" s="23">
        <f t="shared" si="10"/>
        <v>-0.20000000006348301</v>
      </c>
      <c r="P22" s="24">
        <f t="shared" si="11"/>
        <v>-3.1999999999925399</v>
      </c>
      <c r="Q22" s="25">
        <f t="shared" si="12"/>
        <v>-0.100000000031741</v>
      </c>
      <c r="R22" s="51"/>
      <c r="S22" s="47">
        <f t="shared" si="3"/>
        <v>44785</v>
      </c>
      <c r="T22" s="48">
        <v>8.7452999999999896</v>
      </c>
      <c r="U22" s="49">
        <f t="shared" si="13"/>
        <v>-0.19999999999953399</v>
      </c>
      <c r="V22" s="50">
        <f t="shared" si="14"/>
        <v>-3.2000000000103102</v>
      </c>
      <c r="W22" s="32">
        <f t="shared" si="15"/>
        <v>-9.99999999997669E-2</v>
      </c>
      <c r="X22" s="18">
        <v>12.1402</v>
      </c>
      <c r="Y22" s="49">
        <f t="shared" si="16"/>
        <v>-9.99999999997669E-2</v>
      </c>
      <c r="Z22" s="50">
        <f t="shared" si="17"/>
        <v>-2.10000000000043</v>
      </c>
      <c r="AA22" s="32">
        <f t="shared" si="18"/>
        <v>-4.9999999999883499E-2</v>
      </c>
      <c r="AB22" s="48">
        <v>8.7452999999999896</v>
      </c>
      <c r="AC22" s="49">
        <f t="shared" si="19"/>
        <v>-0.19999999999953399</v>
      </c>
      <c r="AD22" s="50">
        <f t="shared" si="20"/>
        <v>-3.2000000000103102</v>
      </c>
      <c r="AE22" s="32">
        <f t="shared" si="21"/>
        <v>-9.99999999997669E-2</v>
      </c>
      <c r="AF22" s="55">
        <v>81720</v>
      </c>
      <c r="AG22" s="70">
        <f t="shared" si="22"/>
        <v>55</v>
      </c>
      <c r="AH22" s="72"/>
    </row>
    <row r="23" spans="1:43" s="1" customFormat="1" ht="14.85" customHeight="1">
      <c r="A23" s="19">
        <v>44787</v>
      </c>
      <c r="B23" s="20">
        <v>781.9556</v>
      </c>
      <c r="C23" s="21">
        <v>5.7487999999999904</v>
      </c>
      <c r="D23" s="22">
        <f t="shared" si="0"/>
        <v>787.70439999999996</v>
      </c>
      <c r="E23" s="23">
        <f t="shared" si="4"/>
        <v>-0.20000000006348301</v>
      </c>
      <c r="F23" s="24">
        <f t="shared" si="5"/>
        <v>-3.40000000005602</v>
      </c>
      <c r="G23" s="25">
        <f t="shared" si="6"/>
        <v>-0.100000000031741</v>
      </c>
      <c r="H23" s="21">
        <v>6.5326000000000004</v>
      </c>
      <c r="I23" s="22">
        <f t="shared" si="1"/>
        <v>788.48820000000001</v>
      </c>
      <c r="J23" s="23">
        <f t="shared" si="7"/>
        <v>9.9999999974897905E-2</v>
      </c>
      <c r="K23" s="24">
        <f t="shared" si="8"/>
        <v>-2.79999999997926</v>
      </c>
      <c r="L23" s="25">
        <f t="shared" si="9"/>
        <v>4.9999999987449001E-2</v>
      </c>
      <c r="M23" s="40">
        <v>5.5477999999999996</v>
      </c>
      <c r="N23" s="22">
        <f t="shared" si="2"/>
        <v>787.50340000000006</v>
      </c>
      <c r="O23" s="23">
        <f t="shared" si="10"/>
        <v>0.10000000008858501</v>
      </c>
      <c r="P23" s="24">
        <f t="shared" si="11"/>
        <v>-3.09999999990396</v>
      </c>
      <c r="Q23" s="25">
        <f t="shared" si="12"/>
        <v>5.0000000044292399E-2</v>
      </c>
      <c r="R23" s="51"/>
      <c r="S23" s="47">
        <f t="shared" si="3"/>
        <v>44787</v>
      </c>
      <c r="T23" s="48">
        <v>8.7452000000000005</v>
      </c>
      <c r="U23" s="49">
        <f t="shared" si="13"/>
        <v>-9.9999999989108801E-2</v>
      </c>
      <c r="V23" s="50">
        <f t="shared" si="14"/>
        <v>-3.2999999999994101</v>
      </c>
      <c r="W23" s="32">
        <f t="shared" si="15"/>
        <v>-4.99999999945544E-2</v>
      </c>
      <c r="X23" s="18">
        <v>12.1403</v>
      </c>
      <c r="Y23" s="49">
        <f t="shared" si="16"/>
        <v>9.99999999997669E-2</v>
      </c>
      <c r="Z23" s="50">
        <f t="shared" si="17"/>
        <v>-2.0000000000006701</v>
      </c>
      <c r="AA23" s="32">
        <f t="shared" si="18"/>
        <v>4.9999999999883499E-2</v>
      </c>
      <c r="AB23" s="48">
        <v>8.7452000000000005</v>
      </c>
      <c r="AC23" s="49">
        <f t="shared" si="19"/>
        <v>-9.9999999989108801E-2</v>
      </c>
      <c r="AD23" s="50">
        <f t="shared" si="20"/>
        <v>-3.2999999999994101</v>
      </c>
      <c r="AE23" s="32">
        <f t="shared" si="21"/>
        <v>-4.99999999945544E-2</v>
      </c>
      <c r="AF23" s="55">
        <v>81717</v>
      </c>
      <c r="AG23" s="70">
        <f t="shared" si="22"/>
        <v>58</v>
      </c>
      <c r="AH23" s="71"/>
    </row>
    <row r="24" spans="1:43" s="1" customFormat="1" ht="14.25">
      <c r="A24" s="19">
        <v>44789</v>
      </c>
      <c r="B24" s="20">
        <v>781.9556</v>
      </c>
      <c r="C24" s="21">
        <v>5.7487000000000004</v>
      </c>
      <c r="D24" s="22">
        <f t="shared" si="0"/>
        <v>787.70429999999999</v>
      </c>
      <c r="E24" s="23">
        <f t="shared" si="4"/>
        <v>-9.9999999974897905E-2</v>
      </c>
      <c r="F24" s="24">
        <f t="shared" si="5"/>
        <v>-3.5000000000309202</v>
      </c>
      <c r="G24" s="25">
        <f t="shared" si="6"/>
        <v>-4.9999999987449001E-2</v>
      </c>
      <c r="H24" s="21">
        <v>6.53209999999999</v>
      </c>
      <c r="I24" s="22">
        <f t="shared" si="1"/>
        <v>788.48770000000002</v>
      </c>
      <c r="J24" s="23">
        <f t="shared" si="7"/>
        <v>-0.49999999998817701</v>
      </c>
      <c r="K24" s="24">
        <f t="shared" si="8"/>
        <v>-3.2999999999674401</v>
      </c>
      <c r="L24" s="25">
        <f t="shared" si="9"/>
        <v>-0.24999999999408801</v>
      </c>
      <c r="M24" s="39">
        <v>5.5472999999999901</v>
      </c>
      <c r="N24" s="22">
        <f t="shared" si="2"/>
        <v>787.50289999999995</v>
      </c>
      <c r="O24" s="23">
        <f t="shared" si="10"/>
        <v>-0.50000000010186296</v>
      </c>
      <c r="P24" s="24">
        <f t="shared" si="11"/>
        <v>-3.6000000000058199</v>
      </c>
      <c r="Q24" s="25">
        <f t="shared" si="12"/>
        <v>-0.25000000005093198</v>
      </c>
      <c r="R24" s="51"/>
      <c r="S24" s="47">
        <f t="shared" si="3"/>
        <v>44789</v>
      </c>
      <c r="T24" s="48">
        <v>8.7448999999999799</v>
      </c>
      <c r="U24" s="49">
        <f t="shared" si="13"/>
        <v>-0.300000000020617</v>
      </c>
      <c r="V24" s="50">
        <f t="shared" si="14"/>
        <v>-3.6000000000200298</v>
      </c>
      <c r="W24" s="32">
        <f t="shared" si="15"/>
        <v>-0.150000000010309</v>
      </c>
      <c r="X24" s="18">
        <v>12.14</v>
      </c>
      <c r="Y24" s="49">
        <f t="shared" si="16"/>
        <v>-0.29999999999930099</v>
      </c>
      <c r="Z24" s="50">
        <f t="shared" si="17"/>
        <v>-2.2999999999999701</v>
      </c>
      <c r="AA24" s="32">
        <f t="shared" si="18"/>
        <v>-0.14999999999965</v>
      </c>
      <c r="AB24" s="48">
        <v>8.7448999999999799</v>
      </c>
      <c r="AC24" s="49">
        <f t="shared" si="19"/>
        <v>-0.300000000020617</v>
      </c>
      <c r="AD24" s="50">
        <f t="shared" si="20"/>
        <v>-3.6000000000200298</v>
      </c>
      <c r="AE24" s="32">
        <f t="shared" si="21"/>
        <v>-0.150000000010309</v>
      </c>
      <c r="AF24" s="55">
        <v>81714</v>
      </c>
      <c r="AG24" s="70">
        <f t="shared" si="22"/>
        <v>61</v>
      </c>
      <c r="AH24" s="72"/>
    </row>
    <row r="25" spans="1:43" s="1" customFormat="1" ht="14.25">
      <c r="A25" s="19">
        <v>44791</v>
      </c>
      <c r="B25" s="20">
        <v>781.9556</v>
      </c>
      <c r="C25" s="21">
        <v>5.7483999999999904</v>
      </c>
      <c r="D25" s="22">
        <f t="shared" si="0"/>
        <v>787.70399999999995</v>
      </c>
      <c r="E25" s="23">
        <f t="shared" si="4"/>
        <v>-0.30000000003838101</v>
      </c>
      <c r="F25" s="24">
        <f t="shared" si="5"/>
        <v>-3.8000000000692999</v>
      </c>
      <c r="G25" s="25">
        <f t="shared" si="6"/>
        <v>-0.15000000001919001</v>
      </c>
      <c r="H25" s="21">
        <v>6.5318999999999896</v>
      </c>
      <c r="I25" s="22">
        <f t="shared" si="1"/>
        <v>788.48749999999995</v>
      </c>
      <c r="J25" s="23">
        <f t="shared" si="7"/>
        <v>-0.20000000006348301</v>
      </c>
      <c r="K25" s="24">
        <f t="shared" si="8"/>
        <v>-3.5000000000309202</v>
      </c>
      <c r="L25" s="25">
        <f t="shared" si="9"/>
        <v>-0.100000000031741</v>
      </c>
      <c r="M25" s="40">
        <v>5.5470999999999897</v>
      </c>
      <c r="N25" s="22">
        <f t="shared" si="2"/>
        <v>787.5027</v>
      </c>
      <c r="O25" s="23">
        <f t="shared" si="10"/>
        <v>-0.199999999949796</v>
      </c>
      <c r="P25" s="24">
        <f t="shared" si="11"/>
        <v>-3.7999999999556202</v>
      </c>
      <c r="Q25" s="25">
        <f t="shared" si="12"/>
        <v>-9.9999999974897905E-2</v>
      </c>
      <c r="R25" s="51"/>
      <c r="S25" s="47">
        <f t="shared" si="3"/>
        <v>44791</v>
      </c>
      <c r="T25" s="48">
        <v>8.7447999999999997</v>
      </c>
      <c r="U25" s="49">
        <f t="shared" si="13"/>
        <v>-9.9999999980227003E-2</v>
      </c>
      <c r="V25" s="50">
        <f t="shared" si="14"/>
        <v>-3.70000000000026</v>
      </c>
      <c r="W25" s="32">
        <f t="shared" si="15"/>
        <v>-4.9999999990113501E-2</v>
      </c>
      <c r="X25" s="18">
        <v>12.139900000000001</v>
      </c>
      <c r="Y25" s="49">
        <f t="shared" si="16"/>
        <v>-9.99999999997669E-2</v>
      </c>
      <c r="Z25" s="50">
        <f t="shared" si="17"/>
        <v>-2.3999999999997401</v>
      </c>
      <c r="AA25" s="32">
        <f t="shared" si="18"/>
        <v>-4.9999999999883499E-2</v>
      </c>
      <c r="AB25" s="48">
        <v>8.7447999999999997</v>
      </c>
      <c r="AC25" s="49">
        <f t="shared" si="19"/>
        <v>-9.9999999980227003E-2</v>
      </c>
      <c r="AD25" s="50">
        <f t="shared" si="20"/>
        <v>-3.70000000000026</v>
      </c>
      <c r="AE25" s="32">
        <f t="shared" si="21"/>
        <v>-4.9999999990113501E-2</v>
      </c>
      <c r="AF25" s="55">
        <v>81711</v>
      </c>
      <c r="AG25" s="70">
        <f t="shared" si="22"/>
        <v>64</v>
      </c>
      <c r="AH25" s="71"/>
    </row>
    <row r="26" spans="1:43" s="1" customFormat="1" ht="14.25">
      <c r="A26" s="19">
        <v>44793</v>
      </c>
      <c r="B26" s="20">
        <v>781.9556</v>
      </c>
      <c r="C26" s="21">
        <v>5.7483000000000004</v>
      </c>
      <c r="D26" s="22">
        <f t="shared" si="0"/>
        <v>787.70389999999998</v>
      </c>
      <c r="E26" s="23">
        <f t="shared" si="4"/>
        <v>-9.9999999974897905E-2</v>
      </c>
      <c r="F26" s="24">
        <f t="shared" si="5"/>
        <v>-3.9000000000442001</v>
      </c>
      <c r="G26" s="25">
        <f t="shared" si="6"/>
        <v>-4.9999999987449001E-2</v>
      </c>
      <c r="H26" s="21">
        <v>6.5317999999999996</v>
      </c>
      <c r="I26" s="22">
        <f t="shared" si="1"/>
        <v>788.48739999999998</v>
      </c>
      <c r="J26" s="23">
        <f t="shared" si="7"/>
        <v>-9.9999999974897905E-2</v>
      </c>
      <c r="K26" s="24">
        <f t="shared" si="8"/>
        <v>-3.6000000000058199</v>
      </c>
      <c r="L26" s="25">
        <f t="shared" si="9"/>
        <v>-4.9999999987449001E-2</v>
      </c>
      <c r="M26" s="39">
        <v>5.5472999999999999</v>
      </c>
      <c r="N26" s="22">
        <f t="shared" si="2"/>
        <v>787.50289999999995</v>
      </c>
      <c r="O26" s="23">
        <f t="shared" si="10"/>
        <v>0.199999999949796</v>
      </c>
      <c r="P26" s="24">
        <f t="shared" si="11"/>
        <v>-3.6000000000058199</v>
      </c>
      <c r="Q26" s="25">
        <f t="shared" si="12"/>
        <v>9.9999999974897905E-2</v>
      </c>
      <c r="R26" s="51"/>
      <c r="S26" s="47">
        <f t="shared" si="3"/>
        <v>44793</v>
      </c>
      <c r="T26" s="48">
        <v>8.7447000000000195</v>
      </c>
      <c r="U26" s="49">
        <f t="shared" si="13"/>
        <v>-9.9999999980227003E-2</v>
      </c>
      <c r="V26" s="50">
        <f t="shared" si="14"/>
        <v>-3.7999999999804901</v>
      </c>
      <c r="W26" s="32">
        <f t="shared" si="15"/>
        <v>-4.9999999990113501E-2</v>
      </c>
      <c r="X26" s="18">
        <v>12.139799999999999</v>
      </c>
      <c r="Y26" s="49">
        <f t="shared" si="16"/>
        <v>-0.10000000000154299</v>
      </c>
      <c r="Z26" s="50">
        <f t="shared" si="17"/>
        <v>-2.5000000000012799</v>
      </c>
      <c r="AA26" s="32">
        <f t="shared" si="18"/>
        <v>-5.0000000000771601E-2</v>
      </c>
      <c r="AB26" s="58">
        <v>8.9991000000000092</v>
      </c>
      <c r="AC26" s="49">
        <v>0.1</v>
      </c>
      <c r="AD26" s="50">
        <f t="shared" si="20"/>
        <v>-3.6000000000002599</v>
      </c>
      <c r="AE26" s="32">
        <f t="shared" si="21"/>
        <v>0.05</v>
      </c>
      <c r="AF26" s="55">
        <v>81708</v>
      </c>
      <c r="AG26" s="70">
        <f t="shared" si="22"/>
        <v>67</v>
      </c>
      <c r="AH26" s="72"/>
    </row>
    <row r="27" spans="1:43" s="7" customFormat="1" ht="14.25">
      <c r="A27" s="26"/>
      <c r="B27" s="27"/>
      <c r="C27" s="28"/>
      <c r="D27" s="29"/>
      <c r="E27" s="30">
        <f>F26-F6</f>
        <v>-3.9000000000442001</v>
      </c>
      <c r="F27" s="31">
        <f>K26-K6</f>
        <v>-3.6000000000058199</v>
      </c>
      <c r="G27" s="32">
        <f>P26-P6</f>
        <v>-3.6000000000058199</v>
      </c>
      <c r="H27" s="33">
        <f>F26</f>
        <v>-3.9000000000442001</v>
      </c>
      <c r="I27" s="41">
        <f>K26</f>
        <v>-3.6000000000058199</v>
      </c>
      <c r="J27" s="30">
        <f>P26</f>
        <v>-3.6000000000058199</v>
      </c>
      <c r="K27" s="31">
        <f>E27/27</f>
        <v>-0.14444444444608201</v>
      </c>
      <c r="L27" s="32"/>
      <c r="M27" s="42"/>
      <c r="N27" s="29"/>
      <c r="O27" s="30"/>
      <c r="P27" s="31"/>
      <c r="Q27" s="32"/>
      <c r="R27" s="46"/>
      <c r="S27" s="26"/>
      <c r="T27" s="28"/>
      <c r="U27" s="49">
        <f>V26-V6</f>
        <v>-3.7999999999804901</v>
      </c>
      <c r="V27" s="50">
        <f>Z26-Z6</f>
        <v>-2.5000000000012799</v>
      </c>
      <c r="W27" s="32">
        <f>AD26-AD6</f>
        <v>-3.6000000000002599</v>
      </c>
      <c r="X27" s="49">
        <f>V26</f>
        <v>-3.7999999999804901</v>
      </c>
      <c r="Y27" s="50">
        <f>Z26</f>
        <v>-2.5000000000012799</v>
      </c>
      <c r="Z27" s="32">
        <f>AD26</f>
        <v>-3.6000000000002599</v>
      </c>
      <c r="AA27" s="32">
        <f>U27/27</f>
        <v>-0.14074074074001799</v>
      </c>
      <c r="AB27" s="56"/>
      <c r="AC27" s="49"/>
      <c r="AD27" s="50"/>
      <c r="AE27" s="32"/>
      <c r="AF27" s="57"/>
      <c r="AG27" s="82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rgb="FF92D050"/>
  </sheetPr>
  <dimension ref="A1:AR32"/>
  <sheetViews>
    <sheetView topLeftCell="A24" workbookViewId="0">
      <selection activeCell="U28" sqref="U28:AA28"/>
    </sheetView>
  </sheetViews>
  <sheetFormatPr defaultColWidth="9" defaultRowHeight="13.5"/>
  <cols>
    <col min="2" max="2" width="10.625" customWidth="1"/>
    <col min="3" max="3" width="13.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20" max="20" width="13.75"/>
    <col min="24" max="24" width="11.875" customWidth="1"/>
    <col min="28" max="28" width="12.875" customWidth="1"/>
    <col min="32" max="33" width="10.375"/>
  </cols>
  <sheetData>
    <row r="1" spans="1:44" s="1" customFormat="1" ht="30.75" customHeight="1">
      <c r="A1" s="97" t="s">
        <v>61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44773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44773</v>
      </c>
      <c r="B6" s="20">
        <v>781.9556</v>
      </c>
      <c r="C6" s="21">
        <v>6.26</v>
      </c>
      <c r="D6" s="22">
        <f t="shared" ref="D6:D27" si="0">C6+B6</f>
        <v>788.21559999999999</v>
      </c>
      <c r="E6" s="23">
        <v>0</v>
      </c>
      <c r="F6" s="24">
        <v>0</v>
      </c>
      <c r="G6" s="25">
        <v>0</v>
      </c>
      <c r="H6" s="21">
        <v>6.9382000000000001</v>
      </c>
      <c r="I6" s="22">
        <f t="shared" ref="I6:I27" si="1">H6+B6</f>
        <v>788.89380000000006</v>
      </c>
      <c r="J6" s="23">
        <v>0</v>
      </c>
      <c r="K6" s="24">
        <v>0</v>
      </c>
      <c r="L6" s="25">
        <v>0</v>
      </c>
      <c r="M6" s="39">
        <v>6.2899000000000003</v>
      </c>
      <c r="N6" s="22">
        <f t="shared" ref="N6:N27" si="2">M6+B6</f>
        <v>788.24549999999999</v>
      </c>
      <c r="O6" s="23">
        <v>0</v>
      </c>
      <c r="P6" s="24">
        <v>0</v>
      </c>
      <c r="Q6" s="25">
        <v>0</v>
      </c>
      <c r="R6" s="46"/>
      <c r="S6" s="47">
        <f t="shared" ref="S6:S27" si="3">A6</f>
        <v>44773</v>
      </c>
      <c r="T6" s="48">
        <v>9.1138999999999992</v>
      </c>
      <c r="U6" s="49">
        <v>0</v>
      </c>
      <c r="V6" s="50">
        <v>0</v>
      </c>
      <c r="W6" s="32">
        <v>0</v>
      </c>
      <c r="X6" s="18">
        <v>12.3659</v>
      </c>
      <c r="Y6" s="49">
        <f>(X6-X6)*1000</f>
        <v>0</v>
      </c>
      <c r="Z6" s="50">
        <v>0</v>
      </c>
      <c r="AA6" s="32">
        <v>0</v>
      </c>
      <c r="AB6" s="48">
        <v>8.8925000000000001</v>
      </c>
      <c r="AC6" s="49">
        <v>0</v>
      </c>
      <c r="AD6" s="50">
        <v>0</v>
      </c>
      <c r="AE6" s="32">
        <v>0</v>
      </c>
      <c r="AF6" s="55">
        <v>81725</v>
      </c>
      <c r="AG6" s="70">
        <f>81734-AF6</f>
        <v>9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44774</v>
      </c>
      <c r="B7" s="20">
        <v>781.9556</v>
      </c>
      <c r="C7" s="21">
        <v>6.2602000000000002</v>
      </c>
      <c r="D7" s="22">
        <f t="shared" si="0"/>
        <v>788.21579999999994</v>
      </c>
      <c r="E7" s="23">
        <f t="shared" ref="E7:E27" si="4">(D7-D6)*1000</f>
        <v>0.20000000006348301</v>
      </c>
      <c r="F7" s="24">
        <f t="shared" ref="F7:F27" si="5">F6+E7</f>
        <v>0.20000000006348301</v>
      </c>
      <c r="G7" s="25">
        <f t="shared" ref="G7:G27" si="6">E7/(A7-A6)</f>
        <v>0.20000000006348301</v>
      </c>
      <c r="H7" s="21">
        <v>6.9379999999999997</v>
      </c>
      <c r="I7" s="22">
        <f t="shared" si="1"/>
        <v>788.89359999999999</v>
      </c>
      <c r="J7" s="23">
        <f t="shared" ref="J7:J27" si="7">(I7-I6)*1000</f>
        <v>-0.20000000006348301</v>
      </c>
      <c r="K7" s="24">
        <f t="shared" ref="K7:K27" si="8">K6+J7</f>
        <v>-0.20000000006348301</v>
      </c>
      <c r="L7" s="25">
        <f t="shared" ref="L7:L27" si="9">J7/(A7-A6)</f>
        <v>-0.20000000006348301</v>
      </c>
      <c r="M7" s="40">
        <v>6.2892999999999999</v>
      </c>
      <c r="N7" s="22">
        <f t="shared" si="2"/>
        <v>788.24490000000003</v>
      </c>
      <c r="O7" s="23">
        <f t="shared" ref="O7:O27" si="10">(N7-N6)*1000</f>
        <v>-0.59999999996307496</v>
      </c>
      <c r="P7" s="24">
        <f t="shared" ref="P7:P27" si="11">P6+O7</f>
        <v>-0.59999999996307496</v>
      </c>
      <c r="Q7" s="25">
        <f t="shared" ref="Q7:Q27" si="12">O7/(A7-A6)</f>
        <v>-0.59999999996307496</v>
      </c>
      <c r="R7" s="51"/>
      <c r="S7" s="47">
        <f t="shared" si="3"/>
        <v>44774</v>
      </c>
      <c r="T7" s="48">
        <v>9.1136999999999997</v>
      </c>
      <c r="U7" s="49">
        <f t="shared" ref="U7:U27" si="13">(T7-T6)*1000</f>
        <v>-0.19999999999953399</v>
      </c>
      <c r="V7" s="50">
        <f t="shared" ref="V7:V27" si="14">V6+U7</f>
        <v>-0.19999999999953399</v>
      </c>
      <c r="W7" s="32">
        <f t="shared" ref="W7:W27" si="15">U7/(S7-S6)</f>
        <v>-0.19999999999953399</v>
      </c>
      <c r="X7" s="18">
        <v>12.365500000000001</v>
      </c>
      <c r="Y7" s="49">
        <f t="shared" ref="Y7:Y27" si="16">(X7-X6)*1000</f>
        <v>-0.39999999999906799</v>
      </c>
      <c r="Z7" s="50">
        <f t="shared" ref="Z7:Z27" si="17">Z6+Y7</f>
        <v>-0.39999999999906799</v>
      </c>
      <c r="AA7" s="32">
        <f t="shared" ref="AA7:AA27" si="18">Y7/(S7-S6)</f>
        <v>-0.39999999999906799</v>
      </c>
      <c r="AB7" s="48">
        <v>8.8922000000000008</v>
      </c>
      <c r="AC7" s="49">
        <f t="shared" ref="AC7:AC27" si="19">(AB7-AB6)*1000</f>
        <v>-0.29999999999930099</v>
      </c>
      <c r="AD7" s="50">
        <f t="shared" ref="AD7:AD27" si="20">AD6+AC7</f>
        <v>-0.29999999999930099</v>
      </c>
      <c r="AE7" s="32">
        <f t="shared" ref="AE7:AE27" si="21">AC7/(S7-S6)</f>
        <v>-0.29999999999930099</v>
      </c>
      <c r="AF7" s="55">
        <v>81723</v>
      </c>
      <c r="AG7" s="70">
        <f t="shared" ref="AG7:AG27" si="22">81734-AF7</f>
        <v>11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44775</v>
      </c>
      <c r="B8" s="20">
        <v>781.9556</v>
      </c>
      <c r="C8" s="21">
        <v>6.26</v>
      </c>
      <c r="D8" s="22">
        <f t="shared" si="0"/>
        <v>788.21559999999999</v>
      </c>
      <c r="E8" s="23">
        <f t="shared" si="4"/>
        <v>-0.20000000006348301</v>
      </c>
      <c r="F8" s="24">
        <f t="shared" si="5"/>
        <v>0</v>
      </c>
      <c r="G8" s="25">
        <f t="shared" si="6"/>
        <v>-0.20000000006348301</v>
      </c>
      <c r="H8" s="21">
        <v>6.9378000000000002</v>
      </c>
      <c r="I8" s="22">
        <f t="shared" si="1"/>
        <v>788.89340000000004</v>
      </c>
      <c r="J8" s="23">
        <f t="shared" si="7"/>
        <v>-0.199999999949796</v>
      </c>
      <c r="K8" s="24">
        <f t="shared" si="8"/>
        <v>-0.40000000001327901</v>
      </c>
      <c r="L8" s="25">
        <f t="shared" si="9"/>
        <v>-0.199999999949796</v>
      </c>
      <c r="M8" s="39">
        <v>6.2891000000000004</v>
      </c>
      <c r="N8" s="22">
        <f t="shared" si="2"/>
        <v>788.24469999999997</v>
      </c>
      <c r="O8" s="23">
        <f t="shared" si="10"/>
        <v>-0.20000000006348301</v>
      </c>
      <c r="P8" s="24">
        <f t="shared" si="11"/>
        <v>-0.80000000002655702</v>
      </c>
      <c r="Q8" s="25">
        <f t="shared" si="12"/>
        <v>-0.20000000006348301</v>
      </c>
      <c r="R8" s="46"/>
      <c r="S8" s="47">
        <f t="shared" si="3"/>
        <v>44775</v>
      </c>
      <c r="T8" s="48">
        <v>9.1135000000000002</v>
      </c>
      <c r="U8" s="49">
        <f t="shared" si="13"/>
        <v>-0.19999999999953399</v>
      </c>
      <c r="V8" s="50">
        <f t="shared" si="14"/>
        <v>-0.39999999999906799</v>
      </c>
      <c r="W8" s="32">
        <f t="shared" si="15"/>
        <v>-0.19999999999953399</v>
      </c>
      <c r="X8" s="18">
        <v>12.365</v>
      </c>
      <c r="Y8" s="49">
        <f t="shared" si="16"/>
        <v>-0.50000000000061096</v>
      </c>
      <c r="Z8" s="50">
        <f t="shared" si="17"/>
        <v>-0.89999999999967895</v>
      </c>
      <c r="AA8" s="32">
        <f t="shared" si="18"/>
        <v>-0.50000000000061096</v>
      </c>
      <c r="AB8" s="48">
        <v>8.8920999999999992</v>
      </c>
      <c r="AC8" s="49">
        <f t="shared" si="19"/>
        <v>-0.10000000000154299</v>
      </c>
      <c r="AD8" s="50">
        <f t="shared" si="20"/>
        <v>-0.40000000000084401</v>
      </c>
      <c r="AE8" s="32">
        <f t="shared" si="21"/>
        <v>-0.10000000000154299</v>
      </c>
      <c r="AF8" s="55">
        <v>81720</v>
      </c>
      <c r="AG8" s="70">
        <f t="shared" si="22"/>
        <v>14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44776</v>
      </c>
      <c r="B9" s="20">
        <v>781.9556</v>
      </c>
      <c r="C9" s="21">
        <v>6.2598000000000003</v>
      </c>
      <c r="D9" s="22">
        <f t="shared" si="0"/>
        <v>788.21540000000005</v>
      </c>
      <c r="E9" s="23">
        <f t="shared" si="4"/>
        <v>-0.199999999949796</v>
      </c>
      <c r="F9" s="24">
        <f t="shared" si="5"/>
        <v>-0.199999999949796</v>
      </c>
      <c r="G9" s="25">
        <f t="shared" si="6"/>
        <v>-0.199999999949796</v>
      </c>
      <c r="H9" s="21">
        <v>6.9378000000000002</v>
      </c>
      <c r="I9" s="22">
        <f t="shared" si="1"/>
        <v>788.89340000000004</v>
      </c>
      <c r="J9" s="23">
        <f t="shared" si="7"/>
        <v>0</v>
      </c>
      <c r="K9" s="24">
        <f t="shared" si="8"/>
        <v>-0.40000000001327901</v>
      </c>
      <c r="L9" s="25">
        <f t="shared" si="9"/>
        <v>0</v>
      </c>
      <c r="M9" s="40">
        <v>6.2892000000000001</v>
      </c>
      <c r="N9" s="22">
        <f t="shared" si="2"/>
        <v>788.24480000000005</v>
      </c>
      <c r="O9" s="23">
        <f t="shared" si="10"/>
        <v>0.10000000008858501</v>
      </c>
      <c r="P9" s="24">
        <f t="shared" si="11"/>
        <v>-0.69999999993797202</v>
      </c>
      <c r="Q9" s="25">
        <f t="shared" si="12"/>
        <v>0.10000000008858501</v>
      </c>
      <c r="R9" s="51"/>
      <c r="S9" s="47">
        <f t="shared" si="3"/>
        <v>44776</v>
      </c>
      <c r="T9" s="48">
        <v>9.1135000000000002</v>
      </c>
      <c r="U9" s="49">
        <f t="shared" si="13"/>
        <v>0</v>
      </c>
      <c r="V9" s="50">
        <f t="shared" si="14"/>
        <v>-0.39999999999906799</v>
      </c>
      <c r="W9" s="32">
        <f t="shared" si="15"/>
        <v>0</v>
      </c>
      <c r="X9" s="18">
        <v>12.365500000000001</v>
      </c>
      <c r="Y9" s="49">
        <f t="shared" si="16"/>
        <v>0.50000000000061096</v>
      </c>
      <c r="Z9" s="50">
        <f t="shared" si="17"/>
        <v>-0.39999999999906799</v>
      </c>
      <c r="AA9" s="32">
        <f t="shared" si="18"/>
        <v>0.50000000000061096</v>
      </c>
      <c r="AB9" s="48">
        <v>8.8917999999999999</v>
      </c>
      <c r="AC9" s="49">
        <f t="shared" si="19"/>
        <v>-0.29999999999930099</v>
      </c>
      <c r="AD9" s="50">
        <f t="shared" si="20"/>
        <v>-0.70000000000014495</v>
      </c>
      <c r="AE9" s="32">
        <f t="shared" si="21"/>
        <v>-0.29999999999930099</v>
      </c>
      <c r="AF9" s="55">
        <v>81717</v>
      </c>
      <c r="AG9" s="70">
        <f t="shared" si="22"/>
        <v>17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44777</v>
      </c>
      <c r="B10" s="20">
        <v>781.9556</v>
      </c>
      <c r="C10" s="21">
        <v>6.2596999999999996</v>
      </c>
      <c r="D10" s="22">
        <f t="shared" si="0"/>
        <v>788.21529999999996</v>
      </c>
      <c r="E10" s="23">
        <f t="shared" si="4"/>
        <v>-0.10000000008858501</v>
      </c>
      <c r="F10" s="24">
        <f t="shared" si="5"/>
        <v>-0.30000000003838101</v>
      </c>
      <c r="G10" s="25">
        <f t="shared" si="6"/>
        <v>-0.10000000008858501</v>
      </c>
      <c r="H10" s="21">
        <v>6.9374000000000002</v>
      </c>
      <c r="I10" s="22">
        <f t="shared" si="1"/>
        <v>788.89300000000003</v>
      </c>
      <c r="J10" s="23">
        <f t="shared" si="7"/>
        <v>-0.40000000001327901</v>
      </c>
      <c r="K10" s="24">
        <f t="shared" si="8"/>
        <v>-0.80000000002655702</v>
      </c>
      <c r="L10" s="25">
        <f t="shared" si="9"/>
        <v>-0.40000000001327901</v>
      </c>
      <c r="M10" s="39">
        <v>6.2887000000000004</v>
      </c>
      <c r="N10" s="22">
        <f t="shared" si="2"/>
        <v>788.24429999999995</v>
      </c>
      <c r="O10" s="23">
        <f t="shared" si="10"/>
        <v>-0.50000000010186296</v>
      </c>
      <c r="P10" s="24">
        <f t="shared" si="11"/>
        <v>-1.2000000000398401</v>
      </c>
      <c r="Q10" s="25">
        <f t="shared" si="12"/>
        <v>-0.50000000010186296</v>
      </c>
      <c r="R10" s="46"/>
      <c r="S10" s="47">
        <f t="shared" si="3"/>
        <v>44777</v>
      </c>
      <c r="T10" s="48">
        <v>9.1130999999999993</v>
      </c>
      <c r="U10" s="49">
        <f t="shared" si="13"/>
        <v>-0.40000000000084401</v>
      </c>
      <c r="V10" s="50">
        <f t="shared" si="14"/>
        <v>-0.799999999999912</v>
      </c>
      <c r="W10" s="32">
        <f t="shared" si="15"/>
        <v>-0.40000000000084401</v>
      </c>
      <c r="X10" s="18">
        <v>12.3653</v>
      </c>
      <c r="Y10" s="49">
        <f t="shared" si="16"/>
        <v>-0.20000000000130999</v>
      </c>
      <c r="Z10" s="50">
        <f t="shared" si="17"/>
        <v>-0.60000000000037801</v>
      </c>
      <c r="AA10" s="32">
        <f t="shared" si="18"/>
        <v>-0.20000000000130999</v>
      </c>
      <c r="AB10" s="48">
        <v>8.8916000000000004</v>
      </c>
      <c r="AC10" s="49">
        <f t="shared" si="19"/>
        <v>-0.19999999999953399</v>
      </c>
      <c r="AD10" s="50">
        <f t="shared" si="20"/>
        <v>-0.89999999999967895</v>
      </c>
      <c r="AE10" s="32">
        <f t="shared" si="21"/>
        <v>-0.19999999999953399</v>
      </c>
      <c r="AF10" s="55">
        <v>81714</v>
      </c>
      <c r="AG10" s="70">
        <f t="shared" si="22"/>
        <v>20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44778</v>
      </c>
      <c r="B11" s="20">
        <v>781.9556</v>
      </c>
      <c r="C11" s="21">
        <v>6.2594000000000003</v>
      </c>
      <c r="D11" s="22">
        <f t="shared" si="0"/>
        <v>788.21500000000003</v>
      </c>
      <c r="E11" s="23">
        <f t="shared" si="4"/>
        <v>-0.29999999992469401</v>
      </c>
      <c r="F11" s="24">
        <f t="shared" si="5"/>
        <v>-0.59999999996307496</v>
      </c>
      <c r="G11" s="25">
        <f t="shared" si="6"/>
        <v>-0.29999999992469401</v>
      </c>
      <c r="H11" s="21">
        <v>6.9371999999999998</v>
      </c>
      <c r="I11" s="22">
        <f t="shared" si="1"/>
        <v>788.89279999999997</v>
      </c>
      <c r="J11" s="23">
        <f t="shared" si="7"/>
        <v>-0.20000000006348301</v>
      </c>
      <c r="K11" s="24">
        <f t="shared" si="8"/>
        <v>-1.00000000009004</v>
      </c>
      <c r="L11" s="25">
        <f t="shared" si="9"/>
        <v>-0.20000000006348301</v>
      </c>
      <c r="M11" s="40">
        <v>6.2885</v>
      </c>
      <c r="N11" s="22">
        <f t="shared" si="2"/>
        <v>788.2441</v>
      </c>
      <c r="O11" s="23">
        <f t="shared" si="10"/>
        <v>-0.199999999949796</v>
      </c>
      <c r="P11" s="24">
        <f t="shared" si="11"/>
        <v>-1.39999999998963</v>
      </c>
      <c r="Q11" s="25">
        <f t="shared" si="12"/>
        <v>-0.199999999949796</v>
      </c>
      <c r="R11" s="51"/>
      <c r="S11" s="47">
        <f t="shared" si="3"/>
        <v>44778</v>
      </c>
      <c r="T11" s="48">
        <v>9.1128999999999998</v>
      </c>
      <c r="U11" s="49">
        <f t="shared" si="13"/>
        <v>-0.19999999999953399</v>
      </c>
      <c r="V11" s="50">
        <f t="shared" si="14"/>
        <v>-0.999999999999446</v>
      </c>
      <c r="W11" s="32">
        <f t="shared" si="15"/>
        <v>-0.19999999999953399</v>
      </c>
      <c r="X11" s="18">
        <v>12.3651</v>
      </c>
      <c r="Y11" s="49">
        <f t="shared" si="16"/>
        <v>-0.19999999999953399</v>
      </c>
      <c r="Z11" s="50">
        <f t="shared" si="17"/>
        <v>-0.799999999999912</v>
      </c>
      <c r="AA11" s="32">
        <f t="shared" si="18"/>
        <v>-0.19999999999953399</v>
      </c>
      <c r="AB11" s="48">
        <v>8.8915000000000006</v>
      </c>
      <c r="AC11" s="49">
        <f t="shared" si="19"/>
        <v>-9.99999999997669E-2</v>
      </c>
      <c r="AD11" s="50">
        <f t="shared" si="20"/>
        <v>-0.999999999999446</v>
      </c>
      <c r="AE11" s="32">
        <f t="shared" si="21"/>
        <v>-9.99999999997669E-2</v>
      </c>
      <c r="AF11" s="55">
        <v>81711</v>
      </c>
      <c r="AG11" s="70">
        <f t="shared" si="22"/>
        <v>23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44779</v>
      </c>
      <c r="B12" s="20">
        <v>781.9556</v>
      </c>
      <c r="C12" s="21">
        <v>6.2591999999999999</v>
      </c>
      <c r="D12" s="22">
        <f t="shared" si="0"/>
        <v>788.21479999999997</v>
      </c>
      <c r="E12" s="23">
        <f t="shared" si="4"/>
        <v>-0.20000000006348301</v>
      </c>
      <c r="F12" s="24">
        <f t="shared" si="5"/>
        <v>-0.80000000002655702</v>
      </c>
      <c r="G12" s="25">
        <f t="shared" si="6"/>
        <v>-0.20000000006348301</v>
      </c>
      <c r="H12" s="21">
        <v>6.9375</v>
      </c>
      <c r="I12" s="22">
        <f t="shared" si="1"/>
        <v>788.8931</v>
      </c>
      <c r="J12" s="23">
        <f t="shared" si="7"/>
        <v>0.30000000003838101</v>
      </c>
      <c r="K12" s="24">
        <f t="shared" si="8"/>
        <v>-0.70000000005165897</v>
      </c>
      <c r="L12" s="25">
        <f t="shared" si="9"/>
        <v>0.30000000003838101</v>
      </c>
      <c r="M12" s="39">
        <v>6.2889999999999997</v>
      </c>
      <c r="N12" s="22">
        <f t="shared" si="2"/>
        <v>788.24459999999999</v>
      </c>
      <c r="O12" s="23">
        <f t="shared" si="10"/>
        <v>0.49999999998817701</v>
      </c>
      <c r="P12" s="24">
        <f t="shared" si="11"/>
        <v>-0.90000000000145497</v>
      </c>
      <c r="Q12" s="25">
        <f t="shared" si="12"/>
        <v>0.49999999998817701</v>
      </c>
      <c r="R12" s="46"/>
      <c r="S12" s="47">
        <f t="shared" si="3"/>
        <v>44779</v>
      </c>
      <c r="T12" s="48">
        <v>9.1125000000000007</v>
      </c>
      <c r="U12" s="49">
        <f t="shared" si="13"/>
        <v>-0.39999999999906799</v>
      </c>
      <c r="V12" s="50">
        <f t="shared" si="14"/>
        <v>-1.39999999999851</v>
      </c>
      <c r="W12" s="32">
        <f t="shared" si="15"/>
        <v>-0.39999999999906799</v>
      </c>
      <c r="X12" s="18">
        <v>12.3649</v>
      </c>
      <c r="Y12" s="49">
        <f t="shared" si="16"/>
        <v>-0.19999999999953399</v>
      </c>
      <c r="Z12" s="50">
        <f t="shared" si="17"/>
        <v>-0.999999999999446</v>
      </c>
      <c r="AA12" s="32">
        <f t="shared" si="18"/>
        <v>-0.19999999999953399</v>
      </c>
      <c r="AB12" s="48">
        <v>8.8911999999999907</v>
      </c>
      <c r="AC12" s="49">
        <f t="shared" si="19"/>
        <v>-0.30000000000995902</v>
      </c>
      <c r="AD12" s="50">
        <f t="shared" si="20"/>
        <v>-1.3000000000094001</v>
      </c>
      <c r="AE12" s="32">
        <f t="shared" si="21"/>
        <v>-0.30000000000995902</v>
      </c>
      <c r="AF12" s="55">
        <v>81708</v>
      </c>
      <c r="AG12" s="70">
        <f t="shared" si="22"/>
        <v>26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44780</v>
      </c>
      <c r="B13" s="20">
        <v>781.9556</v>
      </c>
      <c r="C13" s="21">
        <v>6.2591999999999999</v>
      </c>
      <c r="D13" s="22">
        <f t="shared" si="0"/>
        <v>788.21479999999997</v>
      </c>
      <c r="E13" s="23">
        <f t="shared" si="4"/>
        <v>0</v>
      </c>
      <c r="F13" s="24">
        <f t="shared" si="5"/>
        <v>-0.80000000002655702</v>
      </c>
      <c r="G13" s="25">
        <f t="shared" si="6"/>
        <v>0</v>
      </c>
      <c r="H13" s="21">
        <v>6.9367999999999999</v>
      </c>
      <c r="I13" s="22">
        <f t="shared" si="1"/>
        <v>788.89239999999995</v>
      </c>
      <c r="J13" s="23">
        <f t="shared" si="7"/>
        <v>-0.70000000005165897</v>
      </c>
      <c r="K13" s="24">
        <f t="shared" si="8"/>
        <v>-1.4000000001033199</v>
      </c>
      <c r="L13" s="25">
        <f t="shared" si="9"/>
        <v>-0.70000000005165897</v>
      </c>
      <c r="M13" s="40">
        <v>6.2881</v>
      </c>
      <c r="N13" s="22">
        <f t="shared" si="2"/>
        <v>788.24369999999999</v>
      </c>
      <c r="O13" s="23">
        <f t="shared" si="10"/>
        <v>-0.90000000000145497</v>
      </c>
      <c r="P13" s="24">
        <f t="shared" si="11"/>
        <v>-1.8000000000029099</v>
      </c>
      <c r="Q13" s="25">
        <f t="shared" si="12"/>
        <v>-0.90000000000145497</v>
      </c>
      <c r="R13" s="51"/>
      <c r="S13" s="47">
        <f t="shared" si="3"/>
        <v>44780</v>
      </c>
      <c r="T13" s="48">
        <v>9.1125000000000007</v>
      </c>
      <c r="U13" s="49">
        <f t="shared" si="13"/>
        <v>0</v>
      </c>
      <c r="V13" s="50">
        <f t="shared" si="14"/>
        <v>-1.39999999999851</v>
      </c>
      <c r="W13" s="32">
        <f t="shared" si="15"/>
        <v>0</v>
      </c>
      <c r="X13" s="18">
        <v>12.364800000000001</v>
      </c>
      <c r="Y13" s="49">
        <f t="shared" si="16"/>
        <v>-9.99999999997669E-2</v>
      </c>
      <c r="Z13" s="50">
        <f t="shared" si="17"/>
        <v>-1.0999999999992101</v>
      </c>
      <c r="AA13" s="32">
        <f t="shared" si="18"/>
        <v>-9.99999999997669E-2</v>
      </c>
      <c r="AB13" s="48">
        <v>8.8909999999999894</v>
      </c>
      <c r="AC13" s="49">
        <f t="shared" si="19"/>
        <v>-0.20000000000130999</v>
      </c>
      <c r="AD13" s="50">
        <f t="shared" si="20"/>
        <v>-1.5000000000107101</v>
      </c>
      <c r="AE13" s="32">
        <f t="shared" si="21"/>
        <v>-0.20000000000130999</v>
      </c>
      <c r="AF13" s="55">
        <v>81705</v>
      </c>
      <c r="AG13" s="70">
        <f t="shared" si="22"/>
        <v>29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44781</v>
      </c>
      <c r="B14" s="20">
        <v>781.9556</v>
      </c>
      <c r="C14" s="21">
        <v>6.2587999999999999</v>
      </c>
      <c r="D14" s="22">
        <f t="shared" si="0"/>
        <v>788.21439999999996</v>
      </c>
      <c r="E14" s="23">
        <f t="shared" si="4"/>
        <v>-0.40000000001327901</v>
      </c>
      <c r="F14" s="24">
        <f t="shared" si="5"/>
        <v>-1.2000000000398401</v>
      </c>
      <c r="G14" s="25">
        <f t="shared" si="6"/>
        <v>-0.40000000001327901</v>
      </c>
      <c r="H14" s="21">
        <v>6.9366000000000003</v>
      </c>
      <c r="I14" s="22">
        <f t="shared" si="1"/>
        <v>788.8922</v>
      </c>
      <c r="J14" s="23">
        <f t="shared" si="7"/>
        <v>-0.199999999949796</v>
      </c>
      <c r="K14" s="24">
        <f t="shared" si="8"/>
        <v>-1.60000000005311</v>
      </c>
      <c r="L14" s="25">
        <f t="shared" si="9"/>
        <v>-0.199999999949796</v>
      </c>
      <c r="M14" s="39">
        <v>6.2878999999999996</v>
      </c>
      <c r="N14" s="22">
        <f t="shared" si="2"/>
        <v>788.24350000000004</v>
      </c>
      <c r="O14" s="23">
        <f t="shared" si="10"/>
        <v>-0.199999999949796</v>
      </c>
      <c r="P14" s="24">
        <f t="shared" si="11"/>
        <v>-1.9999999999527101</v>
      </c>
      <c r="Q14" s="25">
        <f t="shared" si="12"/>
        <v>-0.199999999949796</v>
      </c>
      <c r="R14" s="46"/>
      <c r="S14" s="47">
        <f t="shared" si="3"/>
        <v>44781</v>
      </c>
      <c r="T14" s="48">
        <v>9.1123999999999992</v>
      </c>
      <c r="U14" s="49">
        <f t="shared" si="13"/>
        <v>-0.10000000000154299</v>
      </c>
      <c r="V14" s="50">
        <f t="shared" si="14"/>
        <v>-1.50000000000006</v>
      </c>
      <c r="W14" s="32">
        <f t="shared" si="15"/>
        <v>-0.10000000000154299</v>
      </c>
      <c r="X14" s="18">
        <v>12.3645</v>
      </c>
      <c r="Y14" s="49">
        <f t="shared" si="16"/>
        <v>-0.30000000000107702</v>
      </c>
      <c r="Z14" s="50">
        <f t="shared" si="17"/>
        <v>-1.4000000000002899</v>
      </c>
      <c r="AA14" s="32">
        <f t="shared" si="18"/>
        <v>-0.30000000000107702</v>
      </c>
      <c r="AB14" s="48">
        <v>8.8911999999999995</v>
      </c>
      <c r="AC14" s="49">
        <f t="shared" si="19"/>
        <v>0.200000000010192</v>
      </c>
      <c r="AD14" s="50">
        <f t="shared" si="20"/>
        <v>-1.3000000000005201</v>
      </c>
      <c r="AE14" s="32">
        <f t="shared" si="21"/>
        <v>0.200000000010192</v>
      </c>
      <c r="AF14" s="55">
        <v>81702</v>
      </c>
      <c r="AG14" s="70">
        <f t="shared" si="22"/>
        <v>32</v>
      </c>
      <c r="AH14" s="72"/>
    </row>
    <row r="15" spans="1:44" s="1" customFormat="1" ht="14.85" customHeight="1">
      <c r="A15" s="19">
        <v>44782</v>
      </c>
      <c r="B15" s="20">
        <v>781.9556</v>
      </c>
      <c r="C15" s="21">
        <v>6.2586000000000004</v>
      </c>
      <c r="D15" s="22">
        <f t="shared" si="0"/>
        <v>788.21420000000001</v>
      </c>
      <c r="E15" s="23">
        <f t="shared" si="4"/>
        <v>-0.199999999949796</v>
      </c>
      <c r="F15" s="24">
        <f t="shared" si="5"/>
        <v>-1.39999999998963</v>
      </c>
      <c r="G15" s="25">
        <f t="shared" si="6"/>
        <v>-0.199999999949796</v>
      </c>
      <c r="H15" s="21">
        <v>6.9364999999999997</v>
      </c>
      <c r="I15" s="22">
        <f t="shared" si="1"/>
        <v>788.89210000000003</v>
      </c>
      <c r="J15" s="23">
        <f t="shared" si="7"/>
        <v>-9.9999999974897905E-2</v>
      </c>
      <c r="K15" s="24">
        <f t="shared" si="8"/>
        <v>-1.70000000002801</v>
      </c>
      <c r="L15" s="25">
        <f t="shared" si="9"/>
        <v>-9.9999999974897905E-2</v>
      </c>
      <c r="M15" s="40">
        <v>6.2870999999999997</v>
      </c>
      <c r="N15" s="22">
        <f t="shared" si="2"/>
        <v>788.24270000000001</v>
      </c>
      <c r="O15" s="23">
        <f t="shared" si="10"/>
        <v>-0.80000000002655702</v>
      </c>
      <c r="P15" s="24">
        <f t="shared" si="11"/>
        <v>-2.79999999997926</v>
      </c>
      <c r="Q15" s="25">
        <f t="shared" si="12"/>
        <v>-0.80000000002655702</v>
      </c>
      <c r="R15" s="51"/>
      <c r="S15" s="47">
        <f t="shared" si="3"/>
        <v>44782</v>
      </c>
      <c r="T15" s="48">
        <v>9.1122999999999994</v>
      </c>
      <c r="U15" s="49">
        <f t="shared" si="13"/>
        <v>-9.99999999997669E-2</v>
      </c>
      <c r="V15" s="50">
        <f t="shared" si="14"/>
        <v>-1.59999999999982</v>
      </c>
      <c r="W15" s="32">
        <f t="shared" si="15"/>
        <v>-9.99999999997669E-2</v>
      </c>
      <c r="X15" s="18">
        <v>12.3643</v>
      </c>
      <c r="Y15" s="49">
        <f t="shared" si="16"/>
        <v>-0.19999999999953399</v>
      </c>
      <c r="Z15" s="50">
        <f t="shared" si="17"/>
        <v>-1.59999999999982</v>
      </c>
      <c r="AA15" s="32">
        <f t="shared" si="18"/>
        <v>-0.19999999999953399</v>
      </c>
      <c r="AB15" s="48">
        <v>8.8905999999999903</v>
      </c>
      <c r="AC15" s="49">
        <f t="shared" si="19"/>
        <v>-0.60000000000926001</v>
      </c>
      <c r="AD15" s="50">
        <f t="shared" si="20"/>
        <v>-1.9000000000097801</v>
      </c>
      <c r="AE15" s="32">
        <f t="shared" si="21"/>
        <v>-0.60000000000926001</v>
      </c>
      <c r="AF15" s="55">
        <v>81699</v>
      </c>
      <c r="AG15" s="70">
        <f t="shared" si="22"/>
        <v>35</v>
      </c>
      <c r="AH15" s="71"/>
    </row>
    <row r="16" spans="1:44" s="1" customFormat="1" ht="14.85" customHeight="1">
      <c r="A16" s="19">
        <v>44783</v>
      </c>
      <c r="B16" s="20">
        <v>781.9556</v>
      </c>
      <c r="C16" s="21">
        <v>6.2590000000000003</v>
      </c>
      <c r="D16" s="22">
        <f t="shared" si="0"/>
        <v>788.21460000000002</v>
      </c>
      <c r="E16" s="23">
        <f t="shared" si="4"/>
        <v>0.40000000001327901</v>
      </c>
      <c r="F16" s="24">
        <f t="shared" si="5"/>
        <v>-0.99999999997635303</v>
      </c>
      <c r="G16" s="25">
        <f t="shared" si="6"/>
        <v>0.40000000001327901</v>
      </c>
      <c r="H16" s="21">
        <v>6.9362000000000004</v>
      </c>
      <c r="I16" s="22">
        <f t="shared" si="1"/>
        <v>788.89179999999999</v>
      </c>
      <c r="J16" s="23">
        <f t="shared" si="7"/>
        <v>-0.30000000003838101</v>
      </c>
      <c r="K16" s="24">
        <f t="shared" si="8"/>
        <v>-2.00000000006639</v>
      </c>
      <c r="L16" s="25">
        <f t="shared" si="9"/>
        <v>-0.30000000003838101</v>
      </c>
      <c r="M16" s="39">
        <v>6.2874999999999996</v>
      </c>
      <c r="N16" s="22">
        <f t="shared" si="2"/>
        <v>788.24310000000003</v>
      </c>
      <c r="O16" s="23">
        <f t="shared" si="10"/>
        <v>0.40000000001327901</v>
      </c>
      <c r="P16" s="24">
        <f t="shared" si="11"/>
        <v>-2.39999999996598</v>
      </c>
      <c r="Q16" s="25">
        <f t="shared" si="12"/>
        <v>0.40000000001327901</v>
      </c>
      <c r="R16" s="46"/>
      <c r="S16" s="47">
        <f t="shared" si="3"/>
        <v>44783</v>
      </c>
      <c r="T16" s="48">
        <v>9.1119000000000003</v>
      </c>
      <c r="U16" s="49">
        <f t="shared" si="13"/>
        <v>-0.39999999999906799</v>
      </c>
      <c r="V16" s="50">
        <f t="shared" si="14"/>
        <v>-1.99999999999889</v>
      </c>
      <c r="W16" s="32">
        <f t="shared" si="15"/>
        <v>-0.39999999999906799</v>
      </c>
      <c r="X16" s="18">
        <v>12.3645</v>
      </c>
      <c r="Y16" s="49">
        <f t="shared" si="16"/>
        <v>0.19999999999953399</v>
      </c>
      <c r="Z16" s="50">
        <f t="shared" si="17"/>
        <v>-1.4000000000002899</v>
      </c>
      <c r="AA16" s="32">
        <f t="shared" si="18"/>
        <v>0.19999999999953399</v>
      </c>
      <c r="AB16" s="48">
        <v>8.8903999999999908</v>
      </c>
      <c r="AC16" s="49">
        <f t="shared" si="19"/>
        <v>-0.19999999999953399</v>
      </c>
      <c r="AD16" s="50">
        <f t="shared" si="20"/>
        <v>-2.1000000000093202</v>
      </c>
      <c r="AE16" s="32">
        <f t="shared" si="21"/>
        <v>-0.19999999999953399</v>
      </c>
      <c r="AF16" s="55">
        <v>81696</v>
      </c>
      <c r="AG16" s="70">
        <f t="shared" si="22"/>
        <v>38</v>
      </c>
      <c r="AH16" s="72"/>
    </row>
    <row r="17" spans="1:43" s="1" customFormat="1" ht="14.85" customHeight="1">
      <c r="A17" s="19">
        <v>44784</v>
      </c>
      <c r="B17" s="20">
        <v>781.9556</v>
      </c>
      <c r="C17" s="21">
        <v>6.2582000000000004</v>
      </c>
      <c r="D17" s="22">
        <f t="shared" si="0"/>
        <v>788.21379999999999</v>
      </c>
      <c r="E17" s="23">
        <f t="shared" si="4"/>
        <v>-0.80000000002655702</v>
      </c>
      <c r="F17" s="24">
        <f t="shared" si="5"/>
        <v>-1.8000000000029099</v>
      </c>
      <c r="G17" s="25">
        <f t="shared" si="6"/>
        <v>-0.80000000002655702</v>
      </c>
      <c r="H17" s="21">
        <v>6.9362000000000004</v>
      </c>
      <c r="I17" s="22">
        <f t="shared" si="1"/>
        <v>788.89179999999999</v>
      </c>
      <c r="J17" s="23">
        <f t="shared" si="7"/>
        <v>0</v>
      </c>
      <c r="K17" s="24">
        <f t="shared" si="8"/>
        <v>-2.00000000006639</v>
      </c>
      <c r="L17" s="25">
        <f t="shared" si="9"/>
        <v>0</v>
      </c>
      <c r="M17" s="40">
        <v>6.2873000000000001</v>
      </c>
      <c r="N17" s="22">
        <f t="shared" si="2"/>
        <v>788.24289999999996</v>
      </c>
      <c r="O17" s="23">
        <f t="shared" si="10"/>
        <v>-0.20000000006348301</v>
      </c>
      <c r="P17" s="24">
        <f t="shared" si="11"/>
        <v>-2.6000000000294698</v>
      </c>
      <c r="Q17" s="25">
        <f t="shared" si="12"/>
        <v>-0.20000000006348301</v>
      </c>
      <c r="R17" s="51"/>
      <c r="S17" s="47">
        <f t="shared" si="3"/>
        <v>44784</v>
      </c>
      <c r="T17" s="48">
        <v>9.1117000000000008</v>
      </c>
      <c r="U17" s="49">
        <f t="shared" si="13"/>
        <v>-0.19999999999953399</v>
      </c>
      <c r="V17" s="50">
        <f t="shared" si="14"/>
        <v>-2.1999999999984299</v>
      </c>
      <c r="W17" s="32">
        <f t="shared" si="15"/>
        <v>-0.19999999999953399</v>
      </c>
      <c r="X17" s="18">
        <v>12.363899999999999</v>
      </c>
      <c r="Y17" s="49">
        <f t="shared" si="16"/>
        <v>-0.60000000000037801</v>
      </c>
      <c r="Z17" s="50">
        <f t="shared" si="17"/>
        <v>-2.0000000000006701</v>
      </c>
      <c r="AA17" s="32">
        <f t="shared" si="18"/>
        <v>-0.60000000000037801</v>
      </c>
      <c r="AB17" s="48">
        <v>8.8901999999999894</v>
      </c>
      <c r="AC17" s="49">
        <f t="shared" si="19"/>
        <v>-0.20000000000130999</v>
      </c>
      <c r="AD17" s="50">
        <f t="shared" si="20"/>
        <v>-2.30000000001063</v>
      </c>
      <c r="AE17" s="32">
        <f t="shared" si="21"/>
        <v>-0.20000000000130999</v>
      </c>
      <c r="AF17" s="55">
        <v>81693</v>
      </c>
      <c r="AG17" s="70">
        <f t="shared" si="22"/>
        <v>41</v>
      </c>
      <c r="AH17" s="71"/>
    </row>
    <row r="18" spans="1:43" s="1" customFormat="1" ht="14.85" customHeight="1">
      <c r="A18" s="19">
        <v>44785</v>
      </c>
      <c r="B18" s="20">
        <v>781.9556</v>
      </c>
      <c r="C18" s="21">
        <v>6.258</v>
      </c>
      <c r="D18" s="22">
        <f t="shared" si="0"/>
        <v>788.21360000000004</v>
      </c>
      <c r="E18" s="23">
        <f t="shared" si="4"/>
        <v>-0.199999999949796</v>
      </c>
      <c r="F18" s="24">
        <f t="shared" si="5"/>
        <v>-1.9999999999527101</v>
      </c>
      <c r="G18" s="25">
        <f t="shared" si="6"/>
        <v>-0.199999999949796</v>
      </c>
      <c r="H18" s="21">
        <v>6.9358000000000004</v>
      </c>
      <c r="I18" s="22">
        <f t="shared" si="1"/>
        <v>788.89139999999998</v>
      </c>
      <c r="J18" s="23">
        <f t="shared" si="7"/>
        <v>-0.40000000001327901</v>
      </c>
      <c r="K18" s="24">
        <f t="shared" si="8"/>
        <v>-2.40000000007967</v>
      </c>
      <c r="L18" s="25">
        <f t="shared" si="9"/>
        <v>-0.40000000001327901</v>
      </c>
      <c r="M18" s="39">
        <v>6.2872000000000003</v>
      </c>
      <c r="N18" s="22">
        <f t="shared" si="2"/>
        <v>788.24279999999999</v>
      </c>
      <c r="O18" s="23">
        <f t="shared" si="10"/>
        <v>-9.9999999974897905E-2</v>
      </c>
      <c r="P18" s="24">
        <f t="shared" si="11"/>
        <v>-2.70000000000437</v>
      </c>
      <c r="Q18" s="25">
        <f t="shared" si="12"/>
        <v>-9.9999999974897905E-2</v>
      </c>
      <c r="R18" s="51"/>
      <c r="S18" s="47">
        <f t="shared" si="3"/>
        <v>44785</v>
      </c>
      <c r="T18" s="48">
        <v>9.1120000000000001</v>
      </c>
      <c r="U18" s="49">
        <f t="shared" si="13"/>
        <v>0.29999999999930099</v>
      </c>
      <c r="V18" s="50">
        <f t="shared" si="14"/>
        <v>-1.8999999999991199</v>
      </c>
      <c r="W18" s="32">
        <f t="shared" si="15"/>
        <v>0.29999999999930099</v>
      </c>
      <c r="X18" s="18">
        <v>12.3637</v>
      </c>
      <c r="Y18" s="49">
        <f t="shared" si="16"/>
        <v>-0.19999999999953399</v>
      </c>
      <c r="Z18" s="50">
        <f t="shared" si="17"/>
        <v>-2.2000000000002</v>
      </c>
      <c r="AA18" s="32">
        <f t="shared" si="18"/>
        <v>-0.19999999999953399</v>
      </c>
      <c r="AB18" s="48">
        <v>8.8901000000000003</v>
      </c>
      <c r="AC18" s="49">
        <f t="shared" si="19"/>
        <v>-9.9999999989108801E-2</v>
      </c>
      <c r="AD18" s="50">
        <f t="shared" si="20"/>
        <v>-2.3999999999997401</v>
      </c>
      <c r="AE18" s="32">
        <f t="shared" si="21"/>
        <v>-9.9999999989108801E-2</v>
      </c>
      <c r="AF18" s="55">
        <v>81690</v>
      </c>
      <c r="AG18" s="70">
        <f t="shared" si="22"/>
        <v>44</v>
      </c>
      <c r="AH18" s="72"/>
    </row>
    <row r="19" spans="1:43" s="1" customFormat="1" ht="14.85" customHeight="1">
      <c r="A19" s="19">
        <v>44786</v>
      </c>
      <c r="B19" s="20">
        <v>781.9556</v>
      </c>
      <c r="C19" s="21">
        <v>6.2582000000000004</v>
      </c>
      <c r="D19" s="22">
        <f t="shared" si="0"/>
        <v>788.21379999999999</v>
      </c>
      <c r="E19" s="23">
        <f t="shared" si="4"/>
        <v>0.199999999949796</v>
      </c>
      <c r="F19" s="24">
        <f t="shared" si="5"/>
        <v>-1.8000000000029099</v>
      </c>
      <c r="G19" s="25">
        <f t="shared" si="6"/>
        <v>0.199999999949796</v>
      </c>
      <c r="H19" s="21">
        <v>6.9355999999999902</v>
      </c>
      <c r="I19" s="22">
        <f t="shared" si="1"/>
        <v>788.89120000000003</v>
      </c>
      <c r="J19" s="23">
        <f t="shared" si="7"/>
        <v>-0.199999999949796</v>
      </c>
      <c r="K19" s="24">
        <f t="shared" si="8"/>
        <v>-2.6000000000294698</v>
      </c>
      <c r="L19" s="25">
        <f t="shared" si="9"/>
        <v>-0.199999999949796</v>
      </c>
      <c r="M19" s="40">
        <v>6.2869000000000099</v>
      </c>
      <c r="N19" s="22">
        <f t="shared" si="2"/>
        <v>788.24249999999995</v>
      </c>
      <c r="O19" s="23">
        <f t="shared" si="10"/>
        <v>-0.29999999992469401</v>
      </c>
      <c r="P19" s="24">
        <f t="shared" si="11"/>
        <v>-2.9999999999290599</v>
      </c>
      <c r="Q19" s="25">
        <f t="shared" si="12"/>
        <v>-0.29999999992469401</v>
      </c>
      <c r="R19" s="51"/>
      <c r="S19" s="47">
        <f t="shared" si="3"/>
        <v>44786</v>
      </c>
      <c r="T19" s="48">
        <v>9.1113000000000106</v>
      </c>
      <c r="U19" s="49">
        <f t="shared" si="13"/>
        <v>-0.69999999998948703</v>
      </c>
      <c r="V19" s="50">
        <f t="shared" si="14"/>
        <v>-2.5999999999886101</v>
      </c>
      <c r="W19" s="32">
        <f t="shared" si="15"/>
        <v>-0.69999999998948703</v>
      </c>
      <c r="X19" s="18">
        <v>12.363799999999999</v>
      </c>
      <c r="Y19" s="49">
        <f t="shared" si="16"/>
        <v>9.99999999997669E-2</v>
      </c>
      <c r="Z19" s="50">
        <f t="shared" si="17"/>
        <v>-2.10000000000043</v>
      </c>
      <c r="AA19" s="32">
        <f t="shared" si="18"/>
        <v>9.99999999997669E-2</v>
      </c>
      <c r="AB19" s="48">
        <v>8.8897999999999904</v>
      </c>
      <c r="AC19" s="49">
        <f t="shared" si="19"/>
        <v>-0.30000000000995902</v>
      </c>
      <c r="AD19" s="50">
        <f t="shared" si="20"/>
        <v>-2.7000000000096902</v>
      </c>
      <c r="AE19" s="32">
        <f t="shared" si="21"/>
        <v>-0.30000000000995902</v>
      </c>
      <c r="AF19" s="55">
        <v>81687</v>
      </c>
      <c r="AG19" s="70">
        <f t="shared" si="22"/>
        <v>47</v>
      </c>
      <c r="AH19" s="71"/>
    </row>
    <row r="20" spans="1:43" s="1" customFormat="1" ht="14.85" customHeight="1">
      <c r="A20" s="19">
        <v>44787</v>
      </c>
      <c r="B20" s="20">
        <v>781.9556</v>
      </c>
      <c r="C20" s="21">
        <v>6.2575999999999903</v>
      </c>
      <c r="D20" s="22">
        <f t="shared" si="0"/>
        <v>788.21320000000003</v>
      </c>
      <c r="E20" s="23">
        <f t="shared" si="4"/>
        <v>-0.59999999996307496</v>
      </c>
      <c r="F20" s="24">
        <f t="shared" si="5"/>
        <v>-2.39999999996598</v>
      </c>
      <c r="G20" s="25">
        <f t="shared" si="6"/>
        <v>-0.59999999996307496</v>
      </c>
      <c r="H20" s="21">
        <v>6.9355000000000002</v>
      </c>
      <c r="I20" s="22">
        <f t="shared" si="1"/>
        <v>788.89110000000005</v>
      </c>
      <c r="J20" s="23">
        <f t="shared" si="7"/>
        <v>-9.9999999974897905E-2</v>
      </c>
      <c r="K20" s="24">
        <f t="shared" si="8"/>
        <v>-2.70000000000437</v>
      </c>
      <c r="L20" s="25">
        <f t="shared" si="9"/>
        <v>-9.9999999974897905E-2</v>
      </c>
      <c r="M20" s="39">
        <v>6.2867000000000104</v>
      </c>
      <c r="N20" s="22">
        <f t="shared" si="2"/>
        <v>788.2423</v>
      </c>
      <c r="O20" s="23">
        <f t="shared" si="10"/>
        <v>-0.20000000006348301</v>
      </c>
      <c r="P20" s="24">
        <f t="shared" si="11"/>
        <v>-3.1999999999925399</v>
      </c>
      <c r="Q20" s="25">
        <f t="shared" si="12"/>
        <v>-0.20000000006348301</v>
      </c>
      <c r="R20" s="46"/>
      <c r="S20" s="47">
        <f t="shared" si="3"/>
        <v>44787</v>
      </c>
      <c r="T20" s="48">
        <v>9.1111000000000093</v>
      </c>
      <c r="U20" s="49">
        <f t="shared" si="13"/>
        <v>-0.20000000000130999</v>
      </c>
      <c r="V20" s="50">
        <f t="shared" si="14"/>
        <v>-2.7999999999899199</v>
      </c>
      <c r="W20" s="32">
        <f t="shared" si="15"/>
        <v>-0.20000000000130999</v>
      </c>
      <c r="X20" s="18">
        <v>12.363300000000001</v>
      </c>
      <c r="Y20" s="49">
        <f t="shared" si="16"/>
        <v>-0.49999999999883499</v>
      </c>
      <c r="Z20" s="50">
        <f t="shared" si="17"/>
        <v>-2.59999999999927</v>
      </c>
      <c r="AA20" s="32">
        <f t="shared" si="18"/>
        <v>-0.49999999999883499</v>
      </c>
      <c r="AB20" s="48">
        <v>8.8895999999999802</v>
      </c>
      <c r="AC20" s="49">
        <f t="shared" si="19"/>
        <v>-0.200000000010192</v>
      </c>
      <c r="AD20" s="50">
        <f t="shared" si="20"/>
        <v>-2.9000000000198898</v>
      </c>
      <c r="AE20" s="32">
        <f t="shared" si="21"/>
        <v>-0.200000000010192</v>
      </c>
      <c r="AF20" s="55">
        <v>81684</v>
      </c>
      <c r="AG20" s="70">
        <f t="shared" si="22"/>
        <v>50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44789</v>
      </c>
      <c r="B21" s="20">
        <v>781.9556</v>
      </c>
      <c r="C21" s="21">
        <v>6.2573999999999899</v>
      </c>
      <c r="D21" s="22">
        <f t="shared" si="0"/>
        <v>788.21299999999997</v>
      </c>
      <c r="E21" s="23">
        <f t="shared" si="4"/>
        <v>-0.20000000006348301</v>
      </c>
      <c r="F21" s="24">
        <f t="shared" si="5"/>
        <v>-2.6000000000294698</v>
      </c>
      <c r="G21" s="25">
        <f t="shared" si="6"/>
        <v>-0.100000000031741</v>
      </c>
      <c r="H21" s="21">
        <v>6.9351999999999903</v>
      </c>
      <c r="I21" s="22">
        <f t="shared" si="1"/>
        <v>788.89080000000001</v>
      </c>
      <c r="J21" s="23">
        <f t="shared" si="7"/>
        <v>-0.30000000003838101</v>
      </c>
      <c r="K21" s="24">
        <f t="shared" si="8"/>
        <v>-3.0000000000427498</v>
      </c>
      <c r="L21" s="25">
        <f t="shared" si="9"/>
        <v>-0.15000000001919001</v>
      </c>
      <c r="M21" s="40">
        <v>6.2869999999999999</v>
      </c>
      <c r="N21" s="22">
        <f t="shared" si="2"/>
        <v>788.24260000000004</v>
      </c>
      <c r="O21" s="23">
        <f t="shared" si="10"/>
        <v>0.30000000003838101</v>
      </c>
      <c r="P21" s="24">
        <f t="shared" si="11"/>
        <v>-2.8999999999541601</v>
      </c>
      <c r="Q21" s="25">
        <f t="shared" si="12"/>
        <v>0.15000000001919001</v>
      </c>
      <c r="R21" s="51"/>
      <c r="S21" s="47">
        <f t="shared" si="3"/>
        <v>44789</v>
      </c>
      <c r="T21" s="48">
        <v>9.1110000000000007</v>
      </c>
      <c r="U21" s="49">
        <f t="shared" si="13"/>
        <v>-0.100000000008649</v>
      </c>
      <c r="V21" s="50">
        <f t="shared" si="14"/>
        <v>-2.8999999999985699</v>
      </c>
      <c r="W21" s="32">
        <f t="shared" si="15"/>
        <v>-5.0000000004324398E-2</v>
      </c>
      <c r="X21" s="18">
        <v>12.363099999999999</v>
      </c>
      <c r="Y21" s="49">
        <f t="shared" si="16"/>
        <v>-0.20000000000130999</v>
      </c>
      <c r="Z21" s="50">
        <f t="shared" si="17"/>
        <v>-2.8000000000005798</v>
      </c>
      <c r="AA21" s="32">
        <f t="shared" si="18"/>
        <v>-0.100000000000655</v>
      </c>
      <c r="AB21" s="48">
        <v>8.8893999999999807</v>
      </c>
      <c r="AC21" s="49">
        <f t="shared" si="19"/>
        <v>-0.19999999999953399</v>
      </c>
      <c r="AD21" s="50">
        <f t="shared" si="20"/>
        <v>-3.1000000000194201</v>
      </c>
      <c r="AE21" s="32">
        <f t="shared" si="21"/>
        <v>-9.99999999997669E-2</v>
      </c>
      <c r="AF21" s="55">
        <v>81681</v>
      </c>
      <c r="AG21" s="70">
        <f t="shared" si="22"/>
        <v>53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44791</v>
      </c>
      <c r="B22" s="20">
        <v>781.9556</v>
      </c>
      <c r="C22" s="21">
        <v>6.2571000000000003</v>
      </c>
      <c r="D22" s="22">
        <f t="shared" si="0"/>
        <v>788.21270000000004</v>
      </c>
      <c r="E22" s="23">
        <f t="shared" si="4"/>
        <v>-0.29999999992469401</v>
      </c>
      <c r="F22" s="24">
        <f t="shared" si="5"/>
        <v>-2.8999999999541601</v>
      </c>
      <c r="G22" s="25">
        <f t="shared" si="6"/>
        <v>-0.149999999962347</v>
      </c>
      <c r="H22" s="21">
        <v>6.9349999999999898</v>
      </c>
      <c r="I22" s="22">
        <f t="shared" si="1"/>
        <v>788.89059999999995</v>
      </c>
      <c r="J22" s="23">
        <f t="shared" si="7"/>
        <v>-0.20000000006348301</v>
      </c>
      <c r="K22" s="24">
        <f t="shared" si="8"/>
        <v>-3.2000000001062299</v>
      </c>
      <c r="L22" s="25">
        <f t="shared" si="9"/>
        <v>-0.100000000031741</v>
      </c>
      <c r="M22" s="39">
        <v>6.2863000000000104</v>
      </c>
      <c r="N22" s="22">
        <f t="shared" si="2"/>
        <v>788.24189999999999</v>
      </c>
      <c r="O22" s="23">
        <f t="shared" si="10"/>
        <v>-0.70000000005165897</v>
      </c>
      <c r="P22" s="24">
        <f t="shared" si="11"/>
        <v>-3.6000000000058199</v>
      </c>
      <c r="Q22" s="25">
        <f t="shared" si="12"/>
        <v>-0.35000000002582998</v>
      </c>
      <c r="R22" s="51"/>
      <c r="S22" s="47">
        <f t="shared" si="3"/>
        <v>44791</v>
      </c>
      <c r="T22" s="48">
        <v>9.1107000000000102</v>
      </c>
      <c r="U22" s="49">
        <f t="shared" si="13"/>
        <v>-0.29999999999041899</v>
      </c>
      <c r="V22" s="50">
        <f t="shared" si="14"/>
        <v>-3.1999999999889899</v>
      </c>
      <c r="W22" s="32">
        <f t="shared" si="15"/>
        <v>-0.14999999999520999</v>
      </c>
      <c r="X22" s="18">
        <v>12.363200000000001</v>
      </c>
      <c r="Y22" s="49">
        <f t="shared" si="16"/>
        <v>0.10000000000154299</v>
      </c>
      <c r="Z22" s="50">
        <f t="shared" si="17"/>
        <v>-2.6999999999990401</v>
      </c>
      <c r="AA22" s="32">
        <f t="shared" si="18"/>
        <v>5.0000000000771601E-2</v>
      </c>
      <c r="AB22" s="48">
        <v>8.8895</v>
      </c>
      <c r="AC22" s="49">
        <f t="shared" si="19"/>
        <v>0.10000000001930701</v>
      </c>
      <c r="AD22" s="50">
        <f t="shared" si="20"/>
        <v>-3.0000000000001101</v>
      </c>
      <c r="AE22" s="32">
        <f t="shared" si="21"/>
        <v>5.0000000009653399E-2</v>
      </c>
      <c r="AF22" s="55">
        <v>81678</v>
      </c>
      <c r="AG22" s="70">
        <f t="shared" si="22"/>
        <v>56</v>
      </c>
      <c r="AH22" s="72"/>
    </row>
    <row r="23" spans="1:43" s="1" customFormat="1" ht="14.85" customHeight="1">
      <c r="A23" s="19">
        <v>44793</v>
      </c>
      <c r="B23" s="20">
        <v>781.9556</v>
      </c>
      <c r="C23" s="21">
        <v>6.2569999999999899</v>
      </c>
      <c r="D23" s="22">
        <f t="shared" si="0"/>
        <v>788.21259999999995</v>
      </c>
      <c r="E23" s="23">
        <f t="shared" si="4"/>
        <v>-0.10000000008858501</v>
      </c>
      <c r="F23" s="24">
        <f t="shared" si="5"/>
        <v>-3.0000000000427498</v>
      </c>
      <c r="G23" s="25">
        <f t="shared" si="6"/>
        <v>-5.0000000044292399E-2</v>
      </c>
      <c r="H23" s="21">
        <v>6.9351000000000003</v>
      </c>
      <c r="I23" s="22">
        <f t="shared" si="1"/>
        <v>788.89070000000004</v>
      </c>
      <c r="J23" s="23">
        <f t="shared" si="7"/>
        <v>0.10000000008858501</v>
      </c>
      <c r="K23" s="24">
        <f t="shared" si="8"/>
        <v>-3.1000000000176402</v>
      </c>
      <c r="L23" s="25">
        <f t="shared" si="9"/>
        <v>5.0000000044292399E-2</v>
      </c>
      <c r="M23" s="40">
        <v>6.28610000000001</v>
      </c>
      <c r="N23" s="22">
        <f t="shared" si="2"/>
        <v>788.24170000000004</v>
      </c>
      <c r="O23" s="23">
        <f t="shared" si="10"/>
        <v>-0.199999999949796</v>
      </c>
      <c r="P23" s="24">
        <f t="shared" si="11"/>
        <v>-3.7999999999556202</v>
      </c>
      <c r="Q23" s="25">
        <f t="shared" si="12"/>
        <v>-9.9999999974897905E-2</v>
      </c>
      <c r="R23" s="51"/>
      <c r="S23" s="47">
        <f t="shared" si="3"/>
        <v>44793</v>
      </c>
      <c r="T23" s="48">
        <v>9.1105000000000107</v>
      </c>
      <c r="U23" s="49">
        <f t="shared" si="13"/>
        <v>-0.19999999999953399</v>
      </c>
      <c r="V23" s="50">
        <f t="shared" si="14"/>
        <v>-3.3999999999885202</v>
      </c>
      <c r="W23" s="32">
        <f t="shared" si="15"/>
        <v>-9.99999999997669E-2</v>
      </c>
      <c r="X23" s="18">
        <v>12.363</v>
      </c>
      <c r="Y23" s="49">
        <f t="shared" si="16"/>
        <v>-0.20000000000130999</v>
      </c>
      <c r="Z23" s="50">
        <f t="shared" si="17"/>
        <v>-2.9000000000003499</v>
      </c>
      <c r="AA23" s="32">
        <f t="shared" si="18"/>
        <v>-0.100000000000655</v>
      </c>
      <c r="AB23" s="48">
        <v>8.8893000000000004</v>
      </c>
      <c r="AC23" s="49">
        <f t="shared" si="19"/>
        <v>-0.19999999999953399</v>
      </c>
      <c r="AD23" s="50">
        <f t="shared" si="20"/>
        <v>-3.1999999999996498</v>
      </c>
      <c r="AE23" s="32">
        <f t="shared" si="21"/>
        <v>-9.99999999997669E-2</v>
      </c>
      <c r="AF23" s="55">
        <v>81675</v>
      </c>
      <c r="AG23" s="70">
        <f t="shared" si="22"/>
        <v>59</v>
      </c>
      <c r="AH23" s="71"/>
    </row>
    <row r="24" spans="1:43" s="7" customFormat="1" ht="14.25">
      <c r="A24" s="19">
        <v>44795</v>
      </c>
      <c r="B24" s="20">
        <v>781.9556</v>
      </c>
      <c r="C24" s="21">
        <v>6.2568999999999804</v>
      </c>
      <c r="D24" s="22">
        <f t="shared" si="0"/>
        <v>788.21249999999998</v>
      </c>
      <c r="E24" s="23">
        <f t="shared" si="4"/>
        <v>-9.9999999974897905E-2</v>
      </c>
      <c r="F24" s="24">
        <f t="shared" si="5"/>
        <v>-3.1000000000176402</v>
      </c>
      <c r="G24" s="25">
        <f t="shared" si="6"/>
        <v>-4.9999999987449001E-2</v>
      </c>
      <c r="H24" s="21">
        <v>6.9352000000000098</v>
      </c>
      <c r="I24" s="22">
        <f t="shared" si="1"/>
        <v>788.89080000000001</v>
      </c>
      <c r="J24" s="23">
        <f t="shared" si="7"/>
        <v>9.9999999974897905E-2</v>
      </c>
      <c r="K24" s="24">
        <f t="shared" si="8"/>
        <v>-3.0000000000427498</v>
      </c>
      <c r="L24" s="25">
        <f t="shared" si="9"/>
        <v>4.9999999987449001E-2</v>
      </c>
      <c r="M24" s="39">
        <v>6.2859000000000096</v>
      </c>
      <c r="N24" s="22">
        <f t="shared" si="2"/>
        <v>788.24149999999997</v>
      </c>
      <c r="O24" s="23">
        <f t="shared" si="10"/>
        <v>-0.20000000006348301</v>
      </c>
      <c r="P24" s="24">
        <f t="shared" si="11"/>
        <v>-4.0000000000191003</v>
      </c>
      <c r="Q24" s="25">
        <f t="shared" si="12"/>
        <v>-0.100000000031741</v>
      </c>
      <c r="R24" s="46"/>
      <c r="S24" s="47">
        <f t="shared" si="3"/>
        <v>44795</v>
      </c>
      <c r="T24" s="48">
        <v>9.1103000000000094</v>
      </c>
      <c r="U24" s="49">
        <f t="shared" si="13"/>
        <v>-0.19999999999953399</v>
      </c>
      <c r="V24" s="50">
        <f t="shared" si="14"/>
        <v>-3.5999999999880599</v>
      </c>
      <c r="W24" s="32">
        <f t="shared" si="15"/>
        <v>-9.99999999997669E-2</v>
      </c>
      <c r="X24" s="18">
        <v>12.3628</v>
      </c>
      <c r="Y24" s="49">
        <f t="shared" si="16"/>
        <v>-0.20000000000130999</v>
      </c>
      <c r="Z24" s="50">
        <f t="shared" si="17"/>
        <v>-3.1000000000016601</v>
      </c>
      <c r="AA24" s="32">
        <f t="shared" si="18"/>
        <v>-0.100000000000655</v>
      </c>
      <c r="AB24" s="48">
        <v>8.8890999999999991</v>
      </c>
      <c r="AC24" s="49">
        <f t="shared" si="19"/>
        <v>-0.19999999999953399</v>
      </c>
      <c r="AD24" s="50">
        <f t="shared" si="20"/>
        <v>-3.3999999999991801</v>
      </c>
      <c r="AE24" s="32">
        <f t="shared" si="21"/>
        <v>-9.99999999997669E-2</v>
      </c>
      <c r="AF24" s="55">
        <v>81672</v>
      </c>
      <c r="AG24" s="70">
        <f t="shared" si="22"/>
        <v>62</v>
      </c>
    </row>
    <row r="25" spans="1:43" s="1" customFormat="1" ht="14.25">
      <c r="A25" s="19">
        <v>44797</v>
      </c>
      <c r="B25" s="20">
        <v>781.9556</v>
      </c>
      <c r="C25" s="21">
        <v>6.2561999999999998</v>
      </c>
      <c r="D25" s="22">
        <f t="shared" si="0"/>
        <v>788.21180000000004</v>
      </c>
      <c r="E25" s="23">
        <f t="shared" si="4"/>
        <v>-0.69999999993797202</v>
      </c>
      <c r="F25" s="24">
        <f t="shared" si="5"/>
        <v>-3.7999999999556202</v>
      </c>
      <c r="G25" s="25">
        <f t="shared" si="6"/>
        <v>-0.34999999996898601</v>
      </c>
      <c r="H25" s="21">
        <v>6.9349999999999996</v>
      </c>
      <c r="I25" s="22">
        <f t="shared" si="1"/>
        <v>788.89059999999995</v>
      </c>
      <c r="J25" s="23">
        <f t="shared" si="7"/>
        <v>-0.20000000006348301</v>
      </c>
      <c r="K25" s="24">
        <f t="shared" si="8"/>
        <v>-3.2000000001062299</v>
      </c>
      <c r="L25" s="25">
        <f t="shared" si="9"/>
        <v>-0.100000000031741</v>
      </c>
      <c r="M25" s="40">
        <v>6.2855999999999996</v>
      </c>
      <c r="N25" s="22">
        <f t="shared" si="2"/>
        <v>788.24120000000005</v>
      </c>
      <c r="O25" s="23">
        <f t="shared" si="10"/>
        <v>-0.29999999992469401</v>
      </c>
      <c r="P25" s="24">
        <f t="shared" si="11"/>
        <v>-4.2999999999437897</v>
      </c>
      <c r="Q25" s="25">
        <f t="shared" si="12"/>
        <v>-0.149999999962347</v>
      </c>
      <c r="R25" s="51"/>
      <c r="S25" s="47">
        <f t="shared" si="3"/>
        <v>44797</v>
      </c>
      <c r="T25" s="48">
        <v>9.11</v>
      </c>
      <c r="U25" s="49">
        <f t="shared" si="13"/>
        <v>-0.30000000001173499</v>
      </c>
      <c r="V25" s="50">
        <f t="shared" si="14"/>
        <v>-3.8999999999997899</v>
      </c>
      <c r="W25" s="32">
        <f t="shared" si="15"/>
        <v>-0.15000000000586799</v>
      </c>
      <c r="X25" s="18">
        <v>12.362399999999999</v>
      </c>
      <c r="Y25" s="49">
        <f t="shared" si="16"/>
        <v>-0.39999999999906799</v>
      </c>
      <c r="Z25" s="50">
        <f t="shared" si="17"/>
        <v>-3.5000000000007199</v>
      </c>
      <c r="AA25" s="32">
        <f t="shared" si="18"/>
        <v>-0.19999999999953399</v>
      </c>
      <c r="AB25" s="48">
        <v>8.8889999999999993</v>
      </c>
      <c r="AC25" s="49">
        <f t="shared" si="19"/>
        <v>-0.10000000000154299</v>
      </c>
      <c r="AD25" s="50">
        <f t="shared" si="20"/>
        <v>-3.5000000000007199</v>
      </c>
      <c r="AE25" s="32">
        <f t="shared" si="21"/>
        <v>-5.0000000000771601E-2</v>
      </c>
      <c r="AF25" s="55">
        <v>81669</v>
      </c>
      <c r="AG25" s="70">
        <f t="shared" si="22"/>
        <v>65</v>
      </c>
      <c r="AH25" s="71"/>
    </row>
    <row r="26" spans="1:43" s="1" customFormat="1" ht="14.25">
      <c r="A26" s="19">
        <v>44799</v>
      </c>
      <c r="B26" s="20">
        <v>781.9556</v>
      </c>
      <c r="C26" s="21">
        <v>6.2566999999999604</v>
      </c>
      <c r="D26" s="22">
        <f t="shared" si="0"/>
        <v>788.21230000000003</v>
      </c>
      <c r="E26" s="23">
        <f t="shared" si="4"/>
        <v>0.49999999987449001</v>
      </c>
      <c r="F26" s="24">
        <f t="shared" si="5"/>
        <v>-3.30000000008113</v>
      </c>
      <c r="G26" s="25">
        <f t="shared" si="6"/>
        <v>0.249999999937245</v>
      </c>
      <c r="H26" s="21">
        <v>6.9354000000000298</v>
      </c>
      <c r="I26" s="22">
        <f t="shared" si="1"/>
        <v>788.89099999999996</v>
      </c>
      <c r="J26" s="23">
        <f t="shared" si="7"/>
        <v>0.40000000012696502</v>
      </c>
      <c r="K26" s="24">
        <f t="shared" si="8"/>
        <v>-2.79999999997926</v>
      </c>
      <c r="L26" s="25">
        <f t="shared" si="9"/>
        <v>0.20000000006348301</v>
      </c>
      <c r="M26" s="39">
        <v>6.2855000000000096</v>
      </c>
      <c r="N26" s="22">
        <f t="shared" si="2"/>
        <v>788.24109999999996</v>
      </c>
      <c r="O26" s="23">
        <f t="shared" si="10"/>
        <v>-0.10000000008858501</v>
      </c>
      <c r="P26" s="24">
        <f t="shared" si="11"/>
        <v>-4.4000000000323798</v>
      </c>
      <c r="Q26" s="25">
        <f t="shared" si="12"/>
        <v>-5.0000000044292399E-2</v>
      </c>
      <c r="R26" s="51"/>
      <c r="S26" s="47">
        <f t="shared" si="3"/>
        <v>44799</v>
      </c>
      <c r="T26" s="48">
        <v>9.1099000000000103</v>
      </c>
      <c r="U26" s="49">
        <f t="shared" si="13"/>
        <v>-9.9999999987332402E-2</v>
      </c>
      <c r="V26" s="50">
        <f t="shared" si="14"/>
        <v>-3.9999999999871201</v>
      </c>
      <c r="W26" s="32">
        <f t="shared" si="15"/>
        <v>-4.9999999993666201E-2</v>
      </c>
      <c r="X26" s="18">
        <v>12.362399999999999</v>
      </c>
      <c r="Y26" s="49">
        <f t="shared" si="16"/>
        <v>0</v>
      </c>
      <c r="Z26" s="50">
        <f t="shared" si="17"/>
        <v>-3.5000000000007199</v>
      </c>
      <c r="AA26" s="32">
        <f t="shared" si="18"/>
        <v>0</v>
      </c>
      <c r="AB26" s="48">
        <v>8.8887</v>
      </c>
      <c r="AC26" s="49">
        <f t="shared" si="19"/>
        <v>-0.29999999999752403</v>
      </c>
      <c r="AD26" s="50">
        <f t="shared" si="20"/>
        <v>-3.7999999999982501</v>
      </c>
      <c r="AE26" s="32">
        <f t="shared" si="21"/>
        <v>-0.14999999999876201</v>
      </c>
      <c r="AF26" s="55">
        <v>81666</v>
      </c>
      <c r="AG26" s="70">
        <f t="shared" si="22"/>
        <v>68</v>
      </c>
      <c r="AH26" s="72"/>
    </row>
    <row r="27" spans="1:43" s="1" customFormat="1" ht="14.25">
      <c r="A27" s="19">
        <v>44801</v>
      </c>
      <c r="B27" s="20">
        <v>781.9556</v>
      </c>
      <c r="C27" s="21">
        <v>6.25659999999995</v>
      </c>
      <c r="D27" s="22">
        <f t="shared" si="0"/>
        <v>788.21220000000005</v>
      </c>
      <c r="E27" s="23">
        <f t="shared" si="4"/>
        <v>-9.9999999974897905E-2</v>
      </c>
      <c r="F27" s="24">
        <f t="shared" si="5"/>
        <v>-3.40000000005602</v>
      </c>
      <c r="G27" s="25">
        <f t="shared" si="6"/>
        <v>-4.9999999987449001E-2</v>
      </c>
      <c r="H27" s="21">
        <v>6.9355000000000402</v>
      </c>
      <c r="I27" s="22">
        <f t="shared" si="1"/>
        <v>788.89110000000005</v>
      </c>
      <c r="J27" s="23">
        <f t="shared" si="7"/>
        <v>9.9999999974897905E-2</v>
      </c>
      <c r="K27" s="24">
        <f t="shared" si="8"/>
        <v>-2.70000000000437</v>
      </c>
      <c r="L27" s="25">
        <f t="shared" si="9"/>
        <v>4.9999999987449001E-2</v>
      </c>
      <c r="M27" s="40">
        <v>6.2853000000000101</v>
      </c>
      <c r="N27" s="22">
        <f t="shared" si="2"/>
        <v>788.24090000000001</v>
      </c>
      <c r="O27" s="23">
        <f t="shared" si="10"/>
        <v>-0.199999999949796</v>
      </c>
      <c r="P27" s="24">
        <f t="shared" si="11"/>
        <v>-4.5999999999821704</v>
      </c>
      <c r="Q27" s="25">
        <f t="shared" si="12"/>
        <v>-9.9999999974897905E-2</v>
      </c>
      <c r="R27" s="52"/>
      <c r="S27" s="47">
        <f t="shared" si="3"/>
        <v>44801</v>
      </c>
      <c r="T27" s="48">
        <v>9.1097000000000108</v>
      </c>
      <c r="U27" s="49">
        <f t="shared" si="13"/>
        <v>-0.19999999999953399</v>
      </c>
      <c r="V27" s="50">
        <f t="shared" si="14"/>
        <v>-4.1999999999866597</v>
      </c>
      <c r="W27" s="32">
        <f t="shared" si="15"/>
        <v>-9.99999999997669E-2</v>
      </c>
      <c r="X27" s="18">
        <v>12.3622</v>
      </c>
      <c r="Y27" s="49">
        <f t="shared" si="16"/>
        <v>-0.20000000000130999</v>
      </c>
      <c r="Z27" s="50">
        <f t="shared" si="17"/>
        <v>-3.7000000000020301</v>
      </c>
      <c r="AA27" s="32">
        <f t="shared" si="18"/>
        <v>-0.100000000000655</v>
      </c>
      <c r="AB27" s="48">
        <v>8.8885000000000005</v>
      </c>
      <c r="AC27" s="49">
        <f t="shared" si="19"/>
        <v>-0.19999999999953399</v>
      </c>
      <c r="AD27" s="50">
        <f t="shared" si="20"/>
        <v>-3.99999999999778</v>
      </c>
      <c r="AE27" s="32">
        <f t="shared" si="21"/>
        <v>-9.99999999997669E-2</v>
      </c>
      <c r="AF27" s="55">
        <v>81663</v>
      </c>
      <c r="AG27" s="70">
        <f t="shared" si="22"/>
        <v>71</v>
      </c>
      <c r="AH27" s="71"/>
    </row>
    <row r="28" spans="1:43" s="7" customFormat="1" ht="14.25">
      <c r="A28" s="26"/>
      <c r="B28" s="27"/>
      <c r="C28" s="28"/>
      <c r="D28" s="29"/>
      <c r="E28" s="30">
        <f>F27-F23</f>
        <v>-0.40000000001327002</v>
      </c>
      <c r="F28" s="31">
        <f>K27-K23</f>
        <v>0.40000000001327002</v>
      </c>
      <c r="G28" s="32">
        <f>P27-P23</f>
        <v>-0.80000000002655003</v>
      </c>
      <c r="H28" s="33">
        <f>F27</f>
        <v>-3.40000000005602</v>
      </c>
      <c r="I28" s="41">
        <f>K27</f>
        <v>-2.70000000000437</v>
      </c>
      <c r="J28" s="30">
        <f>P27</f>
        <v>-4.5999999999821704</v>
      </c>
      <c r="K28" s="31">
        <f>G28/8</f>
        <v>-0.100000000003319</v>
      </c>
      <c r="L28" s="32"/>
      <c r="M28" s="42"/>
      <c r="N28" s="29"/>
      <c r="O28" s="30"/>
      <c r="P28" s="31"/>
      <c r="Q28" s="32"/>
      <c r="R28" s="46"/>
      <c r="S28" s="26"/>
      <c r="T28" s="28"/>
      <c r="U28" s="49">
        <f>V27-V23</f>
        <v>-0.79999999999813998</v>
      </c>
      <c r="V28" s="50">
        <f>Z27-Z23</f>
        <v>-0.80000000000168003</v>
      </c>
      <c r="W28" s="32">
        <f>AD27-AD23</f>
        <v>-0.79999999999812998</v>
      </c>
      <c r="X28" s="49">
        <f>V27</f>
        <v>-4.1999999999866597</v>
      </c>
      <c r="Y28" s="50">
        <f>Z27</f>
        <v>-3.7000000000020301</v>
      </c>
      <c r="Z28" s="32">
        <f>AD27</f>
        <v>-3.99999999999778</v>
      </c>
      <c r="AA28" s="32">
        <f>U28/8</f>
        <v>-9.99999999997674E-2</v>
      </c>
      <c r="AB28" s="56"/>
      <c r="AC28" s="49"/>
      <c r="AD28" s="50"/>
      <c r="AE28" s="32"/>
      <c r="AF28" s="57"/>
      <c r="AG28" s="8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5" workbookViewId="0">
      <selection activeCell="U27" sqref="U27:AA27"/>
    </sheetView>
  </sheetViews>
  <sheetFormatPr defaultColWidth="9" defaultRowHeight="13.5"/>
  <cols>
    <col min="2" max="2" width="10.625" customWidth="1"/>
    <col min="3" max="3" width="13.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20" max="20" width="13.75"/>
    <col min="24" max="24" width="11.875" customWidth="1"/>
    <col min="28" max="28" width="12.875" customWidth="1"/>
    <col min="32" max="33" width="10.375"/>
  </cols>
  <sheetData>
    <row r="1" spans="1:44" s="1" customFormat="1" ht="30.75" customHeight="1">
      <c r="A1" s="97" t="s">
        <v>62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44781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44781</v>
      </c>
      <c r="B6" s="20">
        <v>781.9556</v>
      </c>
      <c r="C6" s="21">
        <v>6.1429</v>
      </c>
      <c r="D6" s="22">
        <f t="shared" ref="D6:D20" si="0">C6+B6</f>
        <v>788.09849999999994</v>
      </c>
      <c r="E6" s="23">
        <v>0</v>
      </c>
      <c r="F6" s="24">
        <v>0</v>
      </c>
      <c r="G6" s="25">
        <v>0</v>
      </c>
      <c r="H6" s="21">
        <v>7.3593999999999999</v>
      </c>
      <c r="I6" s="22">
        <f t="shared" ref="I6:I20" si="1">H6+B6</f>
        <v>789.31500000000005</v>
      </c>
      <c r="J6" s="23">
        <v>0</v>
      </c>
      <c r="K6" s="24">
        <v>0</v>
      </c>
      <c r="L6" s="25">
        <v>0</v>
      </c>
      <c r="M6" s="39">
        <v>6.2680999999999996</v>
      </c>
      <c r="N6" s="22">
        <f t="shared" ref="N6:N20" si="2">M6+B6</f>
        <v>788.22370000000001</v>
      </c>
      <c r="O6" s="23">
        <v>0</v>
      </c>
      <c r="P6" s="24">
        <v>0</v>
      </c>
      <c r="Q6" s="25">
        <v>0</v>
      </c>
      <c r="R6" s="46"/>
      <c r="S6" s="47">
        <f t="shared" ref="S6:S18" si="3">A6</f>
        <v>44781</v>
      </c>
      <c r="T6" s="48">
        <v>8.9428999999999998</v>
      </c>
      <c r="U6" s="49">
        <v>0</v>
      </c>
      <c r="V6" s="50">
        <v>0</v>
      </c>
      <c r="W6" s="32">
        <v>0</v>
      </c>
      <c r="X6" s="18">
        <v>11.8956</v>
      </c>
      <c r="Y6" s="49">
        <f>(X6-X6)*1000</f>
        <v>0</v>
      </c>
      <c r="Z6" s="50">
        <v>0</v>
      </c>
      <c r="AA6" s="32">
        <v>0</v>
      </c>
      <c r="AB6" s="48">
        <v>8.8925000000000001</v>
      </c>
      <c r="AC6" s="49">
        <v>0</v>
      </c>
      <c r="AD6" s="50">
        <v>0</v>
      </c>
      <c r="AE6" s="32">
        <v>0</v>
      </c>
      <c r="AF6" s="55">
        <v>81689</v>
      </c>
      <c r="AG6" s="70">
        <f>81696-AF6</f>
        <v>7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44782</v>
      </c>
      <c r="B7" s="20">
        <v>781.9556</v>
      </c>
      <c r="C7" s="21">
        <v>6.1425000000000001</v>
      </c>
      <c r="D7" s="22">
        <f t="shared" si="0"/>
        <v>788.09810000000004</v>
      </c>
      <c r="E7" s="23">
        <f t="shared" ref="E7:E20" si="4">(D7-D6)*1000</f>
        <v>-0.40000000001327901</v>
      </c>
      <c r="F7" s="24">
        <f t="shared" ref="F7:F20" si="5">F6+E7</f>
        <v>-0.40000000001327901</v>
      </c>
      <c r="G7" s="25">
        <f t="shared" ref="G7:G20" si="6">E7/(A7-A6)</f>
        <v>-0.40000000001327901</v>
      </c>
      <c r="H7" s="21">
        <v>7.3592000000000004</v>
      </c>
      <c r="I7" s="22">
        <f t="shared" si="1"/>
        <v>789.31479999999999</v>
      </c>
      <c r="J7" s="23">
        <f t="shared" ref="J7:J20" si="7">(I7-I6)*1000</f>
        <v>-0.20000000006348301</v>
      </c>
      <c r="K7" s="24">
        <f t="shared" ref="K7:K20" si="8">K6+J7</f>
        <v>-0.20000000006348301</v>
      </c>
      <c r="L7" s="25">
        <f t="shared" ref="L7:L20" si="9">J7/(A7-A6)</f>
        <v>-0.20000000006348301</v>
      </c>
      <c r="M7" s="40">
        <v>6.2682000000000002</v>
      </c>
      <c r="N7" s="22">
        <f t="shared" si="2"/>
        <v>788.22379999999998</v>
      </c>
      <c r="O7" s="23">
        <f t="shared" ref="O7:O20" si="10">(N7-N6)*1000</f>
        <v>9.9999999974897905E-2</v>
      </c>
      <c r="P7" s="24">
        <f t="shared" ref="P7:P20" si="11">P6+O7</f>
        <v>9.9999999974897905E-2</v>
      </c>
      <c r="Q7" s="25">
        <f t="shared" ref="Q7:Q20" si="12">O7/(A7-A6)</f>
        <v>9.9999999974897905E-2</v>
      </c>
      <c r="R7" s="51"/>
      <c r="S7" s="47">
        <f t="shared" si="3"/>
        <v>44782</v>
      </c>
      <c r="T7" s="48">
        <v>8.9425000000000008</v>
      </c>
      <c r="U7" s="49">
        <f t="shared" ref="U7:U18" si="13">(T7-T6)*1000</f>
        <v>-0.39999999999906799</v>
      </c>
      <c r="V7" s="50">
        <f t="shared" ref="V7:V18" si="14">V6+U7</f>
        <v>-0.39999999999906799</v>
      </c>
      <c r="W7" s="32">
        <f t="shared" ref="W7:W18" si="15">U7/(S7-S6)</f>
        <v>-0.39999999999906799</v>
      </c>
      <c r="X7" s="18">
        <v>11.895300000000001</v>
      </c>
      <c r="Y7" s="49">
        <f t="shared" ref="Y7:Y18" si="16">(X7-X6)*1000</f>
        <v>-0.29999999999930099</v>
      </c>
      <c r="Z7" s="50">
        <f t="shared" ref="Z7:Z18" si="17">Z6+Y7</f>
        <v>-0.29999999999930099</v>
      </c>
      <c r="AA7" s="32">
        <f t="shared" ref="AA7:AA18" si="18">Y7/(S7-S6)</f>
        <v>-0.29999999999930099</v>
      </c>
      <c r="AB7" s="48">
        <v>8.8922000000000008</v>
      </c>
      <c r="AC7" s="49">
        <f t="shared" ref="AC7:AC18" si="19">(AB7-AB6)*1000</f>
        <v>-0.29999999999930099</v>
      </c>
      <c r="AD7" s="50">
        <f t="shared" ref="AD7:AD18" si="20">AD6+AC7</f>
        <v>-0.29999999999930099</v>
      </c>
      <c r="AE7" s="32">
        <f t="shared" ref="AE7:AE18" si="21">AC7/(S7-S6)</f>
        <v>-0.29999999999930099</v>
      </c>
      <c r="AF7" s="55">
        <v>81686</v>
      </c>
      <c r="AG7" s="70">
        <f t="shared" ref="AG7:AG18" si="22">81696-AF7</f>
        <v>10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44783</v>
      </c>
      <c r="B8" s="20">
        <v>781.9556</v>
      </c>
      <c r="C8" s="21">
        <v>6.1426999999999996</v>
      </c>
      <c r="D8" s="22">
        <f t="shared" si="0"/>
        <v>788.09829999999999</v>
      </c>
      <c r="E8" s="23">
        <f t="shared" si="4"/>
        <v>0.199999999949796</v>
      </c>
      <c r="F8" s="24">
        <f t="shared" si="5"/>
        <v>-0.20000000006348301</v>
      </c>
      <c r="G8" s="25">
        <f t="shared" si="6"/>
        <v>0.199999999949796</v>
      </c>
      <c r="H8" s="21">
        <v>7.3590999999999998</v>
      </c>
      <c r="I8" s="22">
        <f t="shared" si="1"/>
        <v>789.31470000000002</v>
      </c>
      <c r="J8" s="23">
        <f t="shared" si="7"/>
        <v>-9.9999999974897905E-2</v>
      </c>
      <c r="K8" s="24">
        <f t="shared" si="8"/>
        <v>-0.30000000003838101</v>
      </c>
      <c r="L8" s="25">
        <f t="shared" si="9"/>
        <v>-9.9999999974897905E-2</v>
      </c>
      <c r="M8" s="39">
        <v>6.2679999999999998</v>
      </c>
      <c r="N8" s="22">
        <f t="shared" si="2"/>
        <v>788.22360000000003</v>
      </c>
      <c r="O8" s="23">
        <f t="shared" si="10"/>
        <v>-0.199999999949796</v>
      </c>
      <c r="P8" s="24">
        <f t="shared" si="11"/>
        <v>-9.9999999974897905E-2</v>
      </c>
      <c r="Q8" s="25">
        <f t="shared" si="12"/>
        <v>-0.199999999949796</v>
      </c>
      <c r="R8" s="46"/>
      <c r="S8" s="47">
        <f t="shared" si="3"/>
        <v>44783</v>
      </c>
      <c r="T8" s="48">
        <v>8.9428000000000001</v>
      </c>
      <c r="U8" s="49">
        <f t="shared" si="13"/>
        <v>0.29999999999930099</v>
      </c>
      <c r="V8" s="50">
        <f t="shared" si="14"/>
        <v>-9.99999999997669E-2</v>
      </c>
      <c r="W8" s="32">
        <f t="shared" si="15"/>
        <v>0.29999999999930099</v>
      </c>
      <c r="X8" s="18">
        <v>11.8954</v>
      </c>
      <c r="Y8" s="49">
        <f t="shared" si="16"/>
        <v>9.99999999997669E-2</v>
      </c>
      <c r="Z8" s="50">
        <f t="shared" si="17"/>
        <v>-0.19999999999953399</v>
      </c>
      <c r="AA8" s="32">
        <f t="shared" si="18"/>
        <v>9.99999999997669E-2</v>
      </c>
      <c r="AB8" s="48">
        <v>8.8920999999999992</v>
      </c>
      <c r="AC8" s="49">
        <f t="shared" si="19"/>
        <v>-0.10000000000154299</v>
      </c>
      <c r="AD8" s="50">
        <f t="shared" si="20"/>
        <v>-0.40000000000084401</v>
      </c>
      <c r="AE8" s="32">
        <f t="shared" si="21"/>
        <v>-0.10000000000154299</v>
      </c>
      <c r="AF8" s="55">
        <v>81683</v>
      </c>
      <c r="AG8" s="70">
        <f t="shared" si="22"/>
        <v>13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44784</v>
      </c>
      <c r="B9" s="20">
        <v>781.9556</v>
      </c>
      <c r="C9" s="21">
        <v>6.1425000000000001</v>
      </c>
      <c r="D9" s="22">
        <f t="shared" si="0"/>
        <v>788.09810000000004</v>
      </c>
      <c r="E9" s="23">
        <f t="shared" si="4"/>
        <v>-0.199999999949796</v>
      </c>
      <c r="F9" s="24">
        <f t="shared" si="5"/>
        <v>-0.40000000001327901</v>
      </c>
      <c r="G9" s="25">
        <f t="shared" si="6"/>
        <v>-0.199999999949796</v>
      </c>
      <c r="H9" s="21">
        <v>7.3587999999999996</v>
      </c>
      <c r="I9" s="22">
        <f t="shared" si="1"/>
        <v>789.31439999999998</v>
      </c>
      <c r="J9" s="23">
        <f t="shared" si="7"/>
        <v>-0.30000000003838101</v>
      </c>
      <c r="K9" s="24">
        <f t="shared" si="8"/>
        <v>-0.60000000007676102</v>
      </c>
      <c r="L9" s="25">
        <f t="shared" si="9"/>
        <v>-0.30000000003838101</v>
      </c>
      <c r="M9" s="40">
        <v>6.2678000000000003</v>
      </c>
      <c r="N9" s="22">
        <f t="shared" si="2"/>
        <v>788.22339999999997</v>
      </c>
      <c r="O9" s="23">
        <f t="shared" si="10"/>
        <v>-0.20000000006348301</v>
      </c>
      <c r="P9" s="24">
        <f t="shared" si="11"/>
        <v>-0.30000000003838101</v>
      </c>
      <c r="Q9" s="25">
        <f t="shared" si="12"/>
        <v>-0.20000000006348301</v>
      </c>
      <c r="R9" s="51"/>
      <c r="S9" s="47">
        <f t="shared" si="3"/>
        <v>44784</v>
      </c>
      <c r="T9" s="48">
        <v>8.9426000000000005</v>
      </c>
      <c r="U9" s="49">
        <f t="shared" si="13"/>
        <v>-0.19999999999953399</v>
      </c>
      <c r="V9" s="50">
        <f t="shared" si="14"/>
        <v>-0.29999999999930099</v>
      </c>
      <c r="W9" s="32">
        <f t="shared" si="15"/>
        <v>-0.19999999999953399</v>
      </c>
      <c r="X9" s="18">
        <v>11.895200000000001</v>
      </c>
      <c r="Y9" s="49">
        <f t="shared" si="16"/>
        <v>-0.19999999999953399</v>
      </c>
      <c r="Z9" s="50">
        <f t="shared" si="17"/>
        <v>-0.39999999999906799</v>
      </c>
      <c r="AA9" s="32">
        <f t="shared" si="18"/>
        <v>-0.19999999999953399</v>
      </c>
      <c r="AB9" s="48">
        <v>8.8917999999999999</v>
      </c>
      <c r="AC9" s="49">
        <f t="shared" si="19"/>
        <v>-0.29999999999930099</v>
      </c>
      <c r="AD9" s="50">
        <f t="shared" si="20"/>
        <v>-0.70000000000014495</v>
      </c>
      <c r="AE9" s="32">
        <f t="shared" si="21"/>
        <v>-0.29999999999930099</v>
      </c>
      <c r="AF9" s="55">
        <v>81680</v>
      </c>
      <c r="AG9" s="70">
        <f t="shared" si="22"/>
        <v>16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44785</v>
      </c>
      <c r="B10" s="20">
        <v>781.9556</v>
      </c>
      <c r="C10" s="21">
        <v>6.1422999999999996</v>
      </c>
      <c r="D10" s="22">
        <f t="shared" si="0"/>
        <v>788.09789999999998</v>
      </c>
      <c r="E10" s="23">
        <f t="shared" si="4"/>
        <v>-0.20000000006348301</v>
      </c>
      <c r="F10" s="24">
        <f t="shared" si="5"/>
        <v>-0.60000000007676102</v>
      </c>
      <c r="G10" s="25">
        <f t="shared" si="6"/>
        <v>-0.20000000006348301</v>
      </c>
      <c r="H10" s="21">
        <v>7.3586999999999998</v>
      </c>
      <c r="I10" s="22">
        <f t="shared" si="1"/>
        <v>789.3143</v>
      </c>
      <c r="J10" s="23">
        <f t="shared" si="7"/>
        <v>-9.9999999974897905E-2</v>
      </c>
      <c r="K10" s="24">
        <f t="shared" si="8"/>
        <v>-0.70000000005165897</v>
      </c>
      <c r="L10" s="25">
        <f t="shared" si="9"/>
        <v>-9.9999999974897905E-2</v>
      </c>
      <c r="M10" s="39">
        <v>6.2679</v>
      </c>
      <c r="N10" s="22">
        <f t="shared" si="2"/>
        <v>788.22349999999994</v>
      </c>
      <c r="O10" s="23">
        <f t="shared" si="10"/>
        <v>0.10000000008858501</v>
      </c>
      <c r="P10" s="24">
        <f t="shared" si="11"/>
        <v>-0.199999999949796</v>
      </c>
      <c r="Q10" s="25">
        <f t="shared" si="12"/>
        <v>0.10000000008858501</v>
      </c>
      <c r="R10" s="46"/>
      <c r="S10" s="47">
        <f t="shared" si="3"/>
        <v>44785</v>
      </c>
      <c r="T10" s="48">
        <v>8.9423999999999992</v>
      </c>
      <c r="U10" s="49">
        <f t="shared" si="13"/>
        <v>-0.20000000000130999</v>
      </c>
      <c r="V10" s="50">
        <f t="shared" si="14"/>
        <v>-0.50000000000061096</v>
      </c>
      <c r="W10" s="32">
        <f t="shared" si="15"/>
        <v>-0.20000000000130999</v>
      </c>
      <c r="X10" s="18">
        <v>11.895099999999999</v>
      </c>
      <c r="Y10" s="49">
        <f t="shared" si="16"/>
        <v>-0.10000000000154299</v>
      </c>
      <c r="Z10" s="50">
        <f t="shared" si="17"/>
        <v>-0.50000000000061096</v>
      </c>
      <c r="AA10" s="32">
        <f t="shared" si="18"/>
        <v>-0.10000000000154299</v>
      </c>
      <c r="AB10" s="48">
        <v>8.8916000000000004</v>
      </c>
      <c r="AC10" s="49">
        <f t="shared" si="19"/>
        <v>-0.19999999999953399</v>
      </c>
      <c r="AD10" s="50">
        <f t="shared" si="20"/>
        <v>-0.89999999999967895</v>
      </c>
      <c r="AE10" s="32">
        <f t="shared" si="21"/>
        <v>-0.19999999999953399</v>
      </c>
      <c r="AF10" s="55">
        <v>81677</v>
      </c>
      <c r="AG10" s="70">
        <f t="shared" si="22"/>
        <v>19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44786</v>
      </c>
      <c r="B11" s="20">
        <v>781.9556</v>
      </c>
      <c r="C11" s="21">
        <v>6.1425000000000001</v>
      </c>
      <c r="D11" s="22">
        <f t="shared" si="0"/>
        <v>788.09810000000004</v>
      </c>
      <c r="E11" s="23">
        <f t="shared" si="4"/>
        <v>0.20000000006348301</v>
      </c>
      <c r="F11" s="24">
        <f t="shared" si="5"/>
        <v>-0.40000000001327901</v>
      </c>
      <c r="G11" s="25">
        <f t="shared" si="6"/>
        <v>0.20000000006348301</v>
      </c>
      <c r="H11" s="21">
        <v>7.3583999999999996</v>
      </c>
      <c r="I11" s="22">
        <f t="shared" si="1"/>
        <v>789.31399999999996</v>
      </c>
      <c r="J11" s="23">
        <f t="shared" si="7"/>
        <v>-0.30000000003838101</v>
      </c>
      <c r="K11" s="24">
        <f t="shared" si="8"/>
        <v>-1.00000000009004</v>
      </c>
      <c r="L11" s="25">
        <f t="shared" si="9"/>
        <v>-0.30000000003838101</v>
      </c>
      <c r="M11" s="40">
        <v>6.2674000000000003</v>
      </c>
      <c r="N11" s="22">
        <f t="shared" si="2"/>
        <v>788.22299999999996</v>
      </c>
      <c r="O11" s="23">
        <f t="shared" si="10"/>
        <v>-0.50000000010186296</v>
      </c>
      <c r="P11" s="24">
        <f t="shared" si="11"/>
        <v>-0.70000000005165897</v>
      </c>
      <c r="Q11" s="25">
        <f t="shared" si="12"/>
        <v>-0.50000000010186296</v>
      </c>
      <c r="R11" s="51"/>
      <c r="S11" s="47">
        <f t="shared" si="3"/>
        <v>44786</v>
      </c>
      <c r="T11" s="48">
        <v>8.9422999999999995</v>
      </c>
      <c r="U11" s="49">
        <f t="shared" si="13"/>
        <v>-9.99999999997669E-2</v>
      </c>
      <c r="V11" s="50">
        <f t="shared" si="14"/>
        <v>-0.60000000000037801</v>
      </c>
      <c r="W11" s="32">
        <f t="shared" si="15"/>
        <v>-9.99999999997669E-2</v>
      </c>
      <c r="X11" s="18">
        <v>11.8948</v>
      </c>
      <c r="Y11" s="49">
        <f t="shared" si="16"/>
        <v>-0.29999999999930099</v>
      </c>
      <c r="Z11" s="50">
        <f t="shared" si="17"/>
        <v>-0.799999999999912</v>
      </c>
      <c r="AA11" s="32">
        <f t="shared" si="18"/>
        <v>-0.29999999999930099</v>
      </c>
      <c r="AB11" s="48">
        <v>8.8915000000000006</v>
      </c>
      <c r="AC11" s="49">
        <f t="shared" si="19"/>
        <v>-9.99999999997669E-2</v>
      </c>
      <c r="AD11" s="50">
        <f t="shared" si="20"/>
        <v>-0.999999999999446</v>
      </c>
      <c r="AE11" s="32">
        <f t="shared" si="21"/>
        <v>-9.99999999997669E-2</v>
      </c>
      <c r="AF11" s="55">
        <v>81674</v>
      </c>
      <c r="AG11" s="70">
        <f t="shared" si="22"/>
        <v>22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44787</v>
      </c>
      <c r="B12" s="20">
        <v>781.9556</v>
      </c>
      <c r="C12" s="21">
        <v>6.1418999999999997</v>
      </c>
      <c r="D12" s="22">
        <f t="shared" si="0"/>
        <v>788.09749999999997</v>
      </c>
      <c r="E12" s="23">
        <f t="shared" si="4"/>
        <v>-0.60000000007676102</v>
      </c>
      <c r="F12" s="24">
        <f t="shared" si="5"/>
        <v>-1.00000000009004</v>
      </c>
      <c r="G12" s="25">
        <f t="shared" si="6"/>
        <v>-0.60000000007676102</v>
      </c>
      <c r="H12" s="21">
        <v>7.3585000000000003</v>
      </c>
      <c r="I12" s="22">
        <f t="shared" si="1"/>
        <v>789.31410000000005</v>
      </c>
      <c r="J12" s="23">
        <f t="shared" si="7"/>
        <v>0.10000000008858501</v>
      </c>
      <c r="K12" s="24">
        <f t="shared" si="8"/>
        <v>-0.90000000000145497</v>
      </c>
      <c r="L12" s="25">
        <f t="shared" si="9"/>
        <v>0.10000000008858501</v>
      </c>
      <c r="M12" s="39">
        <v>6.2671999999999999</v>
      </c>
      <c r="N12" s="22">
        <f t="shared" si="2"/>
        <v>788.22280000000001</v>
      </c>
      <c r="O12" s="23">
        <f t="shared" si="10"/>
        <v>-0.199999999949796</v>
      </c>
      <c r="P12" s="24">
        <f t="shared" si="11"/>
        <v>-0.90000000000145497</v>
      </c>
      <c r="Q12" s="25">
        <f t="shared" si="12"/>
        <v>-0.199999999949796</v>
      </c>
      <c r="R12" s="46"/>
      <c r="S12" s="47">
        <f t="shared" si="3"/>
        <v>44787</v>
      </c>
      <c r="T12" s="48">
        <v>8.9420000000000002</v>
      </c>
      <c r="U12" s="49">
        <f t="shared" si="13"/>
        <v>-0.29999999999930099</v>
      </c>
      <c r="V12" s="50">
        <f t="shared" si="14"/>
        <v>-0.89999999999967895</v>
      </c>
      <c r="W12" s="32">
        <f t="shared" si="15"/>
        <v>-0.29999999999930099</v>
      </c>
      <c r="X12" s="18">
        <v>11.894600000000001</v>
      </c>
      <c r="Y12" s="49">
        <f t="shared" si="16"/>
        <v>-0.19999999999953399</v>
      </c>
      <c r="Z12" s="50">
        <f t="shared" si="17"/>
        <v>-0.999999999999446</v>
      </c>
      <c r="AA12" s="32">
        <f t="shared" si="18"/>
        <v>-0.19999999999953399</v>
      </c>
      <c r="AB12" s="48">
        <v>8.8911999999999907</v>
      </c>
      <c r="AC12" s="49">
        <f t="shared" si="19"/>
        <v>-0.30000000000995902</v>
      </c>
      <c r="AD12" s="50">
        <f t="shared" si="20"/>
        <v>-1.3000000000094001</v>
      </c>
      <c r="AE12" s="32">
        <f t="shared" si="21"/>
        <v>-0.30000000000995902</v>
      </c>
      <c r="AF12" s="55">
        <v>81671</v>
      </c>
      <c r="AG12" s="70">
        <f t="shared" si="22"/>
        <v>25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44788</v>
      </c>
      <c r="B13" s="20">
        <v>781.9556</v>
      </c>
      <c r="C13" s="21">
        <v>6.1417000000000002</v>
      </c>
      <c r="D13" s="22">
        <f t="shared" si="0"/>
        <v>788.09730000000002</v>
      </c>
      <c r="E13" s="23">
        <f t="shared" si="4"/>
        <v>-0.199999999949796</v>
      </c>
      <c r="F13" s="24">
        <f t="shared" si="5"/>
        <v>-1.2000000000398401</v>
      </c>
      <c r="G13" s="25">
        <f t="shared" si="6"/>
        <v>-0.199999999949796</v>
      </c>
      <c r="H13" s="21">
        <v>7.3579999999999997</v>
      </c>
      <c r="I13" s="22">
        <f t="shared" si="1"/>
        <v>789.31359999999995</v>
      </c>
      <c r="J13" s="23">
        <f t="shared" si="7"/>
        <v>-0.50000000010186296</v>
      </c>
      <c r="K13" s="24">
        <f t="shared" si="8"/>
        <v>-1.4000000001033199</v>
      </c>
      <c r="L13" s="25">
        <f t="shared" si="9"/>
        <v>-0.50000000010186296</v>
      </c>
      <c r="M13" s="40">
        <v>6.2670000000000003</v>
      </c>
      <c r="N13" s="22">
        <f t="shared" si="2"/>
        <v>788.22260000000006</v>
      </c>
      <c r="O13" s="23">
        <f t="shared" si="10"/>
        <v>-0.199999999949796</v>
      </c>
      <c r="P13" s="24">
        <f t="shared" si="11"/>
        <v>-1.09999999995125</v>
      </c>
      <c r="Q13" s="25">
        <f t="shared" si="12"/>
        <v>-0.199999999949796</v>
      </c>
      <c r="R13" s="51"/>
      <c r="S13" s="47">
        <f t="shared" si="3"/>
        <v>44788</v>
      </c>
      <c r="T13" s="48">
        <v>8.9418000000000006</v>
      </c>
      <c r="U13" s="49">
        <f t="shared" si="13"/>
        <v>-0.19999999999953399</v>
      </c>
      <c r="V13" s="50">
        <f t="shared" si="14"/>
        <v>-1.0999999999992101</v>
      </c>
      <c r="W13" s="32">
        <f t="shared" si="15"/>
        <v>-0.19999999999953399</v>
      </c>
      <c r="X13" s="18">
        <v>11.894500000000001</v>
      </c>
      <c r="Y13" s="49">
        <f t="shared" si="16"/>
        <v>-9.99999999997669E-2</v>
      </c>
      <c r="Z13" s="50">
        <f t="shared" si="17"/>
        <v>-1.0999999999992101</v>
      </c>
      <c r="AA13" s="32">
        <f t="shared" si="18"/>
        <v>-9.99999999997669E-2</v>
      </c>
      <c r="AB13" s="48">
        <v>8.8909999999999894</v>
      </c>
      <c r="AC13" s="49">
        <f t="shared" si="19"/>
        <v>-0.20000000000130999</v>
      </c>
      <c r="AD13" s="50">
        <f t="shared" si="20"/>
        <v>-1.5000000000107101</v>
      </c>
      <c r="AE13" s="32">
        <f t="shared" si="21"/>
        <v>-0.20000000000130999</v>
      </c>
      <c r="AF13" s="55">
        <v>81668</v>
      </c>
      <c r="AG13" s="70">
        <f t="shared" si="22"/>
        <v>28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44789</v>
      </c>
      <c r="B14" s="20">
        <v>781.9556</v>
      </c>
      <c r="C14" s="21">
        <v>6.1417999999999999</v>
      </c>
      <c r="D14" s="22">
        <f t="shared" si="0"/>
        <v>788.09739999999999</v>
      </c>
      <c r="E14" s="23">
        <f t="shared" si="4"/>
        <v>9.9999999974897905E-2</v>
      </c>
      <c r="F14" s="24">
        <f t="shared" si="5"/>
        <v>-1.1000000000649399</v>
      </c>
      <c r="G14" s="25">
        <f t="shared" si="6"/>
        <v>9.9999999974897905E-2</v>
      </c>
      <c r="H14" s="21">
        <v>7.3578000000000001</v>
      </c>
      <c r="I14" s="22">
        <f t="shared" si="1"/>
        <v>789.3134</v>
      </c>
      <c r="J14" s="23">
        <f t="shared" si="7"/>
        <v>-0.199999999949796</v>
      </c>
      <c r="K14" s="24">
        <f t="shared" si="8"/>
        <v>-1.60000000005311</v>
      </c>
      <c r="L14" s="25">
        <f t="shared" si="9"/>
        <v>-0.199999999949796</v>
      </c>
      <c r="M14" s="39">
        <v>6.2667999999999999</v>
      </c>
      <c r="N14" s="22">
        <f t="shared" si="2"/>
        <v>788.22239999999999</v>
      </c>
      <c r="O14" s="23">
        <f t="shared" si="10"/>
        <v>-0.20000000006348301</v>
      </c>
      <c r="P14" s="24">
        <f t="shared" si="11"/>
        <v>-1.30000000001473</v>
      </c>
      <c r="Q14" s="25">
        <f t="shared" si="12"/>
        <v>-0.20000000006348301</v>
      </c>
      <c r="R14" s="46"/>
      <c r="S14" s="47">
        <f t="shared" si="3"/>
        <v>44789</v>
      </c>
      <c r="T14" s="48">
        <v>8.9414999999999996</v>
      </c>
      <c r="U14" s="49">
        <f t="shared" si="13"/>
        <v>-0.30000000000107702</v>
      </c>
      <c r="V14" s="50">
        <f t="shared" si="14"/>
        <v>-1.4000000000002899</v>
      </c>
      <c r="W14" s="32">
        <f t="shared" si="15"/>
        <v>-0.30000000000107702</v>
      </c>
      <c r="X14" s="18">
        <v>11.8942</v>
      </c>
      <c r="Y14" s="49">
        <f t="shared" si="16"/>
        <v>-0.30000000000107702</v>
      </c>
      <c r="Z14" s="50">
        <f t="shared" si="17"/>
        <v>-1.4000000000002899</v>
      </c>
      <c r="AA14" s="32">
        <f t="shared" si="18"/>
        <v>-0.30000000000107702</v>
      </c>
      <c r="AB14" s="48">
        <v>8.8911999999999995</v>
      </c>
      <c r="AC14" s="49">
        <f t="shared" si="19"/>
        <v>0.200000000010192</v>
      </c>
      <c r="AD14" s="50">
        <f t="shared" si="20"/>
        <v>-1.3000000000005201</v>
      </c>
      <c r="AE14" s="32">
        <f t="shared" si="21"/>
        <v>0.200000000010192</v>
      </c>
      <c r="AF14" s="55">
        <v>81665</v>
      </c>
      <c r="AG14" s="70">
        <f t="shared" si="22"/>
        <v>31</v>
      </c>
      <c r="AH14" s="72"/>
    </row>
    <row r="15" spans="1:44" s="1" customFormat="1" ht="14.85" customHeight="1">
      <c r="A15" s="19">
        <v>44790</v>
      </c>
      <c r="B15" s="20">
        <v>781.9556</v>
      </c>
      <c r="C15" s="21">
        <v>6.1413000000000002</v>
      </c>
      <c r="D15" s="22">
        <f t="shared" si="0"/>
        <v>788.09690000000001</v>
      </c>
      <c r="E15" s="23">
        <f t="shared" si="4"/>
        <v>-0.49999999998817701</v>
      </c>
      <c r="F15" s="24">
        <f t="shared" si="5"/>
        <v>-1.60000000005311</v>
      </c>
      <c r="G15" s="25">
        <f t="shared" si="6"/>
        <v>-0.49999999998817701</v>
      </c>
      <c r="H15" s="21">
        <v>7.3579999999999997</v>
      </c>
      <c r="I15" s="22">
        <f t="shared" si="1"/>
        <v>789.31359999999995</v>
      </c>
      <c r="J15" s="23">
        <f t="shared" si="7"/>
        <v>0.199999999949796</v>
      </c>
      <c r="K15" s="24">
        <f t="shared" si="8"/>
        <v>-1.4000000001033199</v>
      </c>
      <c r="L15" s="25">
        <f t="shared" si="9"/>
        <v>0.199999999949796</v>
      </c>
      <c r="M15" s="40">
        <v>6.2666000000000004</v>
      </c>
      <c r="N15" s="22">
        <f t="shared" si="2"/>
        <v>788.22220000000004</v>
      </c>
      <c r="O15" s="23">
        <f t="shared" si="10"/>
        <v>-0.199999999949796</v>
      </c>
      <c r="P15" s="24">
        <f t="shared" si="11"/>
        <v>-1.4999999999645299</v>
      </c>
      <c r="Q15" s="25">
        <f t="shared" si="12"/>
        <v>-0.199999999949796</v>
      </c>
      <c r="R15" s="51"/>
      <c r="S15" s="47">
        <f t="shared" si="3"/>
        <v>44790</v>
      </c>
      <c r="T15" s="48">
        <v>8.9413999999999998</v>
      </c>
      <c r="U15" s="49">
        <f t="shared" si="13"/>
        <v>-9.99999999997669E-2</v>
      </c>
      <c r="V15" s="50">
        <f t="shared" si="14"/>
        <v>-1.50000000000006</v>
      </c>
      <c r="W15" s="32">
        <f t="shared" si="15"/>
        <v>-9.99999999997669E-2</v>
      </c>
      <c r="X15" s="18">
        <v>11.894</v>
      </c>
      <c r="Y15" s="49">
        <f t="shared" si="16"/>
        <v>-0.19999999999953399</v>
      </c>
      <c r="Z15" s="50">
        <f t="shared" si="17"/>
        <v>-1.59999999999982</v>
      </c>
      <c r="AA15" s="32">
        <f t="shared" si="18"/>
        <v>-0.19999999999953399</v>
      </c>
      <c r="AB15" s="48">
        <v>8.8905999999999903</v>
      </c>
      <c r="AC15" s="49">
        <f t="shared" si="19"/>
        <v>-0.60000000000926001</v>
      </c>
      <c r="AD15" s="50">
        <f t="shared" si="20"/>
        <v>-1.9000000000097801</v>
      </c>
      <c r="AE15" s="32">
        <f t="shared" si="21"/>
        <v>-0.60000000000926001</v>
      </c>
      <c r="AF15" s="55">
        <v>81662</v>
      </c>
      <c r="AG15" s="70">
        <f t="shared" si="22"/>
        <v>34</v>
      </c>
      <c r="AH15" s="71"/>
    </row>
    <row r="16" spans="1:44" s="1" customFormat="1" ht="14.85" customHeight="1">
      <c r="A16" s="19">
        <v>44791</v>
      </c>
      <c r="B16" s="20">
        <v>781.9556</v>
      </c>
      <c r="C16" s="21">
        <v>6.1410999999999998</v>
      </c>
      <c r="D16" s="22">
        <f t="shared" si="0"/>
        <v>788.09670000000006</v>
      </c>
      <c r="E16" s="23">
        <f t="shared" si="4"/>
        <v>-0.199999999949796</v>
      </c>
      <c r="F16" s="24">
        <f t="shared" si="5"/>
        <v>-1.8000000000029099</v>
      </c>
      <c r="G16" s="25">
        <f t="shared" si="6"/>
        <v>-0.199999999949796</v>
      </c>
      <c r="H16" s="21">
        <v>7.3574000000000002</v>
      </c>
      <c r="I16" s="22">
        <f t="shared" si="1"/>
        <v>789.31299999999999</v>
      </c>
      <c r="J16" s="23">
        <f t="shared" si="7"/>
        <v>-0.59999999996307496</v>
      </c>
      <c r="K16" s="24">
        <f t="shared" si="8"/>
        <v>-2.00000000006639</v>
      </c>
      <c r="L16" s="25">
        <f t="shared" si="9"/>
        <v>-0.59999999996307496</v>
      </c>
      <c r="M16" s="39">
        <v>6.2664999999999997</v>
      </c>
      <c r="N16" s="22">
        <f t="shared" si="2"/>
        <v>788.22209999999995</v>
      </c>
      <c r="O16" s="23">
        <f t="shared" si="10"/>
        <v>-0.10000000008858501</v>
      </c>
      <c r="P16" s="24">
        <f t="shared" si="11"/>
        <v>-1.60000000005311</v>
      </c>
      <c r="Q16" s="25">
        <f t="shared" si="12"/>
        <v>-0.10000000008858501</v>
      </c>
      <c r="R16" s="46"/>
      <c r="S16" s="47">
        <f t="shared" si="3"/>
        <v>44791</v>
      </c>
      <c r="T16" s="48">
        <v>8.9412000000000003</v>
      </c>
      <c r="U16" s="49">
        <f t="shared" si="13"/>
        <v>-0.19999999999953399</v>
      </c>
      <c r="V16" s="50">
        <f t="shared" si="14"/>
        <v>-1.6999999999995901</v>
      </c>
      <c r="W16" s="32">
        <f t="shared" si="15"/>
        <v>-0.19999999999953399</v>
      </c>
      <c r="X16" s="18">
        <v>11.8941</v>
      </c>
      <c r="Y16" s="49">
        <f t="shared" si="16"/>
        <v>9.99999999997669E-2</v>
      </c>
      <c r="Z16" s="50">
        <f t="shared" si="17"/>
        <v>-1.50000000000006</v>
      </c>
      <c r="AA16" s="32">
        <f t="shared" si="18"/>
        <v>9.99999999997669E-2</v>
      </c>
      <c r="AB16" s="48">
        <v>8.8903999999999908</v>
      </c>
      <c r="AC16" s="49">
        <f t="shared" si="19"/>
        <v>-0.19999999999953399</v>
      </c>
      <c r="AD16" s="50">
        <f t="shared" si="20"/>
        <v>-2.1000000000093202</v>
      </c>
      <c r="AE16" s="32">
        <f t="shared" si="21"/>
        <v>-0.19999999999953399</v>
      </c>
      <c r="AF16" s="55">
        <v>81659</v>
      </c>
      <c r="AG16" s="70">
        <f t="shared" si="22"/>
        <v>37</v>
      </c>
      <c r="AH16" s="72"/>
    </row>
    <row r="17" spans="1:43" s="1" customFormat="1" ht="14.85" customHeight="1">
      <c r="A17" s="19">
        <v>44792</v>
      </c>
      <c r="B17" s="20">
        <v>781.9556</v>
      </c>
      <c r="C17" s="21">
        <v>6.1414999999999997</v>
      </c>
      <c r="D17" s="22">
        <f t="shared" si="0"/>
        <v>788.09709999999995</v>
      </c>
      <c r="E17" s="23">
        <f t="shared" si="4"/>
        <v>0.39999999989959201</v>
      </c>
      <c r="F17" s="24">
        <f t="shared" si="5"/>
        <v>-1.4000000001033199</v>
      </c>
      <c r="G17" s="25">
        <f t="shared" si="6"/>
        <v>0.39999999989959201</v>
      </c>
      <c r="H17" s="21">
        <v>7.3571999999999997</v>
      </c>
      <c r="I17" s="22">
        <f t="shared" si="1"/>
        <v>789.31280000000004</v>
      </c>
      <c r="J17" s="23">
        <f t="shared" si="7"/>
        <v>-0.199999999949796</v>
      </c>
      <c r="K17" s="24">
        <f t="shared" si="8"/>
        <v>-2.2000000000161899</v>
      </c>
      <c r="L17" s="25">
        <f t="shared" si="9"/>
        <v>-0.199999999949796</v>
      </c>
      <c r="M17" s="40">
        <v>6.2662000000000004</v>
      </c>
      <c r="N17" s="22">
        <f t="shared" si="2"/>
        <v>788.22180000000003</v>
      </c>
      <c r="O17" s="23">
        <f t="shared" si="10"/>
        <v>-0.29999999992469401</v>
      </c>
      <c r="P17" s="24">
        <f t="shared" si="11"/>
        <v>-1.8999999999778101</v>
      </c>
      <c r="Q17" s="25">
        <f t="shared" si="12"/>
        <v>-0.29999999992469401</v>
      </c>
      <c r="R17" s="51"/>
      <c r="S17" s="47">
        <f t="shared" si="3"/>
        <v>44792</v>
      </c>
      <c r="T17" s="48">
        <v>8.9410000000000007</v>
      </c>
      <c r="U17" s="49">
        <f t="shared" si="13"/>
        <v>-0.19999999999953399</v>
      </c>
      <c r="V17" s="50">
        <f t="shared" si="14"/>
        <v>-1.8999999999991199</v>
      </c>
      <c r="W17" s="32">
        <f t="shared" si="15"/>
        <v>-0.19999999999953399</v>
      </c>
      <c r="X17" s="18">
        <v>11.893599999999999</v>
      </c>
      <c r="Y17" s="49">
        <f t="shared" si="16"/>
        <v>-0.50000000000061096</v>
      </c>
      <c r="Z17" s="50">
        <f t="shared" si="17"/>
        <v>-2.0000000000006701</v>
      </c>
      <c r="AA17" s="32">
        <f t="shared" si="18"/>
        <v>-0.50000000000061096</v>
      </c>
      <c r="AB17" s="48">
        <v>8.8901999999999894</v>
      </c>
      <c r="AC17" s="49">
        <f t="shared" si="19"/>
        <v>-0.20000000000130999</v>
      </c>
      <c r="AD17" s="50">
        <f t="shared" si="20"/>
        <v>-2.30000000001063</v>
      </c>
      <c r="AE17" s="32">
        <f t="shared" si="21"/>
        <v>-0.20000000000130999</v>
      </c>
      <c r="AF17" s="55">
        <v>81656</v>
      </c>
      <c r="AG17" s="70">
        <f t="shared" si="22"/>
        <v>40</v>
      </c>
      <c r="AH17" s="71"/>
    </row>
    <row r="18" spans="1:43" s="1" customFormat="1" ht="14.85" customHeight="1">
      <c r="A18" s="19">
        <v>44793</v>
      </c>
      <c r="B18" s="20">
        <v>781.9556</v>
      </c>
      <c r="C18" s="21">
        <v>6.1413000000000002</v>
      </c>
      <c r="D18" s="22">
        <f t="shared" si="0"/>
        <v>788.09690000000001</v>
      </c>
      <c r="E18" s="23">
        <f t="shared" si="4"/>
        <v>-0.199999999949796</v>
      </c>
      <c r="F18" s="24">
        <f t="shared" si="5"/>
        <v>-1.60000000005311</v>
      </c>
      <c r="G18" s="25">
        <f t="shared" si="6"/>
        <v>-0.199999999949796</v>
      </c>
      <c r="H18" s="21">
        <v>7.3571</v>
      </c>
      <c r="I18" s="22">
        <f t="shared" si="1"/>
        <v>789.31269999999995</v>
      </c>
      <c r="J18" s="23">
        <f t="shared" si="7"/>
        <v>-0.10000000008858501</v>
      </c>
      <c r="K18" s="24">
        <f t="shared" si="8"/>
        <v>-2.3000000001047698</v>
      </c>
      <c r="L18" s="25">
        <f t="shared" si="9"/>
        <v>-0.10000000008858501</v>
      </c>
      <c r="M18" s="39">
        <v>6.266</v>
      </c>
      <c r="N18" s="22">
        <f t="shared" si="2"/>
        <v>788.22159999999997</v>
      </c>
      <c r="O18" s="23">
        <f t="shared" si="10"/>
        <v>-0.20000000006348301</v>
      </c>
      <c r="P18" s="24">
        <f t="shared" si="11"/>
        <v>-2.1000000000412902</v>
      </c>
      <c r="Q18" s="25">
        <f t="shared" si="12"/>
        <v>-0.20000000006348301</v>
      </c>
      <c r="R18" s="51"/>
      <c r="S18" s="47">
        <f t="shared" si="3"/>
        <v>44793</v>
      </c>
      <c r="T18" s="48">
        <v>8.9407999999999994</v>
      </c>
      <c r="U18" s="49">
        <f t="shared" si="13"/>
        <v>-0.20000000000130999</v>
      </c>
      <c r="V18" s="50">
        <f t="shared" si="14"/>
        <v>-2.10000000000043</v>
      </c>
      <c r="W18" s="32">
        <f t="shared" si="15"/>
        <v>-0.20000000000130999</v>
      </c>
      <c r="X18" s="18">
        <v>11.8935</v>
      </c>
      <c r="Y18" s="49">
        <f t="shared" si="16"/>
        <v>-9.99999999997669E-2</v>
      </c>
      <c r="Z18" s="50">
        <f t="shared" si="17"/>
        <v>-2.10000000000043</v>
      </c>
      <c r="AA18" s="32">
        <f t="shared" si="18"/>
        <v>-9.99999999997669E-2</v>
      </c>
      <c r="AB18" s="48">
        <v>8.8901000000000003</v>
      </c>
      <c r="AC18" s="49">
        <f t="shared" si="19"/>
        <v>-9.9999999989108801E-2</v>
      </c>
      <c r="AD18" s="50">
        <f t="shared" si="20"/>
        <v>-2.3999999999997401</v>
      </c>
      <c r="AE18" s="32">
        <f t="shared" si="21"/>
        <v>-9.9999999989108801E-2</v>
      </c>
      <c r="AF18" s="55">
        <v>81653</v>
      </c>
      <c r="AG18" s="70">
        <f t="shared" si="22"/>
        <v>43</v>
      </c>
      <c r="AH18" s="72"/>
    </row>
    <row r="19" spans="1:43" s="7" customFormat="1" ht="14.25">
      <c r="A19" s="19">
        <v>44794</v>
      </c>
      <c r="B19" s="20">
        <v>781.9556</v>
      </c>
      <c r="C19" s="21">
        <v>6.1410999999999998</v>
      </c>
      <c r="D19" s="22">
        <f t="shared" si="0"/>
        <v>788.09670000000006</v>
      </c>
      <c r="E19" s="23">
        <f t="shared" si="4"/>
        <v>-0.199999999949796</v>
      </c>
      <c r="F19" s="24">
        <f t="shared" si="5"/>
        <v>-1.8000000000029099</v>
      </c>
      <c r="G19" s="25">
        <f t="shared" si="6"/>
        <v>-0.199999999949796</v>
      </c>
      <c r="H19" s="21">
        <v>7.3570000000000002</v>
      </c>
      <c r="I19" s="22">
        <f t="shared" si="1"/>
        <v>789.31259999999997</v>
      </c>
      <c r="J19" s="23">
        <f t="shared" si="7"/>
        <v>-9.9999999974897905E-2</v>
      </c>
      <c r="K19" s="24">
        <f t="shared" si="8"/>
        <v>-2.40000000007967</v>
      </c>
      <c r="L19" s="25">
        <f t="shared" si="9"/>
        <v>-9.9999999974897905E-2</v>
      </c>
      <c r="M19" s="40">
        <v>6.2657999999999996</v>
      </c>
      <c r="N19" s="22">
        <f t="shared" si="2"/>
        <v>788.22140000000002</v>
      </c>
      <c r="O19" s="23">
        <f t="shared" si="10"/>
        <v>-0.199999999949796</v>
      </c>
      <c r="P19" s="24">
        <f t="shared" si="11"/>
        <v>-2.2999999999910901</v>
      </c>
      <c r="Q19" s="25">
        <f t="shared" si="12"/>
        <v>-0.199999999949796</v>
      </c>
      <c r="R19" s="46"/>
      <c r="S19" s="47">
        <f t="shared" ref="S19:S26" si="23">A19</f>
        <v>44794</v>
      </c>
      <c r="T19" s="48">
        <v>8.9405000000000001</v>
      </c>
      <c r="U19" s="49">
        <f t="shared" ref="U19:U26" si="24">(T19-T18)*1000</f>
        <v>-0.29999999999930099</v>
      </c>
      <c r="V19" s="50">
        <f t="shared" ref="V19:V26" si="25">V18+U19</f>
        <v>-2.3999999999997401</v>
      </c>
      <c r="W19" s="32">
        <f t="shared" ref="W19:W26" si="26">U19/(S19-S18)</f>
        <v>-0.29999999999930099</v>
      </c>
      <c r="X19" s="18">
        <v>11.8934</v>
      </c>
      <c r="Y19" s="49">
        <f t="shared" ref="Y19:Y26" si="27">(X19-X18)*1000</f>
        <v>-9.99999999997669E-2</v>
      </c>
      <c r="Z19" s="50">
        <f t="shared" ref="Z19:Z26" si="28">Z18+Y19</f>
        <v>-2.2000000000002</v>
      </c>
      <c r="AA19" s="32">
        <f t="shared" ref="AA19:AA26" si="29">Y19/(S19-S18)</f>
        <v>-9.99999999997669E-2</v>
      </c>
      <c r="AB19" s="48">
        <v>8.8900000000000095</v>
      </c>
      <c r="AC19" s="49">
        <f t="shared" ref="AC19:AC26" si="30">(AB19-AB18)*1000</f>
        <v>-9.9999999989108801E-2</v>
      </c>
      <c r="AD19" s="50">
        <f t="shared" ref="AD19:AD26" si="31">AD18+AC19</f>
        <v>-2.49999999998884</v>
      </c>
      <c r="AE19" s="32">
        <f t="shared" ref="AE19:AE26" si="32">AC19/(S19-S18)</f>
        <v>-9.9999999989108801E-2</v>
      </c>
      <c r="AF19" s="55">
        <v>81650</v>
      </c>
      <c r="AG19" s="70">
        <f t="shared" ref="AG19:AG26" si="33">81696-AF19</f>
        <v>46</v>
      </c>
    </row>
    <row r="20" spans="1:43" s="1" customFormat="1" ht="14.85" customHeight="1">
      <c r="A20" s="19">
        <v>44795</v>
      </c>
      <c r="B20" s="20">
        <v>781.9556</v>
      </c>
      <c r="C20" s="21">
        <v>6.1409000000000002</v>
      </c>
      <c r="D20" s="22">
        <f t="shared" si="0"/>
        <v>788.09649999999999</v>
      </c>
      <c r="E20" s="23">
        <f t="shared" si="4"/>
        <v>-0.20000000006348301</v>
      </c>
      <c r="F20" s="24">
        <f t="shared" si="5"/>
        <v>-2.00000000006639</v>
      </c>
      <c r="G20" s="25">
        <f t="shared" si="6"/>
        <v>-0.20000000006348301</v>
      </c>
      <c r="H20" s="21">
        <v>7.3567999999999998</v>
      </c>
      <c r="I20" s="22">
        <f t="shared" si="1"/>
        <v>789.31240000000003</v>
      </c>
      <c r="J20" s="23">
        <f t="shared" si="7"/>
        <v>-0.199999999949796</v>
      </c>
      <c r="K20" s="24">
        <f t="shared" si="8"/>
        <v>-2.6000000000294698</v>
      </c>
      <c r="L20" s="25">
        <f t="shared" si="9"/>
        <v>-0.199999999949796</v>
      </c>
      <c r="M20" s="39">
        <v>6.2655000000000003</v>
      </c>
      <c r="N20" s="22">
        <f t="shared" si="2"/>
        <v>788.22109999999998</v>
      </c>
      <c r="O20" s="23">
        <f t="shared" si="10"/>
        <v>-0.30000000003838101</v>
      </c>
      <c r="P20" s="24">
        <f t="shared" si="11"/>
        <v>-2.6000000000294698</v>
      </c>
      <c r="Q20" s="25">
        <f t="shared" si="12"/>
        <v>-0.30000000003838101</v>
      </c>
      <c r="R20" s="46"/>
      <c r="S20" s="47">
        <f t="shared" si="23"/>
        <v>44795</v>
      </c>
      <c r="T20" s="48">
        <v>8.9404000000000003</v>
      </c>
      <c r="U20" s="49">
        <f t="shared" si="24"/>
        <v>-0.10000000000332</v>
      </c>
      <c r="V20" s="50">
        <f t="shared" si="25"/>
        <v>-2.5000000000030602</v>
      </c>
      <c r="W20" s="32">
        <f t="shared" si="26"/>
        <v>-0.10000000000332</v>
      </c>
      <c r="X20" s="18">
        <v>11.893000000000001</v>
      </c>
      <c r="Y20" s="49">
        <f t="shared" si="27"/>
        <v>-0.39999999999906799</v>
      </c>
      <c r="Z20" s="50">
        <f t="shared" si="28"/>
        <v>-2.59999999999927</v>
      </c>
      <c r="AA20" s="32">
        <f t="shared" si="29"/>
        <v>-0.39999999999906799</v>
      </c>
      <c r="AB20" s="48">
        <v>8.8902000000000001</v>
      </c>
      <c r="AC20" s="49">
        <f t="shared" si="30"/>
        <v>0.19999999998887599</v>
      </c>
      <c r="AD20" s="50">
        <f t="shared" si="31"/>
        <v>-2.2999999999999701</v>
      </c>
      <c r="AE20" s="32">
        <f t="shared" si="32"/>
        <v>0.19999999998887599</v>
      </c>
      <c r="AF20" s="55">
        <v>81647</v>
      </c>
      <c r="AG20" s="70">
        <f t="shared" si="33"/>
        <v>49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44797</v>
      </c>
      <c r="B21" s="20">
        <v>781.9556</v>
      </c>
      <c r="C21" s="21">
        <v>6.1406000000000001</v>
      </c>
      <c r="D21" s="22">
        <f t="shared" ref="D21:D26" si="34">C21+B21</f>
        <v>788.09619999999995</v>
      </c>
      <c r="E21" s="23">
        <f t="shared" ref="E21:E26" si="35">(D21-D20)*1000</f>
        <v>-0.30000000003838101</v>
      </c>
      <c r="F21" s="24">
        <f t="shared" ref="F21:F26" si="36">F20+E21</f>
        <v>-2.3000000001047698</v>
      </c>
      <c r="G21" s="25">
        <f t="shared" ref="G21:G26" si="37">E21/(A21-A20)</f>
        <v>-0.15000000001919001</v>
      </c>
      <c r="H21" s="21">
        <v>7.3567999999999998</v>
      </c>
      <c r="I21" s="22">
        <f t="shared" ref="I21:I26" si="38">H21+B21</f>
        <v>789.31240000000003</v>
      </c>
      <c r="J21" s="23">
        <f t="shared" ref="J21:J26" si="39">(I21-I20)*1000</f>
        <v>0</v>
      </c>
      <c r="K21" s="24">
        <f t="shared" ref="K21:K26" si="40">K20+J21</f>
        <v>-2.6000000000294698</v>
      </c>
      <c r="L21" s="25">
        <f t="shared" ref="L21:L26" si="41">J21/(A21-A20)</f>
        <v>0</v>
      </c>
      <c r="M21" s="40">
        <v>6.2653999999999996</v>
      </c>
      <c r="N21" s="22">
        <f t="shared" ref="N21:N26" si="42">M21+B21</f>
        <v>788.221</v>
      </c>
      <c r="O21" s="23">
        <f t="shared" ref="O21:O26" si="43">(N21-N20)*1000</f>
        <v>-9.9999999974897905E-2</v>
      </c>
      <c r="P21" s="24">
        <f t="shared" ref="P21:P26" si="44">P20+O21</f>
        <v>-2.70000000000437</v>
      </c>
      <c r="Q21" s="25">
        <f t="shared" ref="Q21:Q26" si="45">O21/(A21-A20)</f>
        <v>-4.9999999987449001E-2</v>
      </c>
      <c r="R21" s="51"/>
      <c r="S21" s="47">
        <f t="shared" si="23"/>
        <v>44797</v>
      </c>
      <c r="T21" s="48">
        <v>8.9402000000000008</v>
      </c>
      <c r="U21" s="49">
        <f t="shared" si="24"/>
        <v>-0.20000000000130999</v>
      </c>
      <c r="V21" s="50">
        <f t="shared" si="25"/>
        <v>-2.70000000000437</v>
      </c>
      <c r="W21" s="32">
        <f t="shared" si="26"/>
        <v>-0.100000000000655</v>
      </c>
      <c r="X21" s="18">
        <v>11.8932</v>
      </c>
      <c r="Y21" s="49">
        <f t="shared" si="27"/>
        <v>0.19999999999953399</v>
      </c>
      <c r="Z21" s="50">
        <f t="shared" si="28"/>
        <v>-2.3999999999997401</v>
      </c>
      <c r="AA21" s="32">
        <f t="shared" si="29"/>
        <v>9.99999999997669E-2</v>
      </c>
      <c r="AB21" s="48">
        <v>8.8898000000000295</v>
      </c>
      <c r="AC21" s="49">
        <f t="shared" si="30"/>
        <v>-0.39999999996709301</v>
      </c>
      <c r="AD21" s="50">
        <f t="shared" si="31"/>
        <v>-2.6999999999670599</v>
      </c>
      <c r="AE21" s="32">
        <f t="shared" si="32"/>
        <v>-0.19999999998354701</v>
      </c>
      <c r="AF21" s="55">
        <v>81644</v>
      </c>
      <c r="AG21" s="70">
        <f t="shared" si="33"/>
        <v>52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44799</v>
      </c>
      <c r="B22" s="20">
        <v>781.9556</v>
      </c>
      <c r="C22" s="21">
        <v>6.1405000000000003</v>
      </c>
      <c r="D22" s="22">
        <f t="shared" si="34"/>
        <v>788.09609999999998</v>
      </c>
      <c r="E22" s="23">
        <f t="shared" si="35"/>
        <v>-9.9999999974897905E-2</v>
      </c>
      <c r="F22" s="24">
        <f t="shared" si="36"/>
        <v>-2.40000000007967</v>
      </c>
      <c r="G22" s="25">
        <f t="shared" si="37"/>
        <v>-4.9999999987449001E-2</v>
      </c>
      <c r="H22" s="21">
        <v>7.3567</v>
      </c>
      <c r="I22" s="22">
        <f t="shared" si="38"/>
        <v>789.31230000000005</v>
      </c>
      <c r="J22" s="23">
        <f t="shared" si="39"/>
        <v>-9.9999999974897905E-2</v>
      </c>
      <c r="K22" s="24">
        <f t="shared" si="40"/>
        <v>-2.70000000000437</v>
      </c>
      <c r="L22" s="25">
        <f t="shared" si="41"/>
        <v>-4.9999999987449001E-2</v>
      </c>
      <c r="M22" s="39">
        <v>6.2652000000000001</v>
      </c>
      <c r="N22" s="22">
        <f t="shared" si="42"/>
        <v>788.22080000000005</v>
      </c>
      <c r="O22" s="23">
        <f t="shared" si="43"/>
        <v>-0.199999999949796</v>
      </c>
      <c r="P22" s="24">
        <f t="shared" si="44"/>
        <v>-2.8999999999541601</v>
      </c>
      <c r="Q22" s="25">
        <f t="shared" si="45"/>
        <v>-9.9999999974897905E-2</v>
      </c>
      <c r="R22" s="51"/>
      <c r="S22" s="47">
        <f t="shared" si="23"/>
        <v>44799</v>
      </c>
      <c r="T22" s="48">
        <v>8.9400999999999993</v>
      </c>
      <c r="U22" s="49">
        <f t="shared" si="24"/>
        <v>-9.9999999996214201E-2</v>
      </c>
      <c r="V22" s="50">
        <f t="shared" si="25"/>
        <v>-2.8000000000005798</v>
      </c>
      <c r="W22" s="32">
        <f t="shared" si="26"/>
        <v>-4.99999999981071E-2</v>
      </c>
      <c r="X22" s="18">
        <v>11.8927</v>
      </c>
      <c r="Y22" s="49">
        <f t="shared" si="27"/>
        <v>-0.50000000000061096</v>
      </c>
      <c r="Z22" s="50">
        <f t="shared" si="28"/>
        <v>-2.9000000000003499</v>
      </c>
      <c r="AA22" s="32">
        <f t="shared" si="29"/>
        <v>-0.25000000000030598</v>
      </c>
      <c r="AB22" s="48">
        <v>8.8897000000000403</v>
      </c>
      <c r="AC22" s="49">
        <f t="shared" si="30"/>
        <v>-9.9999999989108801E-2</v>
      </c>
      <c r="AD22" s="50">
        <f t="shared" si="31"/>
        <v>-2.79999999995617</v>
      </c>
      <c r="AE22" s="32">
        <f t="shared" si="32"/>
        <v>-4.99999999945544E-2</v>
      </c>
      <c r="AF22" s="55">
        <v>81641</v>
      </c>
      <c r="AG22" s="70">
        <f t="shared" si="33"/>
        <v>55</v>
      </c>
      <c r="AH22" s="72"/>
    </row>
    <row r="23" spans="1:43" s="1" customFormat="1" ht="14.85" customHeight="1">
      <c r="A23" s="19">
        <v>44801</v>
      </c>
      <c r="B23" s="20">
        <v>781.9556</v>
      </c>
      <c r="C23" s="21">
        <v>6.1402999999999999</v>
      </c>
      <c r="D23" s="22">
        <f t="shared" si="34"/>
        <v>788.09590000000003</v>
      </c>
      <c r="E23" s="23">
        <f t="shared" si="35"/>
        <v>-0.199999999949796</v>
      </c>
      <c r="F23" s="24">
        <f t="shared" si="36"/>
        <v>-2.6000000000294698</v>
      </c>
      <c r="G23" s="25">
        <f t="shared" si="37"/>
        <v>-9.9999999974897905E-2</v>
      </c>
      <c r="H23" s="21">
        <v>7.3562000000000003</v>
      </c>
      <c r="I23" s="22">
        <f t="shared" si="38"/>
        <v>789.31179999999995</v>
      </c>
      <c r="J23" s="23">
        <f t="shared" si="39"/>
        <v>-0.50000000010186296</v>
      </c>
      <c r="K23" s="24">
        <f t="shared" si="40"/>
        <v>-3.2000000001062299</v>
      </c>
      <c r="L23" s="25">
        <f t="shared" si="41"/>
        <v>-0.25000000005093198</v>
      </c>
      <c r="M23" s="40">
        <v>6.2649999999999997</v>
      </c>
      <c r="N23" s="22">
        <f t="shared" si="42"/>
        <v>788.22059999999999</v>
      </c>
      <c r="O23" s="23">
        <f t="shared" si="43"/>
        <v>-0.20000000006348301</v>
      </c>
      <c r="P23" s="24">
        <f t="shared" si="44"/>
        <v>-3.1000000000176402</v>
      </c>
      <c r="Q23" s="25">
        <f t="shared" si="45"/>
        <v>-0.100000000031741</v>
      </c>
      <c r="R23" s="51"/>
      <c r="S23" s="47">
        <f t="shared" si="23"/>
        <v>44801</v>
      </c>
      <c r="T23" s="48">
        <v>8.9397999999999893</v>
      </c>
      <c r="U23" s="49">
        <f t="shared" si="24"/>
        <v>-0.30000000000640598</v>
      </c>
      <c r="V23" s="50">
        <f t="shared" si="25"/>
        <v>-3.1000000000069901</v>
      </c>
      <c r="W23" s="32">
        <f t="shared" si="26"/>
        <v>-0.15000000000320299</v>
      </c>
      <c r="X23" s="18">
        <v>11.893000000000001</v>
      </c>
      <c r="Y23" s="49">
        <f t="shared" si="27"/>
        <v>0.30000000000107702</v>
      </c>
      <c r="Z23" s="50">
        <f t="shared" si="28"/>
        <v>-2.59999999999927</v>
      </c>
      <c r="AA23" s="32">
        <f t="shared" si="29"/>
        <v>0.15000000000053901</v>
      </c>
      <c r="AB23" s="48">
        <v>8.8895</v>
      </c>
      <c r="AC23" s="49">
        <f t="shared" si="30"/>
        <v>-0.200000000043943</v>
      </c>
      <c r="AD23" s="50">
        <f t="shared" si="31"/>
        <v>-3.0000000000001101</v>
      </c>
      <c r="AE23" s="32">
        <f t="shared" si="32"/>
        <v>-0.100000000021971</v>
      </c>
      <c r="AF23" s="55">
        <v>81638</v>
      </c>
      <c r="AG23" s="70">
        <f t="shared" si="33"/>
        <v>58</v>
      </c>
      <c r="AH23" s="71"/>
    </row>
    <row r="24" spans="1:43" s="1" customFormat="1" ht="14.25">
      <c r="A24" s="19">
        <v>44803</v>
      </c>
      <c r="B24" s="20">
        <v>781.9556</v>
      </c>
      <c r="C24" s="21">
        <v>6.1405000000000003</v>
      </c>
      <c r="D24" s="22">
        <f t="shared" si="34"/>
        <v>788.09609999999998</v>
      </c>
      <c r="E24" s="23">
        <f t="shared" si="35"/>
        <v>0.199999999949796</v>
      </c>
      <c r="F24" s="24">
        <f t="shared" si="36"/>
        <v>-2.40000000007967</v>
      </c>
      <c r="G24" s="25">
        <f t="shared" si="37"/>
        <v>9.9999999974897905E-2</v>
      </c>
      <c r="H24" s="21">
        <v>7.3564999999999996</v>
      </c>
      <c r="I24" s="22">
        <f t="shared" si="38"/>
        <v>789.31209999999999</v>
      </c>
      <c r="J24" s="23">
        <f t="shared" si="39"/>
        <v>0.30000000003838101</v>
      </c>
      <c r="K24" s="24">
        <f t="shared" si="40"/>
        <v>-2.9000000000678501</v>
      </c>
      <c r="L24" s="25">
        <f t="shared" si="41"/>
        <v>0.15000000001919001</v>
      </c>
      <c r="M24" s="39">
        <v>6.2648000000000001</v>
      </c>
      <c r="N24" s="22">
        <f t="shared" si="42"/>
        <v>788.22040000000004</v>
      </c>
      <c r="O24" s="23">
        <f t="shared" si="43"/>
        <v>-0.199999999949796</v>
      </c>
      <c r="P24" s="24">
        <f t="shared" si="44"/>
        <v>-3.2999999999674401</v>
      </c>
      <c r="Q24" s="25">
        <f t="shared" si="45"/>
        <v>-9.9999999974897905E-2</v>
      </c>
      <c r="R24" s="51"/>
      <c r="S24" s="47">
        <f t="shared" si="23"/>
        <v>44803</v>
      </c>
      <c r="T24" s="48">
        <v>8.9395999999999898</v>
      </c>
      <c r="U24" s="49">
        <f t="shared" si="24"/>
        <v>-0.20000000000130999</v>
      </c>
      <c r="V24" s="50">
        <f t="shared" si="25"/>
        <v>-3.3000000000082998</v>
      </c>
      <c r="W24" s="32">
        <f t="shared" si="26"/>
        <v>-0.100000000000655</v>
      </c>
      <c r="X24" s="18">
        <v>11.8925</v>
      </c>
      <c r="Y24" s="49">
        <f t="shared" si="27"/>
        <v>-0.50000000000061096</v>
      </c>
      <c r="Z24" s="50">
        <f t="shared" si="28"/>
        <v>-3.0999999999998802</v>
      </c>
      <c r="AA24" s="32">
        <f t="shared" si="29"/>
        <v>-0.25000000000030598</v>
      </c>
      <c r="AB24" s="48">
        <v>8.8895000000000692</v>
      </c>
      <c r="AC24" s="49">
        <f t="shared" si="30"/>
        <v>6.5725203057809306E-11</v>
      </c>
      <c r="AD24" s="50">
        <f t="shared" si="31"/>
        <v>-2.9999999999343898</v>
      </c>
      <c r="AE24" s="32">
        <f t="shared" si="32"/>
        <v>3.2862601528904601E-11</v>
      </c>
      <c r="AF24" s="55">
        <v>81635</v>
      </c>
      <c r="AG24" s="70">
        <f t="shared" si="33"/>
        <v>61</v>
      </c>
      <c r="AH24" s="72"/>
    </row>
    <row r="25" spans="1:43" s="1" customFormat="1" ht="14.25">
      <c r="A25" s="19">
        <v>44806</v>
      </c>
      <c r="B25" s="20">
        <v>781.9556</v>
      </c>
      <c r="C25" s="21">
        <v>6.1398999999999999</v>
      </c>
      <c r="D25" s="22">
        <f t="shared" si="34"/>
        <v>788.09550000000002</v>
      </c>
      <c r="E25" s="23">
        <f t="shared" si="35"/>
        <v>-0.59999999996307496</v>
      </c>
      <c r="F25" s="24">
        <f t="shared" si="36"/>
        <v>-3.0000000000427498</v>
      </c>
      <c r="G25" s="25">
        <f t="shared" si="37"/>
        <v>-0.199999999987691</v>
      </c>
      <c r="H25" s="21">
        <v>7.3563999999999998</v>
      </c>
      <c r="I25" s="22">
        <f t="shared" si="38"/>
        <v>789.31200000000001</v>
      </c>
      <c r="J25" s="23">
        <f t="shared" si="39"/>
        <v>-9.9999999974897905E-2</v>
      </c>
      <c r="K25" s="24">
        <f t="shared" si="40"/>
        <v>-3.0000000000427498</v>
      </c>
      <c r="L25" s="25">
        <f t="shared" si="41"/>
        <v>-3.3333333324965998E-2</v>
      </c>
      <c r="M25" s="40">
        <v>6.2647000000000004</v>
      </c>
      <c r="N25" s="22">
        <f t="shared" si="42"/>
        <v>788.22029999999995</v>
      </c>
      <c r="O25" s="23">
        <f t="shared" si="43"/>
        <v>-0.10000000008858501</v>
      </c>
      <c r="P25" s="24">
        <f t="shared" si="44"/>
        <v>-3.40000000005602</v>
      </c>
      <c r="Q25" s="25">
        <f t="shared" si="45"/>
        <v>-3.3333333362861602E-2</v>
      </c>
      <c r="R25" s="51"/>
      <c r="S25" s="47">
        <f t="shared" si="23"/>
        <v>44806</v>
      </c>
      <c r="T25" s="48">
        <v>8.9395000000000007</v>
      </c>
      <c r="U25" s="49">
        <f t="shared" si="24"/>
        <v>-9.9999999990885199E-2</v>
      </c>
      <c r="V25" s="50">
        <f t="shared" si="25"/>
        <v>-3.3999999999991801</v>
      </c>
      <c r="W25" s="32">
        <f t="shared" si="26"/>
        <v>-3.3333333330295097E-2</v>
      </c>
      <c r="X25" s="18">
        <v>11.892799999999999</v>
      </c>
      <c r="Y25" s="49">
        <f t="shared" si="27"/>
        <v>0.30000000000107702</v>
      </c>
      <c r="Z25" s="50">
        <f t="shared" si="28"/>
        <v>-2.7999999999987999</v>
      </c>
      <c r="AA25" s="32">
        <f t="shared" si="29"/>
        <v>0.100000000000359</v>
      </c>
      <c r="AB25" s="48">
        <v>8.8894000000000801</v>
      </c>
      <c r="AC25" s="49">
        <f t="shared" si="30"/>
        <v>-9.9999999989108801E-2</v>
      </c>
      <c r="AD25" s="50">
        <f t="shared" si="31"/>
        <v>-3.0999999999234999</v>
      </c>
      <c r="AE25" s="32">
        <f t="shared" si="32"/>
        <v>-3.3333333329702897E-2</v>
      </c>
      <c r="AF25" s="55">
        <v>81632</v>
      </c>
      <c r="AG25" s="70">
        <f t="shared" si="33"/>
        <v>64</v>
      </c>
      <c r="AH25" s="71"/>
    </row>
    <row r="26" spans="1:43" s="1" customFormat="1" ht="14.25">
      <c r="A26" s="19">
        <v>44809</v>
      </c>
      <c r="B26" s="20">
        <v>781.9556</v>
      </c>
      <c r="C26" s="21">
        <v>6.14</v>
      </c>
      <c r="D26" s="22">
        <f t="shared" si="34"/>
        <v>788.09559999999999</v>
      </c>
      <c r="E26" s="23">
        <f t="shared" si="35"/>
        <v>9.9999999974897905E-2</v>
      </c>
      <c r="F26" s="24">
        <f t="shared" si="36"/>
        <v>-2.9000000000678501</v>
      </c>
      <c r="G26" s="25">
        <f t="shared" si="37"/>
        <v>3.3333333324965998E-2</v>
      </c>
      <c r="H26" s="21">
        <v>7.3562000000000003</v>
      </c>
      <c r="I26" s="22">
        <f t="shared" si="38"/>
        <v>789.31179999999995</v>
      </c>
      <c r="J26" s="23">
        <f t="shared" si="39"/>
        <v>-0.20000000006348301</v>
      </c>
      <c r="K26" s="24">
        <f t="shared" si="40"/>
        <v>-3.2000000001062299</v>
      </c>
      <c r="L26" s="25">
        <f t="shared" si="41"/>
        <v>-6.66666666878276E-2</v>
      </c>
      <c r="M26" s="39">
        <v>6.2644000000000002</v>
      </c>
      <c r="N26" s="22">
        <f t="shared" si="42"/>
        <v>788.22</v>
      </c>
      <c r="O26" s="23">
        <f t="shared" si="43"/>
        <v>-0.29999999992469401</v>
      </c>
      <c r="P26" s="24">
        <f t="shared" si="44"/>
        <v>-3.69999999998072</v>
      </c>
      <c r="Q26" s="25">
        <f t="shared" si="45"/>
        <v>-9.9999999974897905E-2</v>
      </c>
      <c r="R26" s="51"/>
      <c r="S26" s="47">
        <f t="shared" si="23"/>
        <v>44809</v>
      </c>
      <c r="T26" s="48">
        <v>8.9393999999999991</v>
      </c>
      <c r="U26" s="49">
        <f t="shared" si="24"/>
        <v>-0.10000000000154299</v>
      </c>
      <c r="V26" s="50">
        <f t="shared" si="25"/>
        <v>-3.5000000000007199</v>
      </c>
      <c r="W26" s="32">
        <f t="shared" si="26"/>
        <v>-3.3333333333847803E-2</v>
      </c>
      <c r="X26" s="18">
        <v>11.892899999999999</v>
      </c>
      <c r="Y26" s="49">
        <f t="shared" si="27"/>
        <v>9.9999999997990599E-2</v>
      </c>
      <c r="Z26" s="50">
        <f t="shared" si="28"/>
        <v>-2.7000000000008102</v>
      </c>
      <c r="AA26" s="32">
        <f t="shared" si="29"/>
        <v>3.3333333332663501E-2</v>
      </c>
      <c r="AB26" s="48">
        <v>8.8890999999999991</v>
      </c>
      <c r="AC26" s="49">
        <f t="shared" si="30"/>
        <v>-0.30000000007746103</v>
      </c>
      <c r="AD26" s="50">
        <f t="shared" si="31"/>
        <v>-3.40000000000096</v>
      </c>
      <c r="AE26" s="32">
        <f t="shared" si="32"/>
        <v>-0.10000000002582</v>
      </c>
      <c r="AF26" s="55">
        <v>81629</v>
      </c>
      <c r="AG26" s="70">
        <f t="shared" si="33"/>
        <v>67</v>
      </c>
      <c r="AH26" s="72"/>
    </row>
    <row r="27" spans="1:43" s="7" customFormat="1" ht="14.25">
      <c r="A27" s="26"/>
      <c r="B27" s="27"/>
      <c r="C27" s="28"/>
      <c r="D27" s="29"/>
      <c r="E27" s="30">
        <f>F26-F18</f>
        <v>-1.30000000001474</v>
      </c>
      <c r="F27" s="31">
        <f>K26-K18</f>
        <v>-0.90000000000145997</v>
      </c>
      <c r="G27" s="32">
        <f>P26-P18</f>
        <v>-1.5999999999394301</v>
      </c>
      <c r="H27" s="33">
        <f>F26</f>
        <v>-2.9000000000678501</v>
      </c>
      <c r="I27" s="41">
        <f>K26</f>
        <v>-3.2000000001062299</v>
      </c>
      <c r="J27" s="30">
        <f>P26</f>
        <v>-3.69999999998072</v>
      </c>
      <c r="K27" s="31">
        <f>G27/16</f>
        <v>-9.9999999996214395E-2</v>
      </c>
      <c r="L27" s="32"/>
      <c r="M27" s="42"/>
      <c r="N27" s="29"/>
      <c r="O27" s="30"/>
      <c r="P27" s="31"/>
      <c r="Q27" s="32"/>
      <c r="R27" s="46"/>
      <c r="S27" s="26"/>
      <c r="T27" s="28"/>
      <c r="U27" s="49">
        <f>V26-V18</f>
        <v>-1.4000000000002899</v>
      </c>
      <c r="V27" s="50">
        <f>Z26-Z18</f>
        <v>-0.60000000000038001</v>
      </c>
      <c r="W27" s="32">
        <f>AD26-AD18</f>
        <v>-1.0000000000012199</v>
      </c>
      <c r="X27" s="49">
        <f>V26</f>
        <v>-3.5000000000007199</v>
      </c>
      <c r="Y27" s="50">
        <f>Z26</f>
        <v>-2.7000000000008102</v>
      </c>
      <c r="Z27" s="32">
        <f>AD26</f>
        <v>-3.40000000000096</v>
      </c>
      <c r="AA27" s="32">
        <f>U27/16</f>
        <v>-8.7500000000018105E-2</v>
      </c>
      <c r="AB27" s="56"/>
      <c r="AC27" s="49"/>
      <c r="AD27" s="50"/>
      <c r="AE27" s="32"/>
      <c r="AF27" s="57"/>
      <c r="AG27" s="82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8" workbookViewId="0">
      <selection activeCell="P6" sqref="F6:F28 K6:K28 P6:P28"/>
    </sheetView>
  </sheetViews>
  <sheetFormatPr defaultColWidth="9" defaultRowHeight="13.5"/>
  <cols>
    <col min="2" max="2" width="10.625" customWidth="1"/>
    <col min="3" max="3" width="9.375"/>
    <col min="4" max="4" width="11.875" customWidth="1"/>
    <col min="8" max="8" width="9.375"/>
    <col min="9" max="9" width="12.125" customWidth="1"/>
    <col min="13" max="13" width="9.375"/>
    <col min="14" max="14" width="11.625" customWidth="1"/>
    <col min="19" max="19" width="9.125"/>
    <col min="20" max="20" width="9.375"/>
    <col min="24" max="24" width="11.875" customWidth="1"/>
    <col min="28" max="28" width="9.375"/>
    <col min="32" max="32" width="9.375"/>
  </cols>
  <sheetData>
    <row r="1" spans="1:44" s="1" customFormat="1" ht="30.75" customHeight="1">
      <c r="A1" s="97" t="s">
        <v>27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44533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25">
      <c r="A6" s="19">
        <v>44533</v>
      </c>
      <c r="B6" s="20">
        <v>780.34680000000003</v>
      </c>
      <c r="C6" s="21">
        <v>3.9929000000000001</v>
      </c>
      <c r="D6" s="22">
        <f>C6+B6</f>
        <v>784.33969999999999</v>
      </c>
      <c r="E6" s="23">
        <v>0</v>
      </c>
      <c r="F6" s="24">
        <v>0</v>
      </c>
      <c r="G6" s="25">
        <v>0</v>
      </c>
      <c r="H6" s="21">
        <v>5.0998999999999999</v>
      </c>
      <c r="I6" s="22">
        <f>H6+B6</f>
        <v>785.44669999999996</v>
      </c>
      <c r="J6" s="23">
        <v>0</v>
      </c>
      <c r="K6" s="24">
        <v>0</v>
      </c>
      <c r="L6" s="25">
        <v>0</v>
      </c>
      <c r="M6" s="39">
        <v>4.1558000000000002</v>
      </c>
      <c r="N6" s="22">
        <f>M6+B6</f>
        <v>784.50260000000003</v>
      </c>
      <c r="O6" s="23">
        <v>0</v>
      </c>
      <c r="P6" s="24">
        <v>0</v>
      </c>
      <c r="Q6" s="25">
        <v>0</v>
      </c>
      <c r="R6" s="46"/>
      <c r="S6" s="34">
        <f>A6</f>
        <v>44533</v>
      </c>
      <c r="T6" s="48">
        <v>7.8606999999999996</v>
      </c>
      <c r="U6" s="49">
        <v>0</v>
      </c>
      <c r="V6" s="50">
        <v>0</v>
      </c>
      <c r="W6" s="32">
        <v>0</v>
      </c>
      <c r="X6" s="18">
        <v>11.8973</v>
      </c>
      <c r="Y6" s="49">
        <f>(X6-X6)*1000</f>
        <v>0</v>
      </c>
      <c r="Z6" s="50">
        <v>0</v>
      </c>
      <c r="AA6" s="32">
        <v>0</v>
      </c>
      <c r="AB6" s="58">
        <v>7.6543000000000001</v>
      </c>
      <c r="AC6" s="49">
        <v>0</v>
      </c>
      <c r="AD6" s="50">
        <v>0</v>
      </c>
      <c r="AE6" s="32">
        <v>0</v>
      </c>
      <c r="AF6" s="55">
        <v>82826</v>
      </c>
      <c r="AG6" s="70">
        <f>82831-AF6</f>
        <v>5</v>
      </c>
      <c r="AH6" s="71"/>
      <c r="AI6" s="71"/>
      <c r="AJ6" s="71"/>
      <c r="AK6" s="71"/>
      <c r="AL6" s="71"/>
      <c r="AM6" s="71"/>
    </row>
    <row r="7" spans="1:44" s="6" customFormat="1" ht="14.25">
      <c r="A7" s="19">
        <v>44534</v>
      </c>
      <c r="B7" s="20">
        <v>780.34680000000003</v>
      </c>
      <c r="C7" s="21">
        <v>3.9921000000000002</v>
      </c>
      <c r="D7" s="22">
        <f>C7+B7</f>
        <v>784.33889999999997</v>
      </c>
      <c r="E7" s="23">
        <f>(D7-D6)*1000</f>
        <v>-0.79999999991286996</v>
      </c>
      <c r="F7" s="24">
        <f>F6+E7</f>
        <v>-0.79999999991286996</v>
      </c>
      <c r="G7" s="25">
        <f>E7/(A7-A6)</f>
        <v>-0.79999999991286996</v>
      </c>
      <c r="H7" s="21">
        <v>5.0989000000000004</v>
      </c>
      <c r="I7" s="22">
        <f>H7+B7</f>
        <v>785.44569999999999</v>
      </c>
      <c r="J7" s="23">
        <f>(I7-I6)*1000</f>
        <v>-1.00000000009004</v>
      </c>
      <c r="K7" s="24">
        <f>K6+J7</f>
        <v>-1.00000000009004</v>
      </c>
      <c r="L7" s="25">
        <f>J7/(A7-A6)</f>
        <v>-1.00000000009004</v>
      </c>
      <c r="M7" s="40">
        <v>4.1551999999999998</v>
      </c>
      <c r="N7" s="22">
        <f>M7+B7</f>
        <v>784.50199999999995</v>
      </c>
      <c r="O7" s="23">
        <f>(N7-N6)*1000</f>
        <v>-0.59999999996307496</v>
      </c>
      <c r="P7" s="24">
        <f>P6+O7</f>
        <v>-0.59999999996307496</v>
      </c>
      <c r="Q7" s="25">
        <f>O7/(A7-A6)</f>
        <v>-0.59999999996307496</v>
      </c>
      <c r="R7" s="51"/>
      <c r="S7" s="34">
        <f>A7</f>
        <v>44534</v>
      </c>
      <c r="T7" s="48">
        <v>7.8608000000000002</v>
      </c>
      <c r="U7" s="49">
        <f>(T7-T6)*1000</f>
        <v>0.100000000000655</v>
      </c>
      <c r="V7" s="50">
        <f>V6+U7</f>
        <v>0.100000000000655</v>
      </c>
      <c r="W7" s="32">
        <f>U7/(S7-S6)</f>
        <v>0.100000000000655</v>
      </c>
      <c r="X7" s="18">
        <v>11.8972</v>
      </c>
      <c r="Y7" s="49">
        <f>(X7-X6)*1000</f>
        <v>-9.99999999997669E-2</v>
      </c>
      <c r="Z7" s="50">
        <f>Z6+Y7</f>
        <v>-9.99999999997669E-2</v>
      </c>
      <c r="AA7" s="32">
        <f>Y7/(S7-S6)</f>
        <v>-9.99999999997669E-2</v>
      </c>
      <c r="AB7" s="58">
        <v>7.6542000000000003</v>
      </c>
      <c r="AC7" s="49">
        <f>(AB7-AB6)*1000</f>
        <v>-9.99999999997669E-2</v>
      </c>
      <c r="AD7" s="50">
        <f>AD6+AC7</f>
        <v>-9.99999999997669E-2</v>
      </c>
      <c r="AE7" s="32">
        <f>AC7/(S7-S6)</f>
        <v>-9.99999999997669E-2</v>
      </c>
      <c r="AF7" s="55">
        <v>82823</v>
      </c>
      <c r="AG7" s="70">
        <f t="shared" ref="AG7:AG30" si="0">82826-AF7</f>
        <v>3</v>
      </c>
      <c r="AH7" s="71"/>
      <c r="AI7" s="71"/>
      <c r="AJ7" s="71"/>
      <c r="AK7" s="71"/>
      <c r="AL7" s="71"/>
      <c r="AM7" s="71"/>
    </row>
    <row r="8" spans="1:44" s="1" customFormat="1" ht="14.25">
      <c r="A8" s="19">
        <v>44535</v>
      </c>
      <c r="B8" s="20">
        <v>780.34680000000003</v>
      </c>
      <c r="C8" s="21">
        <v>3.9912999999999998</v>
      </c>
      <c r="D8" s="22">
        <f t="shared" ref="D8:D30" si="1">C8+B8</f>
        <v>784.33810000000005</v>
      </c>
      <c r="E8" s="23">
        <f t="shared" ref="E8:E30" si="2">(D8-D7)*1000</f>
        <v>-0.80000000002655702</v>
      </c>
      <c r="F8" s="24">
        <f t="shared" ref="F8:F30" si="3">F7+E8</f>
        <v>-1.5999999999394301</v>
      </c>
      <c r="G8" s="25">
        <f t="shared" ref="G8:G30" si="4">E8/(A8-A7)</f>
        <v>-0.80000000002655702</v>
      </c>
      <c r="H8" s="21">
        <v>5.0983000000000001</v>
      </c>
      <c r="I8" s="22">
        <f t="shared" ref="I8:I30" si="5">H8+B8</f>
        <v>785.44510000000002</v>
      </c>
      <c r="J8" s="23">
        <f t="shared" ref="J8:J30" si="6">(I8-I7)*1000</f>
        <v>-0.59999999996307496</v>
      </c>
      <c r="K8" s="24">
        <f t="shared" ref="K8:K30" si="7">K7+J8</f>
        <v>-1.60000000005311</v>
      </c>
      <c r="L8" s="25">
        <f t="shared" ref="L8:L30" si="8">J8/(A8-A7)</f>
        <v>-0.59999999996307496</v>
      </c>
      <c r="M8" s="39">
        <v>4.1546000000000003</v>
      </c>
      <c r="N8" s="22">
        <f t="shared" ref="N8:N30" si="9">M8+B8</f>
        <v>784.50139999999999</v>
      </c>
      <c r="O8" s="23">
        <f t="shared" ref="O8:O30" si="10">(N8-N7)*1000</f>
        <v>-0.60000000007676102</v>
      </c>
      <c r="P8" s="24">
        <f t="shared" ref="P8:P30" si="11">P7+O8</f>
        <v>-1.2000000000398401</v>
      </c>
      <c r="Q8" s="25">
        <f t="shared" ref="Q8:Q30" si="12">O8/(A8-A7)</f>
        <v>-0.60000000007676102</v>
      </c>
      <c r="R8" s="46"/>
      <c r="S8" s="34">
        <f t="shared" ref="S8:S30" si="13">A8</f>
        <v>44535</v>
      </c>
      <c r="T8" s="48">
        <v>7.8605999999999998</v>
      </c>
      <c r="U8" s="49">
        <f t="shared" ref="U8:U30" si="14">(T8-T7)*1000</f>
        <v>-0.20000000000042201</v>
      </c>
      <c r="V8" s="50">
        <f t="shared" ref="V8:V30" si="15">V7+U8</f>
        <v>-9.99999999997669E-2</v>
      </c>
      <c r="W8" s="32">
        <f t="shared" ref="W8:W30" si="16">U8/(S8-S7)</f>
        <v>-0.20000000000042201</v>
      </c>
      <c r="X8" s="18">
        <v>11.897500000000001</v>
      </c>
      <c r="Y8" s="49">
        <f t="shared" ref="Y8:Y30" si="17">(X8-X7)*1000</f>
        <v>0.30000000000107702</v>
      </c>
      <c r="Z8" s="50">
        <f t="shared" ref="Z8:Z30" si="18">Z7+Y8</f>
        <v>0.20000000000130999</v>
      </c>
      <c r="AA8" s="32">
        <f t="shared" ref="AA8:AA30" si="19">Y8/(S8-S7)</f>
        <v>0.30000000000107702</v>
      </c>
      <c r="AB8" s="58">
        <v>7.6543999999999999</v>
      </c>
      <c r="AC8" s="49">
        <f t="shared" ref="AC8:AC30" si="20">(AB8-AB7)*1000</f>
        <v>0.19999999999953399</v>
      </c>
      <c r="AD8" s="50">
        <f t="shared" ref="AD8:AD30" si="21">AD7+AC8</f>
        <v>9.99999999997669E-2</v>
      </c>
      <c r="AE8" s="32">
        <f t="shared" ref="AE8:AE30" si="22">AC8/(S8-S7)</f>
        <v>0.19999999999953399</v>
      </c>
      <c r="AF8" s="55">
        <v>82820</v>
      </c>
      <c r="AG8" s="70">
        <f t="shared" si="0"/>
        <v>6</v>
      </c>
      <c r="AH8" s="72"/>
      <c r="AI8" s="73"/>
      <c r="AJ8" s="73"/>
      <c r="AK8" s="73"/>
      <c r="AL8" s="73"/>
      <c r="AM8" s="73"/>
    </row>
    <row r="9" spans="1:44" s="1" customFormat="1" ht="15" customHeight="1">
      <c r="A9" s="19">
        <v>44536</v>
      </c>
      <c r="B9" s="20">
        <v>780.34680000000003</v>
      </c>
      <c r="C9" s="21">
        <v>3.9910000000000001</v>
      </c>
      <c r="D9" s="22">
        <f t="shared" si="1"/>
        <v>784.33780000000002</v>
      </c>
      <c r="E9" s="23">
        <f t="shared" si="2"/>
        <v>-0.30000000003838101</v>
      </c>
      <c r="F9" s="24">
        <f t="shared" si="3"/>
        <v>-1.8999999999778101</v>
      </c>
      <c r="G9" s="25">
        <f t="shared" si="4"/>
        <v>-0.30000000003838101</v>
      </c>
      <c r="H9" s="21">
        <v>5.0983999999999998</v>
      </c>
      <c r="I9" s="22">
        <f t="shared" si="5"/>
        <v>785.4452</v>
      </c>
      <c r="J9" s="23">
        <f t="shared" si="6"/>
        <v>9.9999999974897905E-2</v>
      </c>
      <c r="K9" s="24">
        <f t="shared" si="7"/>
        <v>-1.5000000000782201</v>
      </c>
      <c r="L9" s="25">
        <f t="shared" si="8"/>
        <v>9.9999999974897905E-2</v>
      </c>
      <c r="M9" s="40">
        <v>4.1539000000000001</v>
      </c>
      <c r="N9" s="22">
        <f t="shared" si="9"/>
        <v>784.50070000000005</v>
      </c>
      <c r="O9" s="23">
        <f t="shared" si="10"/>
        <v>-0.69999999993797202</v>
      </c>
      <c r="P9" s="24">
        <f t="shared" si="11"/>
        <v>-1.8999999999778101</v>
      </c>
      <c r="Q9" s="25">
        <f t="shared" si="12"/>
        <v>-0.69999999993797202</v>
      </c>
      <c r="R9" s="51"/>
      <c r="S9" s="34">
        <f t="shared" si="13"/>
        <v>44536</v>
      </c>
      <c r="T9" s="48">
        <v>7.8606999999999996</v>
      </c>
      <c r="U9" s="49">
        <f t="shared" si="14"/>
        <v>9.99999999997669E-2</v>
      </c>
      <c r="V9" s="50">
        <f t="shared" si="15"/>
        <v>0</v>
      </c>
      <c r="W9" s="32">
        <f t="shared" si="16"/>
        <v>9.99999999997669E-2</v>
      </c>
      <c r="X9" s="18">
        <v>11.8973</v>
      </c>
      <c r="Y9" s="49">
        <f t="shared" si="17"/>
        <v>-0.20000000000130999</v>
      </c>
      <c r="Z9" s="50">
        <f t="shared" si="18"/>
        <v>0</v>
      </c>
      <c r="AA9" s="32">
        <f t="shared" si="19"/>
        <v>-0.20000000000130999</v>
      </c>
      <c r="AB9" s="58">
        <v>7.6543000000000001</v>
      </c>
      <c r="AC9" s="49">
        <f t="shared" si="20"/>
        <v>-9.99999999997669E-2</v>
      </c>
      <c r="AD9" s="50">
        <f t="shared" si="21"/>
        <v>0</v>
      </c>
      <c r="AE9" s="32">
        <f t="shared" si="22"/>
        <v>-9.99999999997669E-2</v>
      </c>
      <c r="AF9" s="55">
        <v>82817</v>
      </c>
      <c r="AG9" s="70">
        <f t="shared" si="0"/>
        <v>9</v>
      </c>
      <c r="AH9" s="71"/>
      <c r="AI9" s="73"/>
      <c r="AJ9" s="73"/>
      <c r="AK9" s="73"/>
      <c r="AL9" s="73"/>
      <c r="AM9" s="73"/>
    </row>
    <row r="10" spans="1:44" s="1" customFormat="1" ht="12.95" customHeight="1">
      <c r="A10" s="19">
        <v>44537</v>
      </c>
      <c r="B10" s="20">
        <v>780.34680000000003</v>
      </c>
      <c r="C10" s="21">
        <v>3.9910999999999999</v>
      </c>
      <c r="D10" s="22">
        <f t="shared" si="1"/>
        <v>784.33789999999999</v>
      </c>
      <c r="E10" s="23">
        <f t="shared" si="2"/>
        <v>9.9999999974897905E-2</v>
      </c>
      <c r="F10" s="24">
        <f t="shared" si="3"/>
        <v>-1.8000000000029099</v>
      </c>
      <c r="G10" s="25">
        <f t="shared" si="4"/>
        <v>9.9999999974897905E-2</v>
      </c>
      <c r="H10" s="21">
        <v>5.0980999999999996</v>
      </c>
      <c r="I10" s="22">
        <f t="shared" si="5"/>
        <v>785.44489999999996</v>
      </c>
      <c r="J10" s="23">
        <f t="shared" si="6"/>
        <v>-0.29999999992469401</v>
      </c>
      <c r="K10" s="24">
        <f t="shared" si="7"/>
        <v>-1.8000000000029099</v>
      </c>
      <c r="L10" s="25">
        <f t="shared" si="8"/>
        <v>-0.29999999992469401</v>
      </c>
      <c r="M10" s="39">
        <v>4.1532</v>
      </c>
      <c r="N10" s="22">
        <f t="shared" si="9"/>
        <v>784.5</v>
      </c>
      <c r="O10" s="23">
        <f t="shared" si="10"/>
        <v>-0.70000000005165897</v>
      </c>
      <c r="P10" s="24">
        <f t="shared" si="11"/>
        <v>-2.6000000000294698</v>
      </c>
      <c r="Q10" s="25">
        <f t="shared" si="12"/>
        <v>-0.70000000005165897</v>
      </c>
      <c r="R10" s="46"/>
      <c r="S10" s="34">
        <f t="shared" si="13"/>
        <v>44537</v>
      </c>
      <c r="T10" s="48">
        <v>7.8602999999999996</v>
      </c>
      <c r="U10" s="49">
        <f t="shared" si="14"/>
        <v>-0.399999999999956</v>
      </c>
      <c r="V10" s="50">
        <f t="shared" si="15"/>
        <v>-0.399999999999956</v>
      </c>
      <c r="W10" s="32">
        <f t="shared" si="16"/>
        <v>-0.399999999999956</v>
      </c>
      <c r="X10" s="18">
        <v>11.8971</v>
      </c>
      <c r="Y10" s="49">
        <f t="shared" si="17"/>
        <v>-0.19999999999953399</v>
      </c>
      <c r="Z10" s="50">
        <f t="shared" si="18"/>
        <v>-0.19999999999953399</v>
      </c>
      <c r="AA10" s="32">
        <f t="shared" si="19"/>
        <v>-0.19999999999953399</v>
      </c>
      <c r="AB10" s="58">
        <v>7.6539000000000001</v>
      </c>
      <c r="AC10" s="49">
        <f t="shared" si="20"/>
        <v>-0.399999999999956</v>
      </c>
      <c r="AD10" s="50">
        <f t="shared" si="21"/>
        <v>-0.399999999999956</v>
      </c>
      <c r="AE10" s="32">
        <f t="shared" si="22"/>
        <v>-0.399999999999956</v>
      </c>
      <c r="AF10" s="55">
        <v>82814</v>
      </c>
      <c r="AG10" s="70">
        <f t="shared" si="0"/>
        <v>12</v>
      </c>
      <c r="AH10" s="72"/>
      <c r="AI10" s="73"/>
      <c r="AJ10" s="73"/>
      <c r="AK10" s="73"/>
      <c r="AL10" s="73"/>
      <c r="AM10" s="73"/>
    </row>
    <row r="11" spans="1:44" s="1" customFormat="1" ht="14.25">
      <c r="A11" s="19">
        <v>44538</v>
      </c>
      <c r="B11" s="20">
        <v>780.34680000000003</v>
      </c>
      <c r="C11" s="21">
        <v>3.9910000000000001</v>
      </c>
      <c r="D11" s="22">
        <f t="shared" si="1"/>
        <v>784.33780000000002</v>
      </c>
      <c r="E11" s="23">
        <f t="shared" si="2"/>
        <v>-9.9999999974897905E-2</v>
      </c>
      <c r="F11" s="24">
        <f t="shared" si="3"/>
        <v>-1.8999999999778101</v>
      </c>
      <c r="G11" s="25">
        <f t="shared" si="4"/>
        <v>-9.9999999974897905E-2</v>
      </c>
      <c r="H11" s="21">
        <v>5.0978000000000003</v>
      </c>
      <c r="I11" s="22">
        <f t="shared" si="5"/>
        <v>785.44460000000004</v>
      </c>
      <c r="J11" s="23">
        <f t="shared" si="6"/>
        <v>-0.30000000003838101</v>
      </c>
      <c r="K11" s="24">
        <f t="shared" si="7"/>
        <v>-2.1000000000412902</v>
      </c>
      <c r="L11" s="25">
        <f t="shared" si="8"/>
        <v>-0.30000000003838101</v>
      </c>
      <c r="M11" s="40">
        <v>4.1525999999999996</v>
      </c>
      <c r="N11" s="22">
        <f t="shared" si="9"/>
        <v>784.49940000000004</v>
      </c>
      <c r="O11" s="23">
        <f t="shared" si="10"/>
        <v>-0.59999999996307496</v>
      </c>
      <c r="P11" s="24">
        <f t="shared" si="11"/>
        <v>-3.1999999999925399</v>
      </c>
      <c r="Q11" s="25">
        <f t="shared" si="12"/>
        <v>-0.59999999996307496</v>
      </c>
      <c r="R11" s="51"/>
      <c r="S11" s="34">
        <f t="shared" si="13"/>
        <v>44538</v>
      </c>
      <c r="T11" s="48">
        <v>7.86</v>
      </c>
      <c r="U11" s="49">
        <f t="shared" si="14"/>
        <v>-0.29999999999930099</v>
      </c>
      <c r="V11" s="50">
        <f t="shared" si="15"/>
        <v>-0.69999999999925699</v>
      </c>
      <c r="W11" s="32">
        <f t="shared" si="16"/>
        <v>-0.29999999999930099</v>
      </c>
      <c r="X11" s="18">
        <v>11.896699999999999</v>
      </c>
      <c r="Y11" s="49">
        <f t="shared" si="17"/>
        <v>-0.40000000000084401</v>
      </c>
      <c r="Z11" s="50">
        <f t="shared" si="18"/>
        <v>-0.60000000000037801</v>
      </c>
      <c r="AA11" s="32">
        <f t="shared" si="19"/>
        <v>-0.40000000000084401</v>
      </c>
      <c r="AB11" s="58">
        <v>7.6532</v>
      </c>
      <c r="AC11" s="49">
        <f t="shared" si="20"/>
        <v>-0.70000000000014495</v>
      </c>
      <c r="AD11" s="50">
        <f t="shared" si="21"/>
        <v>-1.1000000000001</v>
      </c>
      <c r="AE11" s="32">
        <f t="shared" si="22"/>
        <v>-0.70000000000014495</v>
      </c>
      <c r="AF11" s="55">
        <v>82810</v>
      </c>
      <c r="AG11" s="70">
        <f t="shared" si="0"/>
        <v>16</v>
      </c>
      <c r="AH11" s="71"/>
      <c r="AI11" s="73"/>
      <c r="AJ11" s="73"/>
      <c r="AK11" s="73"/>
      <c r="AL11" s="73"/>
      <c r="AM11" s="73"/>
    </row>
    <row r="12" spans="1:44" s="1" customFormat="1" ht="14.25">
      <c r="A12" s="19">
        <v>44539</v>
      </c>
      <c r="B12" s="20">
        <v>780.34680000000003</v>
      </c>
      <c r="C12" s="21">
        <v>3.9903</v>
      </c>
      <c r="D12" s="22">
        <f t="shared" si="1"/>
        <v>784.33709999999996</v>
      </c>
      <c r="E12" s="23">
        <f t="shared" si="2"/>
        <v>-0.69999999993797202</v>
      </c>
      <c r="F12" s="24">
        <f t="shared" si="3"/>
        <v>-2.5999999999157799</v>
      </c>
      <c r="G12" s="25">
        <f t="shared" si="4"/>
        <v>-0.69999999993797202</v>
      </c>
      <c r="H12" s="21">
        <v>5.0972</v>
      </c>
      <c r="I12" s="22">
        <f t="shared" si="5"/>
        <v>785.44399999999996</v>
      </c>
      <c r="J12" s="23">
        <f t="shared" si="6"/>
        <v>-0.59999999996307496</v>
      </c>
      <c r="K12" s="24">
        <f t="shared" si="7"/>
        <v>-2.70000000000437</v>
      </c>
      <c r="L12" s="25">
        <f t="shared" si="8"/>
        <v>-0.59999999996307496</v>
      </c>
      <c r="M12" s="39">
        <v>4.1523000000000003</v>
      </c>
      <c r="N12" s="22">
        <f t="shared" si="9"/>
        <v>784.4991</v>
      </c>
      <c r="O12" s="23">
        <f t="shared" si="10"/>
        <v>-0.30000000003838101</v>
      </c>
      <c r="P12" s="24">
        <f t="shared" si="11"/>
        <v>-3.5000000000309202</v>
      </c>
      <c r="Q12" s="25">
        <f t="shared" si="12"/>
        <v>-0.30000000003838101</v>
      </c>
      <c r="R12" s="46"/>
      <c r="S12" s="34">
        <f t="shared" si="13"/>
        <v>44539</v>
      </c>
      <c r="T12" s="48">
        <v>7.8597000000000001</v>
      </c>
      <c r="U12" s="49">
        <f t="shared" si="14"/>
        <v>-0.300000000000189</v>
      </c>
      <c r="V12" s="50">
        <f t="shared" si="15"/>
        <v>-0.999999999999446</v>
      </c>
      <c r="W12" s="32">
        <f t="shared" si="16"/>
        <v>-0.300000000000189</v>
      </c>
      <c r="X12" s="18">
        <v>11.896800000000001</v>
      </c>
      <c r="Y12" s="49">
        <f t="shared" si="17"/>
        <v>0.10000000000154299</v>
      </c>
      <c r="Z12" s="50">
        <f t="shared" si="18"/>
        <v>-0.49999999999883499</v>
      </c>
      <c r="AA12" s="32">
        <f t="shared" si="19"/>
        <v>0.10000000000154299</v>
      </c>
      <c r="AB12" s="58">
        <v>7.6534000000000004</v>
      </c>
      <c r="AC12" s="49">
        <f t="shared" si="20"/>
        <v>0.20000000000042201</v>
      </c>
      <c r="AD12" s="50">
        <f t="shared" si="21"/>
        <v>-0.89999999999967895</v>
      </c>
      <c r="AE12" s="32">
        <f t="shared" si="22"/>
        <v>0.20000000000042201</v>
      </c>
      <c r="AF12" s="55">
        <v>82806</v>
      </c>
      <c r="AG12" s="70">
        <f t="shared" si="0"/>
        <v>20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25">
      <c r="A13" s="19">
        <v>44540</v>
      </c>
      <c r="B13" s="20">
        <v>780.34680000000003</v>
      </c>
      <c r="C13" s="21">
        <v>3.9904999999999999</v>
      </c>
      <c r="D13" s="22">
        <f t="shared" si="1"/>
        <v>784.33730000000003</v>
      </c>
      <c r="E13" s="23">
        <f t="shared" si="2"/>
        <v>0.199999999949796</v>
      </c>
      <c r="F13" s="24">
        <f t="shared" si="3"/>
        <v>-2.39999999996598</v>
      </c>
      <c r="G13" s="25">
        <f t="shared" si="4"/>
        <v>0.199999999949796</v>
      </c>
      <c r="H13" s="21">
        <v>5.0970000000000004</v>
      </c>
      <c r="I13" s="22">
        <f t="shared" si="5"/>
        <v>785.44380000000001</v>
      </c>
      <c r="J13" s="23">
        <f t="shared" si="6"/>
        <v>-0.20000000006348301</v>
      </c>
      <c r="K13" s="24">
        <f t="shared" si="7"/>
        <v>-2.9000000000678501</v>
      </c>
      <c r="L13" s="25">
        <f t="shared" si="8"/>
        <v>-0.20000000006348301</v>
      </c>
      <c r="M13" s="40">
        <v>4.1521999999999997</v>
      </c>
      <c r="N13" s="22">
        <f t="shared" si="9"/>
        <v>784.49900000000002</v>
      </c>
      <c r="O13" s="23">
        <f t="shared" si="10"/>
        <v>-9.9999999974897905E-2</v>
      </c>
      <c r="P13" s="24">
        <f t="shared" si="11"/>
        <v>-3.6000000000058199</v>
      </c>
      <c r="Q13" s="25">
        <f t="shared" si="12"/>
        <v>-9.9999999974897905E-2</v>
      </c>
      <c r="R13" s="46"/>
      <c r="S13" s="34">
        <f t="shared" si="13"/>
        <v>44540</v>
      </c>
      <c r="T13" s="48">
        <v>7.8592000000000004</v>
      </c>
      <c r="U13" s="49">
        <f t="shared" si="14"/>
        <v>-0.499999999999723</v>
      </c>
      <c r="V13" s="50">
        <f t="shared" si="15"/>
        <v>-1.49999999999917</v>
      </c>
      <c r="W13" s="32">
        <f t="shared" si="16"/>
        <v>-0.499999999999723</v>
      </c>
      <c r="X13" s="18">
        <v>11.8964</v>
      </c>
      <c r="Y13" s="49">
        <f t="shared" si="17"/>
        <v>-0.40000000000084401</v>
      </c>
      <c r="Z13" s="50">
        <f t="shared" si="18"/>
        <v>-0.89999999999967895</v>
      </c>
      <c r="AA13" s="32">
        <f t="shared" si="19"/>
        <v>-0.40000000000084401</v>
      </c>
      <c r="AB13" s="58">
        <v>7.6532999999999998</v>
      </c>
      <c r="AC13" s="49">
        <f t="shared" si="20"/>
        <v>-0.100000000000655</v>
      </c>
      <c r="AD13" s="50">
        <f t="shared" si="21"/>
        <v>-1.00000000000033</v>
      </c>
      <c r="AE13" s="32">
        <f t="shared" si="22"/>
        <v>-0.100000000000655</v>
      </c>
      <c r="AF13" s="55">
        <v>82802</v>
      </c>
      <c r="AG13" s="70">
        <f t="shared" si="0"/>
        <v>24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25">
      <c r="A14" s="19">
        <v>44541</v>
      </c>
      <c r="B14" s="20">
        <v>780.34680000000003</v>
      </c>
      <c r="C14" s="21">
        <v>3.9901</v>
      </c>
      <c r="D14" s="22">
        <f t="shared" si="1"/>
        <v>784.33690000000001</v>
      </c>
      <c r="E14" s="23">
        <f t="shared" si="2"/>
        <v>-0.40000000001327901</v>
      </c>
      <c r="F14" s="24">
        <f t="shared" si="3"/>
        <v>-2.79999999997926</v>
      </c>
      <c r="G14" s="25">
        <f t="shared" si="4"/>
        <v>-0.40000000001327901</v>
      </c>
      <c r="H14" s="21">
        <v>5.0967000000000002</v>
      </c>
      <c r="I14" s="22">
        <f t="shared" si="5"/>
        <v>785.44349999999997</v>
      </c>
      <c r="J14" s="23">
        <f t="shared" si="6"/>
        <v>-0.29999999992469401</v>
      </c>
      <c r="K14" s="24">
        <f t="shared" si="7"/>
        <v>-3.1999999999925399</v>
      </c>
      <c r="L14" s="25">
        <f t="shared" si="8"/>
        <v>-0.29999999992469401</v>
      </c>
      <c r="M14" s="39">
        <v>4.1520000000000001</v>
      </c>
      <c r="N14" s="22">
        <f t="shared" si="9"/>
        <v>784.49879999999996</v>
      </c>
      <c r="O14" s="23">
        <f t="shared" si="10"/>
        <v>-0.199999999949796</v>
      </c>
      <c r="P14" s="24">
        <f t="shared" si="11"/>
        <v>-3.7999999999556202</v>
      </c>
      <c r="Q14" s="25">
        <f t="shared" si="12"/>
        <v>-0.199999999949796</v>
      </c>
      <c r="R14" s="51"/>
      <c r="S14" s="34">
        <f t="shared" si="13"/>
        <v>44541</v>
      </c>
      <c r="T14" s="48">
        <v>7.8586999999999998</v>
      </c>
      <c r="U14" s="49">
        <f t="shared" si="14"/>
        <v>-0.50000000000061096</v>
      </c>
      <c r="V14" s="50">
        <f t="shared" si="15"/>
        <v>-1.99999999999978</v>
      </c>
      <c r="W14" s="32">
        <f t="shared" si="16"/>
        <v>-0.50000000000061096</v>
      </c>
      <c r="X14" s="18">
        <v>11.896100000000001</v>
      </c>
      <c r="Y14" s="49">
        <f t="shared" si="17"/>
        <v>-0.29999999999930099</v>
      </c>
      <c r="Z14" s="50">
        <f t="shared" si="18"/>
        <v>-1.1999999999989801</v>
      </c>
      <c r="AA14" s="32">
        <f t="shared" si="19"/>
        <v>-0.29999999999930099</v>
      </c>
      <c r="AB14" s="58">
        <v>7.6529999999999996</v>
      </c>
      <c r="AC14" s="49">
        <f t="shared" si="20"/>
        <v>-0.300000000000189</v>
      </c>
      <c r="AD14" s="50">
        <f t="shared" si="21"/>
        <v>-1.3000000000005201</v>
      </c>
      <c r="AE14" s="32">
        <f t="shared" si="22"/>
        <v>-0.300000000000189</v>
      </c>
      <c r="AF14" s="55">
        <v>82798</v>
      </c>
      <c r="AG14" s="70">
        <f t="shared" si="0"/>
        <v>28</v>
      </c>
      <c r="AH14" s="72"/>
    </row>
    <row r="15" spans="1:44" s="1" customFormat="1" ht="14.25">
      <c r="A15" s="19">
        <v>44542</v>
      </c>
      <c r="B15" s="20">
        <v>780.34680000000003</v>
      </c>
      <c r="C15" s="21">
        <v>3.99</v>
      </c>
      <c r="D15" s="22">
        <f t="shared" si="1"/>
        <v>784.33680000000004</v>
      </c>
      <c r="E15" s="23">
        <f t="shared" si="2"/>
        <v>-9.9999999974897905E-2</v>
      </c>
      <c r="F15" s="24">
        <f t="shared" si="3"/>
        <v>-2.8999999999541601</v>
      </c>
      <c r="G15" s="25">
        <f t="shared" si="4"/>
        <v>-9.9999999974897905E-2</v>
      </c>
      <c r="H15" s="21">
        <v>5.0964999999999998</v>
      </c>
      <c r="I15" s="22">
        <f t="shared" si="5"/>
        <v>785.44330000000002</v>
      </c>
      <c r="J15" s="23">
        <f t="shared" si="6"/>
        <v>-0.20000000006348301</v>
      </c>
      <c r="K15" s="24">
        <f t="shared" si="7"/>
        <v>-3.40000000005602</v>
      </c>
      <c r="L15" s="25">
        <f t="shared" si="8"/>
        <v>-0.20000000006348301</v>
      </c>
      <c r="M15" s="40">
        <v>4.1516999999999999</v>
      </c>
      <c r="N15" s="22">
        <f t="shared" si="9"/>
        <v>784.49850000000004</v>
      </c>
      <c r="O15" s="23">
        <f t="shared" si="10"/>
        <v>-0.30000000003838101</v>
      </c>
      <c r="P15" s="24">
        <f t="shared" si="11"/>
        <v>-4.099999999994</v>
      </c>
      <c r="Q15" s="25">
        <f t="shared" si="12"/>
        <v>-0.30000000003838101</v>
      </c>
      <c r="R15" s="51"/>
      <c r="S15" s="34">
        <f t="shared" si="13"/>
        <v>44542</v>
      </c>
      <c r="T15" s="48">
        <v>7.8587999999999996</v>
      </c>
      <c r="U15" s="49">
        <f t="shared" si="14"/>
        <v>9.99999999997669E-2</v>
      </c>
      <c r="V15" s="50">
        <f t="shared" si="15"/>
        <v>-1.9000000000000099</v>
      </c>
      <c r="W15" s="32">
        <f t="shared" si="16"/>
        <v>9.99999999997669E-2</v>
      </c>
      <c r="X15" s="18">
        <v>11.8962</v>
      </c>
      <c r="Y15" s="49">
        <f t="shared" si="17"/>
        <v>9.99999999997669E-2</v>
      </c>
      <c r="Z15" s="50">
        <f t="shared" si="18"/>
        <v>-1.0999999999992101</v>
      </c>
      <c r="AA15" s="32">
        <f t="shared" si="19"/>
        <v>9.99999999997669E-2</v>
      </c>
      <c r="AB15" s="58">
        <v>7.6527000000000003</v>
      </c>
      <c r="AC15" s="49">
        <f t="shared" si="20"/>
        <v>-0.29999999999930099</v>
      </c>
      <c r="AD15" s="50">
        <f t="shared" si="21"/>
        <v>-1.59999999999982</v>
      </c>
      <c r="AE15" s="32">
        <f t="shared" si="22"/>
        <v>-0.29999999999930099</v>
      </c>
      <c r="AF15" s="55">
        <v>82794</v>
      </c>
      <c r="AG15" s="70">
        <f t="shared" si="0"/>
        <v>32</v>
      </c>
      <c r="AH15" s="71"/>
    </row>
    <row r="16" spans="1:44" s="1" customFormat="1" ht="14.25">
      <c r="A16" s="19">
        <v>44543</v>
      </c>
      <c r="B16" s="20">
        <v>780.34680000000003</v>
      </c>
      <c r="C16" s="21">
        <v>3.9897999999999998</v>
      </c>
      <c r="D16" s="22">
        <f t="shared" si="1"/>
        <v>784.33659999999998</v>
      </c>
      <c r="E16" s="23">
        <f t="shared" si="2"/>
        <v>-0.20000000006348301</v>
      </c>
      <c r="F16" s="24">
        <f t="shared" si="3"/>
        <v>-3.1000000000176402</v>
      </c>
      <c r="G16" s="25">
        <f t="shared" si="4"/>
        <v>-0.20000000006348301</v>
      </c>
      <c r="H16" s="21">
        <v>5.0963000000000003</v>
      </c>
      <c r="I16" s="22">
        <f t="shared" si="5"/>
        <v>785.44309999999996</v>
      </c>
      <c r="J16" s="23">
        <f t="shared" si="6"/>
        <v>-0.199999999949796</v>
      </c>
      <c r="K16" s="24">
        <f t="shared" si="7"/>
        <v>-3.6000000000058199</v>
      </c>
      <c r="L16" s="25">
        <f t="shared" si="8"/>
        <v>-0.199999999949796</v>
      </c>
      <c r="M16" s="39">
        <v>4.1513999999999998</v>
      </c>
      <c r="N16" s="22">
        <f t="shared" si="9"/>
        <v>784.4982</v>
      </c>
      <c r="O16" s="23">
        <f t="shared" si="10"/>
        <v>-0.30000000003838101</v>
      </c>
      <c r="P16" s="24">
        <f t="shared" si="11"/>
        <v>-4.4000000000323798</v>
      </c>
      <c r="Q16" s="25">
        <f t="shared" si="12"/>
        <v>-0.30000000003838101</v>
      </c>
      <c r="R16" s="51"/>
      <c r="S16" s="34">
        <f t="shared" si="13"/>
        <v>44543</v>
      </c>
      <c r="T16" s="48">
        <v>7.8585000000000003</v>
      </c>
      <c r="U16" s="49">
        <f t="shared" si="14"/>
        <v>-0.29999999999930099</v>
      </c>
      <c r="V16" s="50">
        <f t="shared" si="15"/>
        <v>-2.1999999999993101</v>
      </c>
      <c r="W16" s="32">
        <f t="shared" si="16"/>
        <v>-0.29999999999930099</v>
      </c>
      <c r="X16" s="18">
        <v>11.8964</v>
      </c>
      <c r="Y16" s="49">
        <f t="shared" si="17"/>
        <v>0.19999999999953399</v>
      </c>
      <c r="Z16" s="50">
        <f t="shared" si="18"/>
        <v>-0.89999999999967895</v>
      </c>
      <c r="AA16" s="32">
        <f t="shared" si="19"/>
        <v>0.19999999999953399</v>
      </c>
      <c r="AB16" s="58">
        <v>7.6523000000000003</v>
      </c>
      <c r="AC16" s="49">
        <f t="shared" si="20"/>
        <v>-0.399999999999956</v>
      </c>
      <c r="AD16" s="50">
        <f t="shared" si="21"/>
        <v>-1.99999999999978</v>
      </c>
      <c r="AE16" s="32">
        <f t="shared" si="22"/>
        <v>-0.399999999999956</v>
      </c>
      <c r="AF16" s="55">
        <v>82790</v>
      </c>
      <c r="AG16" s="70">
        <f t="shared" si="0"/>
        <v>36</v>
      </c>
      <c r="AH16" s="72"/>
    </row>
    <row r="17" spans="1:43" s="1" customFormat="1" ht="14.25">
      <c r="A17" s="19">
        <v>44544</v>
      </c>
      <c r="B17" s="20">
        <v>780.34680000000003</v>
      </c>
      <c r="C17" s="21">
        <v>3.9893999999999998</v>
      </c>
      <c r="D17" s="22">
        <f t="shared" si="1"/>
        <v>784.33619999999996</v>
      </c>
      <c r="E17" s="23">
        <f t="shared" si="2"/>
        <v>-0.39999999989959201</v>
      </c>
      <c r="F17" s="24">
        <f t="shared" si="3"/>
        <v>-3.49999999991724</v>
      </c>
      <c r="G17" s="25">
        <f t="shared" si="4"/>
        <v>-0.39999999989959201</v>
      </c>
      <c r="H17" s="21">
        <v>5.0960999999999999</v>
      </c>
      <c r="I17" s="22">
        <f t="shared" si="5"/>
        <v>785.44290000000001</v>
      </c>
      <c r="J17" s="23">
        <f t="shared" si="6"/>
        <v>-0.20000000006348301</v>
      </c>
      <c r="K17" s="24">
        <f t="shared" si="7"/>
        <v>-3.8000000000692999</v>
      </c>
      <c r="L17" s="25">
        <f t="shared" si="8"/>
        <v>-0.20000000006348301</v>
      </c>
      <c r="M17" s="40">
        <v>4.1510999999999996</v>
      </c>
      <c r="N17" s="22">
        <f t="shared" si="9"/>
        <v>784.49789999999996</v>
      </c>
      <c r="O17" s="23">
        <f t="shared" si="10"/>
        <v>-0.29999999992469401</v>
      </c>
      <c r="P17" s="24">
        <f t="shared" si="11"/>
        <v>-4.6999999999570701</v>
      </c>
      <c r="Q17" s="25">
        <f t="shared" si="12"/>
        <v>-0.29999999992469401</v>
      </c>
      <c r="R17" s="51"/>
      <c r="S17" s="34">
        <f t="shared" si="13"/>
        <v>44544</v>
      </c>
      <c r="T17" s="48">
        <v>7.8586</v>
      </c>
      <c r="U17" s="49">
        <f t="shared" si="14"/>
        <v>9.99999999997669E-2</v>
      </c>
      <c r="V17" s="50">
        <f t="shared" si="15"/>
        <v>-2.0999999999995498</v>
      </c>
      <c r="W17" s="32">
        <f t="shared" si="16"/>
        <v>9.99999999997669E-2</v>
      </c>
      <c r="X17" s="18">
        <v>11.896599999999999</v>
      </c>
      <c r="Y17" s="49">
        <f t="shared" si="17"/>
        <v>0.19999999999953399</v>
      </c>
      <c r="Z17" s="50">
        <f t="shared" si="18"/>
        <v>-0.70000000000014495</v>
      </c>
      <c r="AA17" s="32">
        <f t="shared" si="19"/>
        <v>0.19999999999953399</v>
      </c>
      <c r="AB17" s="58">
        <v>7.6520000000000001</v>
      </c>
      <c r="AC17" s="49">
        <f t="shared" si="20"/>
        <v>-0.300000000000189</v>
      </c>
      <c r="AD17" s="50">
        <f t="shared" si="21"/>
        <v>-2.2999999999999701</v>
      </c>
      <c r="AE17" s="32">
        <f t="shared" si="22"/>
        <v>-0.300000000000189</v>
      </c>
      <c r="AF17" s="55">
        <v>82786</v>
      </c>
      <c r="AG17" s="70">
        <f t="shared" si="0"/>
        <v>40</v>
      </c>
      <c r="AH17" s="71"/>
    </row>
    <row r="18" spans="1:43" s="1" customFormat="1" ht="14.25">
      <c r="A18" s="19">
        <v>44545</v>
      </c>
      <c r="B18" s="20">
        <v>780.34680000000003</v>
      </c>
      <c r="C18" s="21">
        <v>3.9891999999999999</v>
      </c>
      <c r="D18" s="22">
        <f t="shared" si="1"/>
        <v>784.33600000000001</v>
      </c>
      <c r="E18" s="23">
        <f t="shared" si="2"/>
        <v>-0.20000000006348301</v>
      </c>
      <c r="F18" s="24">
        <f t="shared" si="3"/>
        <v>-3.69999999998072</v>
      </c>
      <c r="G18" s="25">
        <f t="shared" si="4"/>
        <v>-0.20000000006348301</v>
      </c>
      <c r="H18" s="21">
        <v>5.0956999999999999</v>
      </c>
      <c r="I18" s="22">
        <f t="shared" si="5"/>
        <v>785.4425</v>
      </c>
      <c r="J18" s="23">
        <f t="shared" si="6"/>
        <v>-0.40000000001327901</v>
      </c>
      <c r="K18" s="24">
        <f t="shared" si="7"/>
        <v>-4.2000000000825803</v>
      </c>
      <c r="L18" s="25">
        <f t="shared" si="8"/>
        <v>-0.40000000001327901</v>
      </c>
      <c r="M18" s="39">
        <v>4.1512000000000002</v>
      </c>
      <c r="N18" s="22">
        <f t="shared" si="9"/>
        <v>784.49800000000005</v>
      </c>
      <c r="O18" s="23">
        <f t="shared" si="10"/>
        <v>9.9999999974897905E-2</v>
      </c>
      <c r="P18" s="24">
        <f t="shared" si="11"/>
        <v>-4.5999999999821704</v>
      </c>
      <c r="Q18" s="25">
        <f t="shared" si="12"/>
        <v>9.9999999974897905E-2</v>
      </c>
      <c r="R18" s="51"/>
      <c r="S18" s="34">
        <f t="shared" si="13"/>
        <v>44545</v>
      </c>
      <c r="T18" s="48">
        <v>7.8582999999999998</v>
      </c>
      <c r="U18" s="49">
        <f t="shared" si="14"/>
        <v>-0.300000000000189</v>
      </c>
      <c r="V18" s="50">
        <f t="shared" si="15"/>
        <v>-2.3999999999997401</v>
      </c>
      <c r="W18" s="32">
        <f t="shared" si="16"/>
        <v>-0.300000000000189</v>
      </c>
      <c r="X18" s="18">
        <v>11.8962</v>
      </c>
      <c r="Y18" s="49">
        <f t="shared" si="17"/>
        <v>-0.39999999999906799</v>
      </c>
      <c r="Z18" s="50">
        <f t="shared" si="18"/>
        <v>-1.0999999999992101</v>
      </c>
      <c r="AA18" s="32">
        <f t="shared" si="19"/>
        <v>-0.39999999999906799</v>
      </c>
      <c r="AB18" s="58">
        <v>7.6524000000000001</v>
      </c>
      <c r="AC18" s="49">
        <f t="shared" si="20"/>
        <v>0.399999999999956</v>
      </c>
      <c r="AD18" s="50">
        <f t="shared" si="21"/>
        <v>-1.9000000000000099</v>
      </c>
      <c r="AE18" s="32">
        <f t="shared" si="22"/>
        <v>0.399999999999956</v>
      </c>
      <c r="AF18" s="55">
        <v>82782</v>
      </c>
      <c r="AG18" s="70">
        <f t="shared" si="0"/>
        <v>44</v>
      </c>
      <c r="AH18" s="72"/>
    </row>
    <row r="19" spans="1:43" s="1" customFormat="1" ht="14.25">
      <c r="A19" s="19">
        <v>44546</v>
      </c>
      <c r="B19" s="20">
        <v>780.34680000000003</v>
      </c>
      <c r="C19" s="21">
        <v>3.9891000000000001</v>
      </c>
      <c r="D19" s="22">
        <f t="shared" si="1"/>
        <v>784.33590000000004</v>
      </c>
      <c r="E19" s="23">
        <f t="shared" si="2"/>
        <v>-9.9999999974897905E-2</v>
      </c>
      <c r="F19" s="24">
        <f t="shared" si="3"/>
        <v>-3.7999999999556202</v>
      </c>
      <c r="G19" s="25">
        <f t="shared" si="4"/>
        <v>-9.9999999974897905E-2</v>
      </c>
      <c r="H19" s="21">
        <v>5.0952999999999999</v>
      </c>
      <c r="I19" s="22">
        <f t="shared" si="5"/>
        <v>785.44209999999998</v>
      </c>
      <c r="J19" s="23">
        <f t="shared" si="6"/>
        <v>-0.40000000001327901</v>
      </c>
      <c r="K19" s="24">
        <f t="shared" si="7"/>
        <v>-4.6000000000958599</v>
      </c>
      <c r="L19" s="25">
        <f t="shared" si="8"/>
        <v>-0.40000000001327901</v>
      </c>
      <c r="M19" s="40">
        <v>4.1506999999999996</v>
      </c>
      <c r="N19" s="22">
        <f t="shared" si="9"/>
        <v>784.49749999999995</v>
      </c>
      <c r="O19" s="23">
        <f t="shared" si="10"/>
        <v>-0.49999999998817701</v>
      </c>
      <c r="P19" s="24">
        <f t="shared" si="11"/>
        <v>-5.0999999999703496</v>
      </c>
      <c r="Q19" s="25">
        <f t="shared" si="12"/>
        <v>-0.49999999998817701</v>
      </c>
      <c r="R19" s="52"/>
      <c r="S19" s="34">
        <f t="shared" si="13"/>
        <v>44546</v>
      </c>
      <c r="T19" s="48">
        <v>7.8579999999999997</v>
      </c>
      <c r="U19" s="49">
        <f t="shared" si="14"/>
        <v>-0.300000000000189</v>
      </c>
      <c r="V19" s="50">
        <f t="shared" si="15"/>
        <v>-2.6999999999999198</v>
      </c>
      <c r="W19" s="32">
        <f t="shared" si="16"/>
        <v>-0.300000000000189</v>
      </c>
      <c r="X19" s="18">
        <v>11.896000000000001</v>
      </c>
      <c r="Y19" s="49">
        <f t="shared" si="17"/>
        <v>-0.19999999999953399</v>
      </c>
      <c r="Z19" s="50">
        <f t="shared" si="18"/>
        <v>-1.2999999999987499</v>
      </c>
      <c r="AA19" s="32">
        <f t="shared" si="19"/>
        <v>-0.19999999999953399</v>
      </c>
      <c r="AB19" s="58">
        <v>7.6525999999999996</v>
      </c>
      <c r="AC19" s="49">
        <f t="shared" si="20"/>
        <v>0.19999999999953399</v>
      </c>
      <c r="AD19" s="50">
        <f t="shared" si="21"/>
        <v>-1.70000000000048</v>
      </c>
      <c r="AE19" s="32">
        <f t="shared" si="22"/>
        <v>0.19999999999953399</v>
      </c>
      <c r="AF19" s="55">
        <v>82778</v>
      </c>
      <c r="AG19" s="70">
        <f t="shared" si="0"/>
        <v>48</v>
      </c>
      <c r="AH19" s="71"/>
    </row>
    <row r="20" spans="1:43" s="1" customFormat="1" ht="14.25">
      <c r="A20" s="19">
        <v>44547</v>
      </c>
      <c r="B20" s="20">
        <v>780.34680000000003</v>
      </c>
      <c r="C20" s="21">
        <v>3.9891999999999999</v>
      </c>
      <c r="D20" s="22">
        <f t="shared" si="1"/>
        <v>784.33600000000001</v>
      </c>
      <c r="E20" s="23">
        <f t="shared" si="2"/>
        <v>9.9999999974897905E-2</v>
      </c>
      <c r="F20" s="24">
        <f t="shared" si="3"/>
        <v>-3.69999999998072</v>
      </c>
      <c r="G20" s="25">
        <f t="shared" si="4"/>
        <v>9.9999999974897905E-2</v>
      </c>
      <c r="H20" s="21">
        <v>5.0953999999999997</v>
      </c>
      <c r="I20" s="22">
        <f t="shared" si="5"/>
        <v>785.44219999999996</v>
      </c>
      <c r="J20" s="23">
        <f t="shared" si="6"/>
        <v>0.10000000008858501</v>
      </c>
      <c r="K20" s="24">
        <f t="shared" si="7"/>
        <v>-4.5000000000072804</v>
      </c>
      <c r="L20" s="25">
        <f t="shared" si="8"/>
        <v>0.10000000008858501</v>
      </c>
      <c r="M20" s="39">
        <v>4.1502999999999997</v>
      </c>
      <c r="N20" s="22">
        <f t="shared" si="9"/>
        <v>784.49710000000005</v>
      </c>
      <c r="O20" s="23">
        <f t="shared" si="10"/>
        <v>-0.40000000001327901</v>
      </c>
      <c r="P20" s="24">
        <f t="shared" si="11"/>
        <v>-5.49999999998363</v>
      </c>
      <c r="Q20" s="25">
        <f t="shared" si="12"/>
        <v>-0.40000000001327901</v>
      </c>
      <c r="R20" s="51"/>
      <c r="S20" s="34">
        <f t="shared" si="13"/>
        <v>44547</v>
      </c>
      <c r="T20" s="48">
        <v>7.8575999999999997</v>
      </c>
      <c r="U20" s="49">
        <f t="shared" si="14"/>
        <v>-0.399999999999956</v>
      </c>
      <c r="V20" s="50">
        <f t="shared" si="15"/>
        <v>-3.0999999999998802</v>
      </c>
      <c r="W20" s="32">
        <f t="shared" si="16"/>
        <v>-0.399999999999956</v>
      </c>
      <c r="X20" s="18">
        <v>11.8963</v>
      </c>
      <c r="Y20" s="49">
        <f t="shared" si="17"/>
        <v>0.29999999999930099</v>
      </c>
      <c r="Z20" s="50">
        <f t="shared" si="18"/>
        <v>-0.999999999999446</v>
      </c>
      <c r="AA20" s="32">
        <f t="shared" si="19"/>
        <v>0.29999999999930099</v>
      </c>
      <c r="AB20" s="58">
        <v>7.6527000000000003</v>
      </c>
      <c r="AC20" s="49">
        <f t="shared" si="20"/>
        <v>0.100000000000655</v>
      </c>
      <c r="AD20" s="50">
        <f t="shared" si="21"/>
        <v>-1.59999999999982</v>
      </c>
      <c r="AE20" s="32">
        <f t="shared" si="22"/>
        <v>0.100000000000655</v>
      </c>
      <c r="AF20" s="55">
        <v>82774</v>
      </c>
      <c r="AG20" s="70">
        <f t="shared" si="0"/>
        <v>52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25">
      <c r="A21" s="19">
        <v>44548</v>
      </c>
      <c r="B21" s="20">
        <v>780.34680000000003</v>
      </c>
      <c r="C21" s="21">
        <v>3.9889000000000001</v>
      </c>
      <c r="D21" s="22">
        <f t="shared" si="1"/>
        <v>784.33569999999997</v>
      </c>
      <c r="E21" s="23">
        <f t="shared" si="2"/>
        <v>-0.30000000003838101</v>
      </c>
      <c r="F21" s="24">
        <f t="shared" si="3"/>
        <v>-4.0000000000191003</v>
      </c>
      <c r="G21" s="25">
        <f t="shared" si="4"/>
        <v>-0.30000000003838101</v>
      </c>
      <c r="H21" s="21">
        <v>5.0952000000000002</v>
      </c>
      <c r="I21" s="22">
        <f t="shared" si="5"/>
        <v>785.44200000000001</v>
      </c>
      <c r="J21" s="23">
        <f t="shared" si="6"/>
        <v>-0.20000000006348301</v>
      </c>
      <c r="K21" s="24">
        <f t="shared" si="7"/>
        <v>-4.7000000000707596</v>
      </c>
      <c r="L21" s="25">
        <f t="shared" si="8"/>
        <v>-0.20000000006348301</v>
      </c>
      <c r="M21" s="40">
        <v>4.1505000000000001</v>
      </c>
      <c r="N21" s="22">
        <f t="shared" si="9"/>
        <v>784.4973</v>
      </c>
      <c r="O21" s="23">
        <f t="shared" si="10"/>
        <v>0.199999999949796</v>
      </c>
      <c r="P21" s="24">
        <f t="shared" si="11"/>
        <v>-5.3000000000338297</v>
      </c>
      <c r="Q21" s="25">
        <f t="shared" si="12"/>
        <v>0.199999999949796</v>
      </c>
      <c r="R21" s="51"/>
      <c r="S21" s="34">
        <f t="shared" si="13"/>
        <v>44548</v>
      </c>
      <c r="T21" s="48">
        <v>7.8577000000000004</v>
      </c>
      <c r="U21" s="49">
        <f t="shared" si="14"/>
        <v>0.100000000000655</v>
      </c>
      <c r="V21" s="50">
        <f t="shared" si="15"/>
        <v>-2.9999999999992299</v>
      </c>
      <c r="W21" s="32">
        <f t="shared" si="16"/>
        <v>0.100000000000655</v>
      </c>
      <c r="X21" s="18">
        <v>11.8962</v>
      </c>
      <c r="Y21" s="49">
        <f t="shared" si="17"/>
        <v>-9.99999999997669E-2</v>
      </c>
      <c r="Z21" s="50">
        <f t="shared" si="18"/>
        <v>-1.0999999999992101</v>
      </c>
      <c r="AA21" s="32">
        <f t="shared" si="19"/>
        <v>-9.99999999997669E-2</v>
      </c>
      <c r="AB21" s="58">
        <v>7.6524999999999999</v>
      </c>
      <c r="AC21" s="49">
        <f t="shared" si="20"/>
        <v>-0.20000000000042201</v>
      </c>
      <c r="AD21" s="50">
        <f t="shared" si="21"/>
        <v>-1.8000000000002501</v>
      </c>
      <c r="AE21" s="32">
        <f t="shared" si="22"/>
        <v>-0.20000000000042201</v>
      </c>
      <c r="AF21" s="55">
        <v>82770</v>
      </c>
      <c r="AG21" s="70">
        <f t="shared" si="0"/>
        <v>56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25">
      <c r="A22" s="19">
        <v>44550</v>
      </c>
      <c r="B22" s="20">
        <v>780.34680000000003</v>
      </c>
      <c r="C22" s="21">
        <v>3.9889999999999999</v>
      </c>
      <c r="D22" s="22">
        <f t="shared" si="1"/>
        <v>784.33579999999995</v>
      </c>
      <c r="E22" s="23">
        <f t="shared" si="2"/>
        <v>0.10000000008858501</v>
      </c>
      <c r="F22" s="24">
        <f t="shared" si="3"/>
        <v>-3.8999999999305102</v>
      </c>
      <c r="G22" s="25">
        <f t="shared" si="4"/>
        <v>5.0000000044292399E-2</v>
      </c>
      <c r="H22" s="21">
        <v>5.0951000000000004</v>
      </c>
      <c r="I22" s="22">
        <f t="shared" si="5"/>
        <v>785.44190000000003</v>
      </c>
      <c r="J22" s="23">
        <f t="shared" si="6"/>
        <v>-9.9999999974897905E-2</v>
      </c>
      <c r="K22" s="24">
        <f t="shared" si="7"/>
        <v>-4.8000000000456602</v>
      </c>
      <c r="L22" s="25">
        <f t="shared" si="8"/>
        <v>-4.9999999987449001E-2</v>
      </c>
      <c r="M22" s="39">
        <v>4.1504000000000003</v>
      </c>
      <c r="N22" s="22">
        <f t="shared" si="9"/>
        <v>784.49720000000002</v>
      </c>
      <c r="O22" s="23">
        <f t="shared" si="10"/>
        <v>-9.9999999974897905E-2</v>
      </c>
      <c r="P22" s="24">
        <f t="shared" si="11"/>
        <v>-5.4000000000087303</v>
      </c>
      <c r="Q22" s="25">
        <f t="shared" si="12"/>
        <v>-4.9999999987449001E-2</v>
      </c>
      <c r="R22" s="51"/>
      <c r="S22" s="34">
        <f t="shared" si="13"/>
        <v>44550</v>
      </c>
      <c r="T22" s="48">
        <v>7.8574000000000002</v>
      </c>
      <c r="U22" s="49">
        <f t="shared" si="14"/>
        <v>-0.300000000000189</v>
      </c>
      <c r="V22" s="50">
        <f t="shared" si="15"/>
        <v>-3.2999999999994101</v>
      </c>
      <c r="W22" s="32">
        <f t="shared" si="16"/>
        <v>-0.150000000000095</v>
      </c>
      <c r="X22" s="18">
        <v>11.8964</v>
      </c>
      <c r="Y22" s="49">
        <f t="shared" si="17"/>
        <v>0.19999999999953399</v>
      </c>
      <c r="Z22" s="50">
        <f t="shared" si="18"/>
        <v>-0.89999999999967895</v>
      </c>
      <c r="AA22" s="32">
        <f t="shared" si="19"/>
        <v>9.99999999997669E-2</v>
      </c>
      <c r="AB22" s="58">
        <v>7.6521999999999997</v>
      </c>
      <c r="AC22" s="49">
        <f t="shared" si="20"/>
        <v>-0.300000000000189</v>
      </c>
      <c r="AD22" s="50">
        <f t="shared" si="21"/>
        <v>-2.10000000000043</v>
      </c>
      <c r="AE22" s="32">
        <f t="shared" si="22"/>
        <v>-0.150000000000095</v>
      </c>
      <c r="AF22" s="55">
        <v>82764</v>
      </c>
      <c r="AG22" s="70">
        <f t="shared" si="0"/>
        <v>62</v>
      </c>
      <c r="AH22" s="72"/>
    </row>
    <row r="23" spans="1:43" s="1" customFormat="1" ht="14.25">
      <c r="A23" s="19">
        <v>44552</v>
      </c>
      <c r="B23" s="20">
        <v>780.34680000000003</v>
      </c>
      <c r="C23" s="21">
        <v>3.9887999999999999</v>
      </c>
      <c r="D23" s="22">
        <f t="shared" si="1"/>
        <v>784.3356</v>
      </c>
      <c r="E23" s="23">
        <f t="shared" si="2"/>
        <v>-0.20000000006348301</v>
      </c>
      <c r="F23" s="24">
        <f t="shared" si="3"/>
        <v>-4.099999999994</v>
      </c>
      <c r="G23" s="25">
        <f t="shared" si="4"/>
        <v>-0.100000000031741</v>
      </c>
      <c r="H23" s="21">
        <v>5.0946999999999996</v>
      </c>
      <c r="I23" s="22">
        <f t="shared" si="5"/>
        <v>785.44150000000002</v>
      </c>
      <c r="J23" s="23">
        <f t="shared" si="6"/>
        <v>-0.40000000001327901</v>
      </c>
      <c r="K23" s="24">
        <f t="shared" si="7"/>
        <v>-5.2000000000589397</v>
      </c>
      <c r="L23" s="25">
        <f t="shared" si="8"/>
        <v>-0.20000000000663901</v>
      </c>
      <c r="M23" s="40">
        <v>4.1501999999999999</v>
      </c>
      <c r="N23" s="22">
        <f t="shared" si="9"/>
        <v>784.49699999999996</v>
      </c>
      <c r="O23" s="23">
        <f t="shared" si="10"/>
        <v>-0.199999999949796</v>
      </c>
      <c r="P23" s="24">
        <f t="shared" si="11"/>
        <v>-5.5999999999585297</v>
      </c>
      <c r="Q23" s="25">
        <f t="shared" si="12"/>
        <v>-9.9999999974897905E-2</v>
      </c>
      <c r="R23" s="51"/>
      <c r="S23" s="34">
        <f t="shared" si="13"/>
        <v>44552</v>
      </c>
      <c r="T23" s="48">
        <v>7.8575999999999997</v>
      </c>
      <c r="U23" s="49">
        <f t="shared" si="14"/>
        <v>0.19999999999953399</v>
      </c>
      <c r="V23" s="50">
        <f t="shared" si="15"/>
        <v>-3.0999999999998802</v>
      </c>
      <c r="W23" s="32">
        <f t="shared" si="16"/>
        <v>9.99999999997669E-2</v>
      </c>
      <c r="X23" s="18">
        <v>11.896100000000001</v>
      </c>
      <c r="Y23" s="49">
        <f t="shared" si="17"/>
        <v>-0.29999999999930099</v>
      </c>
      <c r="Z23" s="50">
        <f t="shared" si="18"/>
        <v>-1.1999999999989801</v>
      </c>
      <c r="AA23" s="32">
        <f t="shared" si="19"/>
        <v>-0.14999999999965</v>
      </c>
      <c r="AB23" s="58">
        <v>7.6523000000000003</v>
      </c>
      <c r="AC23" s="49">
        <f t="shared" si="20"/>
        <v>0.100000000000655</v>
      </c>
      <c r="AD23" s="50">
        <f t="shared" si="21"/>
        <v>-1.99999999999978</v>
      </c>
      <c r="AE23" s="32">
        <f t="shared" si="22"/>
        <v>5.0000000000327602E-2</v>
      </c>
      <c r="AF23" s="55">
        <v>82758</v>
      </c>
      <c r="AG23" s="70">
        <f t="shared" si="0"/>
        <v>68</v>
      </c>
      <c r="AH23" s="71"/>
    </row>
    <row r="24" spans="1:43" s="1" customFormat="1" ht="14.25">
      <c r="A24" s="19">
        <v>44554</v>
      </c>
      <c r="B24" s="20">
        <v>780.34680000000003</v>
      </c>
      <c r="C24" s="21">
        <v>3.9887000000000001</v>
      </c>
      <c r="D24" s="22">
        <f t="shared" si="1"/>
        <v>784.33550000000002</v>
      </c>
      <c r="E24" s="23">
        <f t="shared" si="2"/>
        <v>-9.9999999974897905E-2</v>
      </c>
      <c r="F24" s="24">
        <f t="shared" si="3"/>
        <v>-4.1999999999688997</v>
      </c>
      <c r="G24" s="25">
        <f t="shared" si="4"/>
        <v>-4.9999999987449001E-2</v>
      </c>
      <c r="H24" s="21">
        <v>5.0942999999999996</v>
      </c>
      <c r="I24" s="22">
        <f t="shared" si="5"/>
        <v>785.44110000000001</v>
      </c>
      <c r="J24" s="23">
        <f t="shared" si="6"/>
        <v>-0.40000000001327901</v>
      </c>
      <c r="K24" s="24">
        <f t="shared" si="7"/>
        <v>-5.6000000000722103</v>
      </c>
      <c r="L24" s="25">
        <f t="shared" si="8"/>
        <v>-0.20000000000663901</v>
      </c>
      <c r="M24" s="39">
        <v>4.1502999999999997</v>
      </c>
      <c r="N24" s="22">
        <f t="shared" si="9"/>
        <v>784.49710000000005</v>
      </c>
      <c r="O24" s="23">
        <f t="shared" si="10"/>
        <v>9.9999999974897905E-2</v>
      </c>
      <c r="P24" s="24">
        <f t="shared" si="11"/>
        <v>-5.49999999998363</v>
      </c>
      <c r="Q24" s="25">
        <f t="shared" si="12"/>
        <v>4.9999999987449001E-2</v>
      </c>
      <c r="R24" s="51"/>
      <c r="S24" s="34">
        <f t="shared" si="13"/>
        <v>44554</v>
      </c>
      <c r="T24" s="48">
        <v>7.8577000000000004</v>
      </c>
      <c r="U24" s="49">
        <f t="shared" si="14"/>
        <v>0.100000000000655</v>
      </c>
      <c r="V24" s="50">
        <f t="shared" si="15"/>
        <v>-2.9999999999992299</v>
      </c>
      <c r="W24" s="32">
        <f t="shared" si="16"/>
        <v>5.0000000000327602E-2</v>
      </c>
      <c r="X24" s="18">
        <v>11.8957</v>
      </c>
      <c r="Y24" s="49">
        <f t="shared" si="17"/>
        <v>-0.40000000000084401</v>
      </c>
      <c r="Z24" s="50">
        <f t="shared" si="18"/>
        <v>-1.59999999999982</v>
      </c>
      <c r="AA24" s="32">
        <f t="shared" si="19"/>
        <v>-0.20000000000042201</v>
      </c>
      <c r="AB24" s="58">
        <v>7.6520000000000001</v>
      </c>
      <c r="AC24" s="49">
        <f t="shared" si="20"/>
        <v>-0.300000000000189</v>
      </c>
      <c r="AD24" s="50">
        <f t="shared" si="21"/>
        <v>-2.2999999999999701</v>
      </c>
      <c r="AE24" s="32">
        <f t="shared" si="22"/>
        <v>-0.150000000000095</v>
      </c>
      <c r="AF24" s="55">
        <v>82752</v>
      </c>
      <c r="AG24" s="70">
        <f t="shared" si="0"/>
        <v>74</v>
      </c>
      <c r="AH24" s="72"/>
    </row>
    <row r="25" spans="1:43" s="1" customFormat="1" ht="14.25">
      <c r="A25" s="19">
        <v>44556</v>
      </c>
      <c r="B25" s="20">
        <v>780.34680000000003</v>
      </c>
      <c r="C25" s="21">
        <v>3.9885000000000002</v>
      </c>
      <c r="D25" s="22">
        <f t="shared" si="1"/>
        <v>784.33529999999996</v>
      </c>
      <c r="E25" s="23">
        <f t="shared" si="2"/>
        <v>-0.199999999949796</v>
      </c>
      <c r="F25" s="24">
        <f t="shared" si="3"/>
        <v>-4.3999999999186903</v>
      </c>
      <c r="G25" s="25">
        <f t="shared" si="4"/>
        <v>-9.9999999974897905E-2</v>
      </c>
      <c r="H25" s="21">
        <v>5.0940000000000003</v>
      </c>
      <c r="I25" s="22">
        <f t="shared" si="5"/>
        <v>785.44079999999997</v>
      </c>
      <c r="J25" s="23">
        <f t="shared" si="6"/>
        <v>-0.29999999992469401</v>
      </c>
      <c r="K25" s="24">
        <f t="shared" si="7"/>
        <v>-5.8999999999969104</v>
      </c>
      <c r="L25" s="25">
        <f t="shared" si="8"/>
        <v>-0.149999999962347</v>
      </c>
      <c r="M25" s="40">
        <v>4.1505000000000001</v>
      </c>
      <c r="N25" s="22">
        <f t="shared" si="9"/>
        <v>784.4973</v>
      </c>
      <c r="O25" s="23">
        <f t="shared" si="10"/>
        <v>0.199999999949796</v>
      </c>
      <c r="P25" s="24">
        <f t="shared" si="11"/>
        <v>-5.3000000000338297</v>
      </c>
      <c r="Q25" s="25">
        <f t="shared" si="12"/>
        <v>9.9999999974897905E-2</v>
      </c>
      <c r="R25" s="51"/>
      <c r="S25" s="34">
        <f t="shared" si="13"/>
        <v>44556</v>
      </c>
      <c r="T25" s="48">
        <v>7.8575999999999997</v>
      </c>
      <c r="U25" s="49">
        <f t="shared" si="14"/>
        <v>-0.100000000000655</v>
      </c>
      <c r="V25" s="50">
        <f t="shared" si="15"/>
        <v>-3.0999999999998802</v>
      </c>
      <c r="W25" s="32">
        <f t="shared" si="16"/>
        <v>-5.0000000000327602E-2</v>
      </c>
      <c r="X25" s="18">
        <v>11.8955</v>
      </c>
      <c r="Y25" s="49">
        <f t="shared" si="17"/>
        <v>-0.19999999999953399</v>
      </c>
      <c r="Z25" s="50">
        <f t="shared" si="18"/>
        <v>-1.7999999999993599</v>
      </c>
      <c r="AA25" s="32">
        <f t="shared" si="19"/>
        <v>-9.99999999997669E-2</v>
      </c>
      <c r="AB25" s="58">
        <v>7.6519000000000004</v>
      </c>
      <c r="AC25" s="49">
        <f t="shared" si="20"/>
        <v>-9.99999999997669E-2</v>
      </c>
      <c r="AD25" s="50">
        <f t="shared" si="21"/>
        <v>-2.3999999999997401</v>
      </c>
      <c r="AE25" s="32">
        <f t="shared" si="22"/>
        <v>-4.9999999999883499E-2</v>
      </c>
      <c r="AF25" s="55">
        <v>82746</v>
      </c>
      <c r="AG25" s="70">
        <f t="shared" si="0"/>
        <v>80</v>
      </c>
      <c r="AH25" s="71"/>
    </row>
    <row r="26" spans="1:43" s="1" customFormat="1" ht="14.25">
      <c r="A26" s="19">
        <v>44558</v>
      </c>
      <c r="B26" s="20">
        <v>780.34680000000003</v>
      </c>
      <c r="C26" s="21">
        <v>3.9887000000000001</v>
      </c>
      <c r="D26" s="22">
        <f t="shared" si="1"/>
        <v>784.33550000000002</v>
      </c>
      <c r="E26" s="23">
        <f t="shared" si="2"/>
        <v>0.199999999949796</v>
      </c>
      <c r="F26" s="24">
        <f t="shared" si="3"/>
        <v>-4.1999999999688997</v>
      </c>
      <c r="G26" s="25">
        <f t="shared" si="4"/>
        <v>9.9999999974897905E-2</v>
      </c>
      <c r="H26" s="21">
        <v>5.0934999999999997</v>
      </c>
      <c r="I26" s="22">
        <f t="shared" si="5"/>
        <v>785.44029999999998</v>
      </c>
      <c r="J26" s="23">
        <f t="shared" si="6"/>
        <v>-0.50000000010186296</v>
      </c>
      <c r="K26" s="24">
        <f t="shared" si="7"/>
        <v>-6.4000000000987702</v>
      </c>
      <c r="L26" s="25">
        <f t="shared" si="8"/>
        <v>-0.25000000005093198</v>
      </c>
      <c r="M26" s="39">
        <v>4.1500000000000004</v>
      </c>
      <c r="N26" s="22">
        <f t="shared" si="9"/>
        <v>784.49680000000001</v>
      </c>
      <c r="O26" s="23">
        <f t="shared" si="10"/>
        <v>-0.49999999998817701</v>
      </c>
      <c r="P26" s="24">
        <f t="shared" si="11"/>
        <v>-5.8000000000220098</v>
      </c>
      <c r="Q26" s="25">
        <f t="shared" si="12"/>
        <v>-0.24999999999408801</v>
      </c>
      <c r="R26" s="51"/>
      <c r="S26" s="34">
        <f t="shared" si="13"/>
        <v>44558</v>
      </c>
      <c r="T26" s="48">
        <v>7.8577000000000004</v>
      </c>
      <c r="U26" s="49">
        <f t="shared" si="14"/>
        <v>0.100000000000655</v>
      </c>
      <c r="V26" s="50">
        <f t="shared" si="15"/>
        <v>-2.9999999999992299</v>
      </c>
      <c r="W26" s="32">
        <f t="shared" si="16"/>
        <v>5.0000000000327602E-2</v>
      </c>
      <c r="X26" s="18">
        <v>11.895519999999999</v>
      </c>
      <c r="Y26" s="49">
        <f t="shared" si="17"/>
        <v>1.9999999999242801E-2</v>
      </c>
      <c r="Z26" s="50">
        <f t="shared" si="18"/>
        <v>-1.7800000000001099</v>
      </c>
      <c r="AA26" s="32">
        <f t="shared" si="19"/>
        <v>9.9999999996214194E-3</v>
      </c>
      <c r="AB26" s="58">
        <v>7.6523000000000003</v>
      </c>
      <c r="AC26" s="49">
        <f t="shared" si="20"/>
        <v>0.399999999999956</v>
      </c>
      <c r="AD26" s="50">
        <f t="shared" si="21"/>
        <v>-1.99999999999978</v>
      </c>
      <c r="AE26" s="32">
        <f t="shared" si="22"/>
        <v>0.199999999999978</v>
      </c>
      <c r="AF26" s="55">
        <v>82740</v>
      </c>
      <c r="AG26" s="70">
        <f t="shared" si="0"/>
        <v>86</v>
      </c>
      <c r="AH26" s="72"/>
    </row>
    <row r="27" spans="1:43" s="1" customFormat="1" ht="14.25">
      <c r="A27" s="19">
        <v>44560</v>
      </c>
      <c r="B27" s="20">
        <v>780.34680000000003</v>
      </c>
      <c r="C27" s="21">
        <v>3.9883000000000002</v>
      </c>
      <c r="D27" s="22">
        <f t="shared" si="1"/>
        <v>784.33510000000001</v>
      </c>
      <c r="E27" s="23">
        <f t="shared" si="2"/>
        <v>-0.40000000001327901</v>
      </c>
      <c r="F27" s="24">
        <f t="shared" si="3"/>
        <v>-4.5999999999821704</v>
      </c>
      <c r="G27" s="25">
        <f t="shared" si="4"/>
        <v>-0.20000000000663901</v>
      </c>
      <c r="H27" s="21">
        <v>5.0937000000000001</v>
      </c>
      <c r="I27" s="22">
        <f t="shared" si="5"/>
        <v>785.44050000000004</v>
      </c>
      <c r="J27" s="23">
        <f t="shared" si="6"/>
        <v>0.20000000006348301</v>
      </c>
      <c r="K27" s="24">
        <f t="shared" si="7"/>
        <v>-6.2000000000352902</v>
      </c>
      <c r="L27" s="25">
        <f t="shared" si="8"/>
        <v>0.100000000031741</v>
      </c>
      <c r="M27" s="40">
        <v>4.1502999999999997</v>
      </c>
      <c r="N27" s="22">
        <f t="shared" si="9"/>
        <v>784.49710000000005</v>
      </c>
      <c r="O27" s="23">
        <f t="shared" si="10"/>
        <v>0.30000000003838101</v>
      </c>
      <c r="P27" s="24">
        <f t="shared" si="11"/>
        <v>-5.49999999998363</v>
      </c>
      <c r="Q27" s="25">
        <f t="shared" si="12"/>
        <v>0.15000000001919001</v>
      </c>
      <c r="R27" s="52"/>
      <c r="S27" s="34">
        <f t="shared" si="13"/>
        <v>44560</v>
      </c>
      <c r="T27" s="48">
        <v>7.8578999999999999</v>
      </c>
      <c r="U27" s="49">
        <f t="shared" si="14"/>
        <v>0.19999999999953399</v>
      </c>
      <c r="V27" s="50">
        <f t="shared" si="15"/>
        <v>-2.7999999999996898</v>
      </c>
      <c r="W27" s="32">
        <f t="shared" si="16"/>
        <v>9.99999999997669E-2</v>
      </c>
      <c r="X27" s="18">
        <v>11.895099999999999</v>
      </c>
      <c r="Y27" s="49">
        <f t="shared" si="17"/>
        <v>-0.42000000000008703</v>
      </c>
      <c r="Z27" s="50">
        <f t="shared" si="18"/>
        <v>-2.2000000000002</v>
      </c>
      <c r="AA27" s="32">
        <f t="shared" si="19"/>
        <v>-0.21000000000004301</v>
      </c>
      <c r="AB27" s="58">
        <v>7.6520000000000001</v>
      </c>
      <c r="AC27" s="49">
        <f t="shared" si="20"/>
        <v>-0.300000000000189</v>
      </c>
      <c r="AD27" s="50">
        <f t="shared" si="21"/>
        <v>-2.2999999999999701</v>
      </c>
      <c r="AE27" s="32">
        <f t="shared" si="22"/>
        <v>-0.150000000000095</v>
      </c>
      <c r="AF27" s="55">
        <v>82734</v>
      </c>
      <c r="AG27" s="70">
        <f t="shared" si="0"/>
        <v>92</v>
      </c>
      <c r="AH27" s="71"/>
    </row>
    <row r="28" spans="1:43" s="1" customFormat="1" ht="14.25">
      <c r="A28" s="19">
        <v>44562</v>
      </c>
      <c r="B28" s="20">
        <v>780.34680000000003</v>
      </c>
      <c r="C28" s="21">
        <v>3.988</v>
      </c>
      <c r="D28" s="22">
        <f t="shared" si="1"/>
        <v>784.33479999999997</v>
      </c>
      <c r="E28" s="23">
        <f t="shared" si="2"/>
        <v>-0.29999999992469401</v>
      </c>
      <c r="F28" s="24">
        <f t="shared" si="3"/>
        <v>-4.8999999999068704</v>
      </c>
      <c r="G28" s="25">
        <f t="shared" si="4"/>
        <v>-0.149999999962347</v>
      </c>
      <c r="H28" s="21">
        <v>5.0933999999999999</v>
      </c>
      <c r="I28" s="22">
        <f t="shared" si="5"/>
        <v>785.4402</v>
      </c>
      <c r="J28" s="23">
        <f t="shared" si="6"/>
        <v>-0.30000000003838101</v>
      </c>
      <c r="K28" s="24">
        <f t="shared" si="7"/>
        <v>-6.50000000007367</v>
      </c>
      <c r="L28" s="25">
        <f t="shared" si="8"/>
        <v>-0.15000000001919001</v>
      </c>
      <c r="M28" s="39">
        <v>4.1501999999999999</v>
      </c>
      <c r="N28" s="22">
        <f t="shared" si="9"/>
        <v>784.49699999999996</v>
      </c>
      <c r="O28" s="23">
        <f t="shared" si="10"/>
        <v>-9.9999999974897905E-2</v>
      </c>
      <c r="P28" s="24">
        <f t="shared" si="11"/>
        <v>-5.5999999999585297</v>
      </c>
      <c r="Q28" s="25">
        <f t="shared" si="12"/>
        <v>-4.9999999987449001E-2</v>
      </c>
      <c r="R28" s="52"/>
      <c r="S28" s="34">
        <f t="shared" si="13"/>
        <v>44562</v>
      </c>
      <c r="T28" s="48">
        <v>7.8575999999999997</v>
      </c>
      <c r="U28" s="49">
        <f t="shared" si="14"/>
        <v>-0.300000000000189</v>
      </c>
      <c r="V28" s="50">
        <f t="shared" si="15"/>
        <v>-3.0999999999998802</v>
      </c>
      <c r="W28" s="32">
        <f t="shared" si="16"/>
        <v>-0.150000000000095</v>
      </c>
      <c r="X28" s="18">
        <v>11.895300000000001</v>
      </c>
      <c r="Y28" s="49">
        <f t="shared" si="17"/>
        <v>0.20000000000130999</v>
      </c>
      <c r="Z28" s="50">
        <f t="shared" si="18"/>
        <v>-1.99999999999889</v>
      </c>
      <c r="AA28" s="32">
        <f t="shared" si="19"/>
        <v>0.100000000000655</v>
      </c>
      <c r="AB28" s="58">
        <v>7.6517999999999997</v>
      </c>
      <c r="AC28" s="49">
        <f t="shared" si="20"/>
        <v>-0.20000000000042201</v>
      </c>
      <c r="AD28" s="50">
        <f t="shared" si="21"/>
        <v>-2.5000000000003899</v>
      </c>
      <c r="AE28" s="32">
        <f t="shared" si="22"/>
        <v>-0.100000000000211</v>
      </c>
      <c r="AF28" s="55">
        <v>82728</v>
      </c>
      <c r="AG28" s="70">
        <f t="shared" si="0"/>
        <v>98</v>
      </c>
      <c r="AH28" s="72"/>
    </row>
    <row r="29" spans="1:43" s="1" customFormat="1" ht="14.25">
      <c r="A29" s="19">
        <v>44564</v>
      </c>
      <c r="B29" s="20">
        <v>780.34680000000003</v>
      </c>
      <c r="C29" s="21">
        <v>3.9878</v>
      </c>
      <c r="D29" s="22">
        <f t="shared" si="1"/>
        <v>784.33460000000002</v>
      </c>
      <c r="E29" s="23">
        <f t="shared" si="2"/>
        <v>-0.20000000006348301</v>
      </c>
      <c r="F29" s="24">
        <f t="shared" si="3"/>
        <v>-5.0999999999703496</v>
      </c>
      <c r="G29" s="25">
        <f t="shared" si="4"/>
        <v>-0.100000000031741</v>
      </c>
      <c r="H29" s="21">
        <v>5.0936000000000003</v>
      </c>
      <c r="I29" s="22">
        <f t="shared" si="5"/>
        <v>785.44039999999995</v>
      </c>
      <c r="J29" s="23">
        <f t="shared" si="6"/>
        <v>0.20000000006348301</v>
      </c>
      <c r="K29" s="24">
        <f t="shared" si="7"/>
        <v>-6.3000000000101899</v>
      </c>
      <c r="L29" s="25">
        <f t="shared" si="8"/>
        <v>0.100000000031741</v>
      </c>
      <c r="M29" s="40">
        <v>4.1500000000000004</v>
      </c>
      <c r="N29" s="22">
        <f t="shared" si="9"/>
        <v>784.49680000000001</v>
      </c>
      <c r="O29" s="23">
        <f t="shared" si="10"/>
        <v>-0.20000000006348301</v>
      </c>
      <c r="P29" s="24">
        <f t="shared" si="11"/>
        <v>-5.8000000000220098</v>
      </c>
      <c r="Q29" s="25">
        <f t="shared" si="12"/>
        <v>-0.100000000031741</v>
      </c>
      <c r="R29" s="52"/>
      <c r="S29" s="34">
        <f t="shared" si="13"/>
        <v>44564</v>
      </c>
      <c r="T29" s="48">
        <v>7.8574000000000002</v>
      </c>
      <c r="U29" s="49">
        <f t="shared" si="14"/>
        <v>-0.19999999999953399</v>
      </c>
      <c r="V29" s="50">
        <f t="shared" si="15"/>
        <v>-3.2999999999994101</v>
      </c>
      <c r="W29" s="32">
        <f t="shared" si="16"/>
        <v>-9.99999999997669E-2</v>
      </c>
      <c r="X29" s="18">
        <v>11.895200000000001</v>
      </c>
      <c r="Y29" s="49">
        <f t="shared" si="17"/>
        <v>-9.99999999997669E-2</v>
      </c>
      <c r="Z29" s="50">
        <f t="shared" si="18"/>
        <v>-2.0999999999986598</v>
      </c>
      <c r="AA29" s="32">
        <f t="shared" si="19"/>
        <v>-4.9999999999883499E-2</v>
      </c>
      <c r="AB29" s="58">
        <v>7.6520999999999999</v>
      </c>
      <c r="AC29" s="49">
        <f t="shared" si="20"/>
        <v>0.300000000000189</v>
      </c>
      <c r="AD29" s="50">
        <f t="shared" si="21"/>
        <v>-2.2000000000002</v>
      </c>
      <c r="AE29" s="32">
        <f t="shared" si="22"/>
        <v>0.150000000000095</v>
      </c>
      <c r="AF29" s="55">
        <v>82722</v>
      </c>
      <c r="AG29" s="70">
        <f t="shared" si="0"/>
        <v>104</v>
      </c>
      <c r="AH29" s="71"/>
    </row>
    <row r="30" spans="1:43" s="1" customFormat="1" ht="14.25">
      <c r="A30" s="19">
        <v>44571</v>
      </c>
      <c r="B30" s="20">
        <v>780.34680000000003</v>
      </c>
      <c r="C30" s="21">
        <v>3.9876</v>
      </c>
      <c r="D30" s="22">
        <f t="shared" si="1"/>
        <v>784.33439999999996</v>
      </c>
      <c r="E30" s="23">
        <f t="shared" si="2"/>
        <v>-0.199999999949796</v>
      </c>
      <c r="F30" s="24">
        <f t="shared" si="3"/>
        <v>-5.2999999999201499</v>
      </c>
      <c r="G30" s="25">
        <f t="shared" si="4"/>
        <v>-2.8571428564256599E-2</v>
      </c>
      <c r="H30" s="21">
        <v>5.0937999999999999</v>
      </c>
      <c r="I30" s="22">
        <f t="shared" si="5"/>
        <v>785.44060000000002</v>
      </c>
      <c r="J30" s="23">
        <f t="shared" si="6"/>
        <v>0.199999999949796</v>
      </c>
      <c r="K30" s="24">
        <f t="shared" si="7"/>
        <v>-6.1000000000603896</v>
      </c>
      <c r="L30" s="25">
        <f t="shared" si="8"/>
        <v>2.8571428564256599E-2</v>
      </c>
      <c r="M30" s="39">
        <v>4.1497999999999999</v>
      </c>
      <c r="N30" s="22">
        <f t="shared" si="9"/>
        <v>784.49659999999994</v>
      </c>
      <c r="O30" s="23">
        <f t="shared" si="10"/>
        <v>-0.199999999949796</v>
      </c>
      <c r="P30" s="24">
        <f t="shared" si="11"/>
        <v>-5.9999999999718101</v>
      </c>
      <c r="Q30" s="25">
        <f t="shared" si="12"/>
        <v>-2.8571428564256599E-2</v>
      </c>
      <c r="R30" s="52"/>
      <c r="S30" s="34">
        <f t="shared" si="13"/>
        <v>44571</v>
      </c>
      <c r="T30" s="48">
        <v>7.8571999999999997</v>
      </c>
      <c r="U30" s="49">
        <f t="shared" si="14"/>
        <v>-0.20000000000042201</v>
      </c>
      <c r="V30" s="50">
        <f t="shared" si="15"/>
        <v>-3.4999999999998401</v>
      </c>
      <c r="W30" s="32">
        <f t="shared" si="16"/>
        <v>-2.8571428571488901E-2</v>
      </c>
      <c r="X30" s="18">
        <v>11.895099999999999</v>
      </c>
      <c r="Y30" s="49">
        <f t="shared" si="17"/>
        <v>-0.10000000000154299</v>
      </c>
      <c r="Z30" s="50">
        <f t="shared" si="18"/>
        <v>-2.2000000000002</v>
      </c>
      <c r="AA30" s="32">
        <f t="shared" si="19"/>
        <v>-1.42857142859348E-2</v>
      </c>
      <c r="AB30" s="58">
        <v>7.6524000000000001</v>
      </c>
      <c r="AC30" s="49">
        <f t="shared" si="20"/>
        <v>0.300000000000189</v>
      </c>
      <c r="AD30" s="50">
        <f t="shared" si="21"/>
        <v>-1.9000000000000099</v>
      </c>
      <c r="AE30" s="32">
        <f t="shared" si="22"/>
        <v>4.2857142857169898E-2</v>
      </c>
      <c r="AF30" s="55">
        <v>82716</v>
      </c>
      <c r="AG30" s="70">
        <f t="shared" si="0"/>
        <v>110</v>
      </c>
      <c r="AH30" s="72"/>
    </row>
    <row r="31" spans="1:43" s="1" customFormat="1" ht="14.25">
      <c r="A31" s="34"/>
      <c r="B31" s="20"/>
      <c r="C31" s="21"/>
      <c r="D31" s="22"/>
      <c r="E31" s="87">
        <f>F30-F22</f>
        <v>-1.39999999998963</v>
      </c>
      <c r="F31" s="87">
        <f>K30-K22</f>
        <v>-1.30000000001473</v>
      </c>
      <c r="G31" s="87">
        <f>P30-P22</f>
        <v>-0.59999999996307496</v>
      </c>
      <c r="H31" s="87">
        <f>F30</f>
        <v>-5.2999999999201499</v>
      </c>
      <c r="I31" s="87">
        <f>K30</f>
        <v>-6.1000000000603896</v>
      </c>
      <c r="J31" s="87">
        <f>P30</f>
        <v>-5.9999999999718101</v>
      </c>
      <c r="K31" s="87">
        <f>(K30-K29)/7</f>
        <v>2.8571428564256599E-2</v>
      </c>
      <c r="L31" s="25"/>
      <c r="M31" s="40"/>
      <c r="N31" s="22"/>
      <c r="O31" s="23"/>
      <c r="P31" s="24"/>
      <c r="Q31" s="25"/>
      <c r="R31" s="52"/>
      <c r="S31" s="34"/>
      <c r="T31" s="48"/>
      <c r="U31" s="87">
        <f>V30-V22</f>
        <v>-0.20000000000042201</v>
      </c>
      <c r="V31" s="88">
        <f>Z30-Z22</f>
        <v>-1.3000000000005201</v>
      </c>
      <c r="W31" s="88">
        <f>AD30-AD22</f>
        <v>0.20000000000042201</v>
      </c>
      <c r="X31" s="88">
        <f>V30</f>
        <v>-3.4999999999998401</v>
      </c>
      <c r="Y31" s="87">
        <f>Z30</f>
        <v>-2.2000000000002</v>
      </c>
      <c r="Z31" s="88">
        <f>AD30</f>
        <v>-1.9000000000000099</v>
      </c>
      <c r="AA31" s="88">
        <f>(AD29-AD30)/7</f>
        <v>-4.2857142857169898E-2</v>
      </c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9" workbookViewId="0">
      <selection activeCell="A28" sqref="A28:XFD28"/>
    </sheetView>
  </sheetViews>
  <sheetFormatPr defaultColWidth="9" defaultRowHeight="13.5"/>
  <cols>
    <col min="2" max="2" width="10.625" customWidth="1"/>
    <col min="3" max="3" width="13.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20" max="20" width="13.75"/>
    <col min="24" max="24" width="11.875" customWidth="1"/>
    <col min="28" max="28" width="12.875" customWidth="1"/>
    <col min="32" max="33" width="10.375"/>
  </cols>
  <sheetData>
    <row r="1" spans="1:44" s="1" customFormat="1" ht="30.75" customHeight="1">
      <c r="A1" s="97" t="s">
        <v>63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44790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44790</v>
      </c>
      <c r="B6" s="20">
        <v>781.9556</v>
      </c>
      <c r="C6" s="21">
        <v>6.2347000000000001</v>
      </c>
      <c r="D6" s="22">
        <f>C6+B6</f>
        <v>788.19029999999998</v>
      </c>
      <c r="E6" s="23">
        <v>0</v>
      </c>
      <c r="F6" s="24">
        <v>0</v>
      </c>
      <c r="G6" s="25">
        <v>0</v>
      </c>
      <c r="H6" s="21">
        <v>7.3307000000000002</v>
      </c>
      <c r="I6" s="22">
        <f>H6+B6</f>
        <v>789.28629999999998</v>
      </c>
      <c r="J6" s="23">
        <v>0</v>
      </c>
      <c r="K6" s="24">
        <v>0</v>
      </c>
      <c r="L6" s="25">
        <v>0</v>
      </c>
      <c r="M6" s="39">
        <v>6.2546999999999997</v>
      </c>
      <c r="N6" s="22">
        <f>M6+B6</f>
        <v>788.21029999999996</v>
      </c>
      <c r="O6" s="23">
        <v>0</v>
      </c>
      <c r="P6" s="24">
        <v>0</v>
      </c>
      <c r="Q6" s="25">
        <v>0</v>
      </c>
      <c r="R6" s="46"/>
      <c r="S6" s="47">
        <f>A6</f>
        <v>44790</v>
      </c>
      <c r="T6" s="48">
        <v>9.1138999999999992</v>
      </c>
      <c r="U6" s="49">
        <v>0</v>
      </c>
      <c r="V6" s="50">
        <v>0</v>
      </c>
      <c r="W6" s="32">
        <v>0</v>
      </c>
      <c r="X6" s="18">
        <v>12.3659</v>
      </c>
      <c r="Y6" s="49">
        <f>(X6-X6)*1000</f>
        <v>0</v>
      </c>
      <c r="Z6" s="50">
        <v>0</v>
      </c>
      <c r="AA6" s="32">
        <v>0</v>
      </c>
      <c r="AB6" s="48">
        <v>8.8925000000000001</v>
      </c>
      <c r="AC6" s="49">
        <v>0</v>
      </c>
      <c r="AD6" s="50">
        <v>0</v>
      </c>
      <c r="AE6" s="32">
        <v>0</v>
      </c>
      <c r="AF6" s="55">
        <v>81650</v>
      </c>
      <c r="AG6" s="70">
        <f>81656-AF6</f>
        <v>6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44791</v>
      </c>
      <c r="B7" s="20">
        <v>781.9556</v>
      </c>
      <c r="C7" s="21">
        <v>6.2344999999999997</v>
      </c>
      <c r="D7" s="22">
        <f>C7+B7</f>
        <v>788.19010000000003</v>
      </c>
      <c r="E7" s="23">
        <f>(D7-D6)*1000</f>
        <v>-0.199999999949796</v>
      </c>
      <c r="F7" s="24">
        <f>F6+E7</f>
        <v>-0.199999999949796</v>
      </c>
      <c r="G7" s="25">
        <f>E7/(A7-A6)</f>
        <v>-0.199999999949796</v>
      </c>
      <c r="H7" s="21">
        <v>7.3304999999999998</v>
      </c>
      <c r="I7" s="22">
        <f>H7+B7</f>
        <v>789.28610000000003</v>
      </c>
      <c r="J7" s="23">
        <f>(I7-I6)*1000</f>
        <v>-0.199999999949796</v>
      </c>
      <c r="K7" s="24">
        <f>K6+J7</f>
        <v>-0.199999999949796</v>
      </c>
      <c r="L7" s="25">
        <f>J7/(A7-A6)</f>
        <v>-0.199999999949796</v>
      </c>
      <c r="M7" s="40">
        <v>6.2545000000000002</v>
      </c>
      <c r="N7" s="22">
        <f>M7+B7</f>
        <v>788.21010000000001</v>
      </c>
      <c r="O7" s="23">
        <f>(N7-N6)*1000</f>
        <v>-0.199999999949796</v>
      </c>
      <c r="P7" s="24">
        <f>P6+O7</f>
        <v>-0.199999999949796</v>
      </c>
      <c r="Q7" s="25">
        <f>O7/(A7-A6)</f>
        <v>-0.199999999949796</v>
      </c>
      <c r="R7" s="51"/>
      <c r="S7" s="47">
        <f>A7</f>
        <v>44791</v>
      </c>
      <c r="T7" s="48">
        <v>9.1136999999999997</v>
      </c>
      <c r="U7" s="49">
        <f>(T7-T6)*1000</f>
        <v>-0.19999999999953399</v>
      </c>
      <c r="V7" s="50">
        <f>V6+U7</f>
        <v>-0.19999999999953399</v>
      </c>
      <c r="W7" s="32">
        <f>U7/(S7-S6)</f>
        <v>-0.19999999999953399</v>
      </c>
      <c r="X7" s="18">
        <v>12.365500000000001</v>
      </c>
      <c r="Y7" s="49">
        <f>(X7-X6)*1000</f>
        <v>-0.39999999999906799</v>
      </c>
      <c r="Z7" s="50">
        <f>Z6+Y7</f>
        <v>-0.39999999999906799</v>
      </c>
      <c r="AA7" s="32">
        <f>Y7/(S7-S6)</f>
        <v>-0.39999999999906799</v>
      </c>
      <c r="AB7" s="48">
        <v>8.8922000000000008</v>
      </c>
      <c r="AC7" s="49">
        <f>(AB7-AB6)*1000</f>
        <v>-0.29999999999930099</v>
      </c>
      <c r="AD7" s="50">
        <f>AD6+AC7</f>
        <v>-0.29999999999930099</v>
      </c>
      <c r="AE7" s="32">
        <f>AC7/(S7-S6)</f>
        <v>-0.29999999999930099</v>
      </c>
      <c r="AF7" s="55">
        <v>81644</v>
      </c>
      <c r="AG7" s="70">
        <f t="shared" ref="AG7:AG27" si="0">81656-AF7</f>
        <v>12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44792</v>
      </c>
      <c r="B8" s="20">
        <v>781.9556</v>
      </c>
      <c r="C8" s="21">
        <v>6.234</v>
      </c>
      <c r="D8" s="22">
        <f>C8+B8</f>
        <v>788.18960000000004</v>
      </c>
      <c r="E8" s="23">
        <f>(D8-D7)*1000</f>
        <v>-0.49999999998817701</v>
      </c>
      <c r="F8" s="24">
        <f>F7+E8</f>
        <v>-0.69999999993797302</v>
      </c>
      <c r="G8" s="25">
        <f>E8/(A8-A7)</f>
        <v>-0.49999999998817701</v>
      </c>
      <c r="H8" s="21">
        <v>7.3303000000000003</v>
      </c>
      <c r="I8" s="22">
        <f>H8+B8</f>
        <v>789.28589999999997</v>
      </c>
      <c r="J8" s="23">
        <f>(I8-I7)*1000</f>
        <v>-0.20000000006348301</v>
      </c>
      <c r="K8" s="24">
        <f>K7+J8</f>
        <v>-0.40000000001327901</v>
      </c>
      <c r="L8" s="25">
        <f>J8/(A8-A7)</f>
        <v>-0.20000000006348301</v>
      </c>
      <c r="M8" s="39">
        <v>6.2542</v>
      </c>
      <c r="N8" s="22">
        <f>M8+B8</f>
        <v>788.20979999999997</v>
      </c>
      <c r="O8" s="23">
        <f>(N8-N7)*1000</f>
        <v>-0.30000000003838101</v>
      </c>
      <c r="P8" s="24">
        <f>P7+O8</f>
        <v>-0.49999999998817701</v>
      </c>
      <c r="Q8" s="25">
        <f>O8/(A8-A7)</f>
        <v>-0.30000000003838101</v>
      </c>
      <c r="R8" s="46"/>
      <c r="S8" s="47">
        <f>A8</f>
        <v>44792</v>
      </c>
      <c r="T8" s="48">
        <v>9.1135000000000002</v>
      </c>
      <c r="U8" s="49">
        <f>(T8-T7)*1000</f>
        <v>-0.19999999999953399</v>
      </c>
      <c r="V8" s="50">
        <f>V7+U8</f>
        <v>-0.39999999999906799</v>
      </c>
      <c r="W8" s="32">
        <f>U8/(S8-S7)</f>
        <v>-0.19999999999953399</v>
      </c>
      <c r="X8" s="18">
        <v>12.365</v>
      </c>
      <c r="Y8" s="49">
        <f>(X8-X7)*1000</f>
        <v>-0.50000000000061096</v>
      </c>
      <c r="Z8" s="50">
        <f>Z7+Y8</f>
        <v>-0.89999999999967895</v>
      </c>
      <c r="AA8" s="32">
        <f>Y8/(S8-S7)</f>
        <v>-0.50000000000061096</v>
      </c>
      <c r="AB8" s="48">
        <v>8.8920999999999992</v>
      </c>
      <c r="AC8" s="49">
        <f>(AB8-AB7)*1000</f>
        <v>-0.10000000000154299</v>
      </c>
      <c r="AD8" s="50">
        <f>AD7+AC8</f>
        <v>-0.40000000000084401</v>
      </c>
      <c r="AE8" s="32">
        <f>AC8/(S8-S7)</f>
        <v>-0.10000000000154299</v>
      </c>
      <c r="AF8" s="55">
        <v>81638</v>
      </c>
      <c r="AG8" s="70">
        <f t="shared" si="0"/>
        <v>18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44793</v>
      </c>
      <c r="B9" s="20">
        <v>781.9556</v>
      </c>
      <c r="C9" s="21">
        <v>6.2337999999999996</v>
      </c>
      <c r="D9" s="22">
        <f>C9+B9</f>
        <v>788.18939999999998</v>
      </c>
      <c r="E9" s="23">
        <f>(D9-D8)*1000</f>
        <v>-0.20000000006348301</v>
      </c>
      <c r="F9" s="24">
        <f>F8+E9</f>
        <v>-0.90000000000145497</v>
      </c>
      <c r="G9" s="25">
        <f>E9/(A9-A8)</f>
        <v>-0.20000000006348301</v>
      </c>
      <c r="H9" s="21">
        <v>7.33</v>
      </c>
      <c r="I9" s="22">
        <f>H9+B9</f>
        <v>789.28560000000004</v>
      </c>
      <c r="J9" s="23">
        <f>(I9-I8)*1000</f>
        <v>-0.29999999992469401</v>
      </c>
      <c r="K9" s="24">
        <f>K8+J9</f>
        <v>-0.69999999993797302</v>
      </c>
      <c r="L9" s="25">
        <f>J9/(A9-A8)</f>
        <v>-0.29999999992469401</v>
      </c>
      <c r="M9" s="40">
        <v>6.2539999999999996</v>
      </c>
      <c r="N9" s="22">
        <f>M9+B9</f>
        <v>788.20960000000002</v>
      </c>
      <c r="O9" s="23">
        <f>(N9-N8)*1000</f>
        <v>-0.199999999949796</v>
      </c>
      <c r="P9" s="24">
        <f>P8+O9</f>
        <v>-0.69999999993797302</v>
      </c>
      <c r="Q9" s="25">
        <f>O9/(A9-A8)</f>
        <v>-0.199999999949796</v>
      </c>
      <c r="R9" s="51"/>
      <c r="S9" s="47">
        <f>A9</f>
        <v>44793</v>
      </c>
      <c r="T9" s="48">
        <v>9.1135000000000002</v>
      </c>
      <c r="U9" s="49">
        <f>(T9-T8)*1000</f>
        <v>0</v>
      </c>
      <c r="V9" s="50">
        <f>V8+U9</f>
        <v>-0.39999999999906799</v>
      </c>
      <c r="W9" s="32">
        <f>U9/(S9-S8)</f>
        <v>0</v>
      </c>
      <c r="X9" s="18">
        <v>12.365500000000001</v>
      </c>
      <c r="Y9" s="49">
        <f>(X9-X8)*1000</f>
        <v>0.50000000000061096</v>
      </c>
      <c r="Z9" s="50">
        <f>Z8+Y9</f>
        <v>-0.39999999999906799</v>
      </c>
      <c r="AA9" s="32">
        <f>Y9/(S9-S8)</f>
        <v>0.50000000000061096</v>
      </c>
      <c r="AB9" s="48">
        <v>8.8917999999999999</v>
      </c>
      <c r="AC9" s="49">
        <f>(AB9-AB8)*1000</f>
        <v>-0.29999999999930099</v>
      </c>
      <c r="AD9" s="50">
        <f>AD8+AC9</f>
        <v>-0.70000000000014495</v>
      </c>
      <c r="AE9" s="32">
        <f>AC9/(S9-S8)</f>
        <v>-0.29999999999930099</v>
      </c>
      <c r="AF9" s="55">
        <v>81632</v>
      </c>
      <c r="AG9" s="70">
        <f t="shared" si="0"/>
        <v>24</v>
      </c>
      <c r="AH9" s="71"/>
      <c r="AI9" s="73"/>
      <c r="AJ9" s="73"/>
      <c r="AK9" s="73"/>
      <c r="AL9" s="73"/>
      <c r="AM9" s="73"/>
    </row>
    <row r="10" spans="1:44" s="7" customFormat="1" ht="14.25">
      <c r="A10" s="19">
        <v>44794</v>
      </c>
      <c r="B10" s="20">
        <v>781.9556</v>
      </c>
      <c r="C10" s="21">
        <v>6.2336</v>
      </c>
      <c r="D10" s="22">
        <f t="shared" ref="D10:D20" si="1">C10+B10</f>
        <v>788.18920000000003</v>
      </c>
      <c r="E10" s="23">
        <f t="shared" ref="E10:E20" si="2">(D10-D9)*1000</f>
        <v>-0.199999999949796</v>
      </c>
      <c r="F10" s="24">
        <f t="shared" ref="F10:F20" si="3">F9+E10</f>
        <v>-1.09999999995125</v>
      </c>
      <c r="G10" s="25">
        <f t="shared" ref="G10:G20" si="4">E10/(A10-A9)</f>
        <v>-0.199999999949796</v>
      </c>
      <c r="H10" s="21">
        <v>7.3296999999999999</v>
      </c>
      <c r="I10" s="22">
        <f t="shared" ref="I10:I20" si="5">H10+B10</f>
        <v>789.28530000000001</v>
      </c>
      <c r="J10" s="23">
        <f t="shared" ref="J10:J20" si="6">(I10-I9)*1000</f>
        <v>-0.30000000003838101</v>
      </c>
      <c r="K10" s="24">
        <f t="shared" ref="K10:K20" si="7">K9+J10</f>
        <v>-0.99999999997635303</v>
      </c>
      <c r="L10" s="25">
        <f t="shared" ref="L10:L20" si="8">J10/(A10-A9)</f>
        <v>-0.30000000003838101</v>
      </c>
      <c r="M10" s="39">
        <v>6.2541000000000002</v>
      </c>
      <c r="N10" s="22">
        <f t="shared" ref="N10:N20" si="9">M10+B10</f>
        <v>788.2097</v>
      </c>
      <c r="O10" s="23">
        <f t="shared" ref="O10:O20" si="10">(N10-N9)*1000</f>
        <v>9.9999999974897905E-2</v>
      </c>
      <c r="P10" s="24">
        <f t="shared" ref="P10:P20" si="11">P9+O10</f>
        <v>-0.59999999996307496</v>
      </c>
      <c r="Q10" s="25">
        <f t="shared" ref="Q10:Q20" si="12">O10/(A10-A9)</f>
        <v>9.9999999974897905E-2</v>
      </c>
      <c r="R10" s="46"/>
      <c r="S10" s="47">
        <f t="shared" ref="S10:S27" si="13">A10</f>
        <v>44794</v>
      </c>
      <c r="T10" s="48">
        <v>9.1130999999999993</v>
      </c>
      <c r="U10" s="49">
        <f t="shared" ref="U10:U27" si="14">(T10-T9)*1000</f>
        <v>-0.40000000000084401</v>
      </c>
      <c r="V10" s="50">
        <f t="shared" ref="V10:V27" si="15">V9+U10</f>
        <v>-0.799999999999912</v>
      </c>
      <c r="W10" s="32">
        <f t="shared" ref="W10:W27" si="16">U10/(S10-S9)</f>
        <v>-0.40000000000084401</v>
      </c>
      <c r="X10" s="18">
        <v>12.3653</v>
      </c>
      <c r="Y10" s="49">
        <f t="shared" ref="Y10:Y27" si="17">(X10-X9)*1000</f>
        <v>-0.20000000000130999</v>
      </c>
      <c r="Z10" s="50">
        <f t="shared" ref="Z10:Z27" si="18">Z9+Y10</f>
        <v>-0.60000000000037801</v>
      </c>
      <c r="AA10" s="32">
        <f t="shared" ref="AA10:AA27" si="19">Y10/(S10-S9)</f>
        <v>-0.20000000000130999</v>
      </c>
      <c r="AB10" s="48">
        <v>8.8916000000000004</v>
      </c>
      <c r="AC10" s="49">
        <f t="shared" ref="AC10:AC27" si="20">(AB10-AB9)*1000</f>
        <v>-0.19999999999953399</v>
      </c>
      <c r="AD10" s="50">
        <f t="shared" ref="AD10:AD27" si="21">AD9+AC10</f>
        <v>-0.89999999999967895</v>
      </c>
      <c r="AE10" s="32">
        <f t="shared" ref="AE10:AE27" si="22">AC10/(S10-S9)</f>
        <v>-0.19999999999953399</v>
      </c>
      <c r="AF10" s="55">
        <v>81626</v>
      </c>
      <c r="AG10" s="70">
        <f t="shared" si="0"/>
        <v>30</v>
      </c>
    </row>
    <row r="11" spans="1:44" s="1" customFormat="1" ht="14.85" customHeight="1">
      <c r="A11" s="19">
        <v>44795</v>
      </c>
      <c r="B11" s="20">
        <v>781.9556</v>
      </c>
      <c r="C11" s="21">
        <v>6.2332999999999998</v>
      </c>
      <c r="D11" s="22">
        <f t="shared" si="1"/>
        <v>788.18889999999999</v>
      </c>
      <c r="E11" s="23">
        <f t="shared" si="2"/>
        <v>-0.30000000003838101</v>
      </c>
      <c r="F11" s="24">
        <f t="shared" si="3"/>
        <v>-1.39999999998963</v>
      </c>
      <c r="G11" s="25">
        <f t="shared" si="4"/>
        <v>-0.30000000003838101</v>
      </c>
      <c r="H11" s="21">
        <v>7.3293999999999997</v>
      </c>
      <c r="I11" s="22">
        <f t="shared" si="5"/>
        <v>789.28499999999997</v>
      </c>
      <c r="J11" s="23">
        <f t="shared" si="6"/>
        <v>-0.30000000003838101</v>
      </c>
      <c r="K11" s="24">
        <f t="shared" si="7"/>
        <v>-1.30000000001473</v>
      </c>
      <c r="L11" s="25">
        <f t="shared" si="8"/>
        <v>-0.30000000003838101</v>
      </c>
      <c r="M11" s="40">
        <v>6.2535999999999996</v>
      </c>
      <c r="N11" s="22">
        <f t="shared" si="9"/>
        <v>788.20920000000001</v>
      </c>
      <c r="O11" s="23">
        <f t="shared" si="10"/>
        <v>-0.49999999998817701</v>
      </c>
      <c r="P11" s="24">
        <f t="shared" si="11"/>
        <v>-1.09999999995125</v>
      </c>
      <c r="Q11" s="25">
        <f t="shared" si="12"/>
        <v>-0.49999999998817701</v>
      </c>
      <c r="R11" s="51"/>
      <c r="S11" s="47">
        <f t="shared" si="13"/>
        <v>44795</v>
      </c>
      <c r="T11" s="48">
        <v>9.1128999999999998</v>
      </c>
      <c r="U11" s="49">
        <f t="shared" si="14"/>
        <v>-0.19999999999953399</v>
      </c>
      <c r="V11" s="50">
        <f t="shared" si="15"/>
        <v>-0.999999999999446</v>
      </c>
      <c r="W11" s="32">
        <f t="shared" si="16"/>
        <v>-0.19999999999953399</v>
      </c>
      <c r="X11" s="18">
        <v>12.3651</v>
      </c>
      <c r="Y11" s="49">
        <f t="shared" si="17"/>
        <v>-0.19999999999953399</v>
      </c>
      <c r="Z11" s="50">
        <f t="shared" si="18"/>
        <v>-0.799999999999912</v>
      </c>
      <c r="AA11" s="32">
        <f t="shared" si="19"/>
        <v>-0.19999999999953399</v>
      </c>
      <c r="AB11" s="48">
        <v>8.8915000000000006</v>
      </c>
      <c r="AC11" s="49">
        <f t="shared" si="20"/>
        <v>-9.99999999997669E-2</v>
      </c>
      <c r="AD11" s="50">
        <f t="shared" si="21"/>
        <v>-0.999999999999446</v>
      </c>
      <c r="AE11" s="32">
        <f t="shared" si="22"/>
        <v>-9.99999999997669E-2</v>
      </c>
      <c r="AF11" s="55">
        <v>81620</v>
      </c>
      <c r="AG11" s="70">
        <f t="shared" si="0"/>
        <v>36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44796</v>
      </c>
      <c r="B12" s="20">
        <v>781.9556</v>
      </c>
      <c r="C12" s="21">
        <v>6.2332000000000001</v>
      </c>
      <c r="D12" s="22">
        <f t="shared" si="1"/>
        <v>788.18880000000001</v>
      </c>
      <c r="E12" s="23">
        <f t="shared" si="2"/>
        <v>-9.9999999974897905E-2</v>
      </c>
      <c r="F12" s="24">
        <f t="shared" si="3"/>
        <v>-1.4999999999645299</v>
      </c>
      <c r="G12" s="25">
        <f t="shared" si="4"/>
        <v>-9.9999999974897905E-2</v>
      </c>
      <c r="H12" s="21">
        <v>7.3295000000000003</v>
      </c>
      <c r="I12" s="22">
        <f t="shared" si="5"/>
        <v>789.28510000000006</v>
      </c>
      <c r="J12" s="23">
        <f t="shared" si="6"/>
        <v>0.10000000008858501</v>
      </c>
      <c r="K12" s="24">
        <f t="shared" si="7"/>
        <v>-1.1999999999261499</v>
      </c>
      <c r="L12" s="25">
        <f t="shared" si="8"/>
        <v>0.10000000008858501</v>
      </c>
      <c r="M12" s="39">
        <v>6.2533000000000003</v>
      </c>
      <c r="N12" s="22">
        <f t="shared" si="9"/>
        <v>788.20889999999997</v>
      </c>
      <c r="O12" s="23">
        <f t="shared" si="10"/>
        <v>-0.30000000003838101</v>
      </c>
      <c r="P12" s="24">
        <f t="shared" si="11"/>
        <v>-1.39999999998963</v>
      </c>
      <c r="Q12" s="25">
        <f t="shared" si="12"/>
        <v>-0.30000000003838101</v>
      </c>
      <c r="R12" s="46"/>
      <c r="S12" s="47">
        <f t="shared" si="13"/>
        <v>44796</v>
      </c>
      <c r="T12" s="48">
        <v>9.1125000000000007</v>
      </c>
      <c r="U12" s="49">
        <f t="shared" si="14"/>
        <v>-0.39999999999906799</v>
      </c>
      <c r="V12" s="50">
        <f t="shared" si="15"/>
        <v>-1.39999999999851</v>
      </c>
      <c r="W12" s="32">
        <f t="shared" si="16"/>
        <v>-0.39999999999906799</v>
      </c>
      <c r="X12" s="18">
        <v>12.3649</v>
      </c>
      <c r="Y12" s="49">
        <f t="shared" si="17"/>
        <v>-0.19999999999953399</v>
      </c>
      <c r="Z12" s="50">
        <f t="shared" si="18"/>
        <v>-0.999999999999446</v>
      </c>
      <c r="AA12" s="32">
        <f t="shared" si="19"/>
        <v>-0.19999999999953399</v>
      </c>
      <c r="AB12" s="48">
        <v>8.8911999999999907</v>
      </c>
      <c r="AC12" s="49">
        <f t="shared" si="20"/>
        <v>-0.30000000000995902</v>
      </c>
      <c r="AD12" s="50">
        <f t="shared" si="21"/>
        <v>-1.3000000000094001</v>
      </c>
      <c r="AE12" s="32">
        <f t="shared" si="22"/>
        <v>-0.30000000000995902</v>
      </c>
      <c r="AF12" s="55">
        <v>81614</v>
      </c>
      <c r="AG12" s="70">
        <f t="shared" si="0"/>
        <v>42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44797</v>
      </c>
      <c r="B13" s="20">
        <v>781.9556</v>
      </c>
      <c r="C13" s="21">
        <v>6.2329999999999997</v>
      </c>
      <c r="D13" s="22">
        <f t="shared" si="1"/>
        <v>788.18859999999995</v>
      </c>
      <c r="E13" s="23">
        <f t="shared" si="2"/>
        <v>-0.20000000006348301</v>
      </c>
      <c r="F13" s="24">
        <f t="shared" si="3"/>
        <v>-1.70000000002801</v>
      </c>
      <c r="G13" s="25">
        <f t="shared" si="4"/>
        <v>-0.20000000006348301</v>
      </c>
      <c r="H13" s="21">
        <v>7.3288000000000002</v>
      </c>
      <c r="I13" s="22">
        <f t="shared" si="5"/>
        <v>789.28440000000001</v>
      </c>
      <c r="J13" s="23">
        <f t="shared" si="6"/>
        <v>-0.70000000005165897</v>
      </c>
      <c r="K13" s="24">
        <f t="shared" si="7"/>
        <v>-1.8999999999778101</v>
      </c>
      <c r="L13" s="25">
        <f t="shared" si="8"/>
        <v>-0.70000000005165897</v>
      </c>
      <c r="M13" s="40">
        <v>6.2531999999999996</v>
      </c>
      <c r="N13" s="22">
        <f t="shared" si="9"/>
        <v>788.2088</v>
      </c>
      <c r="O13" s="23">
        <f t="shared" si="10"/>
        <v>-9.9999999974897905E-2</v>
      </c>
      <c r="P13" s="24">
        <f t="shared" si="11"/>
        <v>-1.4999999999645299</v>
      </c>
      <c r="Q13" s="25">
        <f t="shared" si="12"/>
        <v>-9.9999999974897905E-2</v>
      </c>
      <c r="R13" s="51"/>
      <c r="S13" s="47">
        <f t="shared" si="13"/>
        <v>44797</v>
      </c>
      <c r="T13" s="48">
        <v>9.1125000000000007</v>
      </c>
      <c r="U13" s="49">
        <f t="shared" si="14"/>
        <v>0</v>
      </c>
      <c r="V13" s="50">
        <f t="shared" si="15"/>
        <v>-1.39999999999851</v>
      </c>
      <c r="W13" s="32">
        <f t="shared" si="16"/>
        <v>0</v>
      </c>
      <c r="X13" s="18">
        <v>12.364800000000001</v>
      </c>
      <c r="Y13" s="49">
        <f t="shared" si="17"/>
        <v>-9.99999999997669E-2</v>
      </c>
      <c r="Z13" s="50">
        <f t="shared" si="18"/>
        <v>-1.0999999999992101</v>
      </c>
      <c r="AA13" s="32">
        <f t="shared" si="19"/>
        <v>-9.99999999997669E-2</v>
      </c>
      <c r="AB13" s="48">
        <v>8.8909999999999894</v>
      </c>
      <c r="AC13" s="49">
        <f t="shared" si="20"/>
        <v>-0.20000000000130999</v>
      </c>
      <c r="AD13" s="50">
        <f t="shared" si="21"/>
        <v>-1.5000000000107101</v>
      </c>
      <c r="AE13" s="32">
        <f t="shared" si="22"/>
        <v>-0.20000000000130999</v>
      </c>
      <c r="AF13" s="55">
        <v>81608</v>
      </c>
      <c r="AG13" s="70">
        <f t="shared" si="0"/>
        <v>48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44798</v>
      </c>
      <c r="B14" s="20">
        <v>781.9556</v>
      </c>
      <c r="C14" s="21">
        <v>6.2331000000000003</v>
      </c>
      <c r="D14" s="22">
        <f t="shared" si="1"/>
        <v>788.18870000000004</v>
      </c>
      <c r="E14" s="23">
        <f t="shared" si="2"/>
        <v>0.10000000008858501</v>
      </c>
      <c r="F14" s="24">
        <f t="shared" si="3"/>
        <v>-1.5999999999394301</v>
      </c>
      <c r="G14" s="25">
        <f t="shared" si="4"/>
        <v>0.10000000008858501</v>
      </c>
      <c r="H14" s="21">
        <v>7.3285</v>
      </c>
      <c r="I14" s="22">
        <f t="shared" si="5"/>
        <v>789.28409999999997</v>
      </c>
      <c r="J14" s="23">
        <f t="shared" si="6"/>
        <v>-0.30000000003838101</v>
      </c>
      <c r="K14" s="24">
        <f t="shared" si="7"/>
        <v>-2.2000000000161899</v>
      </c>
      <c r="L14" s="25">
        <f t="shared" si="8"/>
        <v>-0.30000000003838101</v>
      </c>
      <c r="M14" s="39">
        <v>6.2530999999999999</v>
      </c>
      <c r="N14" s="22">
        <f t="shared" si="9"/>
        <v>788.20870000000002</v>
      </c>
      <c r="O14" s="23">
        <f t="shared" si="10"/>
        <v>-9.9999999974897905E-2</v>
      </c>
      <c r="P14" s="24">
        <f t="shared" si="11"/>
        <v>-1.5999999999394301</v>
      </c>
      <c r="Q14" s="25">
        <f t="shared" si="12"/>
        <v>-9.9999999974897905E-2</v>
      </c>
      <c r="R14" s="46"/>
      <c r="S14" s="47">
        <f t="shared" si="13"/>
        <v>44798</v>
      </c>
      <c r="T14" s="48">
        <v>9.1123999999999992</v>
      </c>
      <c r="U14" s="49">
        <f t="shared" si="14"/>
        <v>-0.10000000000154299</v>
      </c>
      <c r="V14" s="50">
        <f t="shared" si="15"/>
        <v>-1.50000000000006</v>
      </c>
      <c r="W14" s="32">
        <f t="shared" si="16"/>
        <v>-0.10000000000154299</v>
      </c>
      <c r="X14" s="18">
        <v>12.3645</v>
      </c>
      <c r="Y14" s="49">
        <f t="shared" si="17"/>
        <v>-0.30000000000107702</v>
      </c>
      <c r="Z14" s="50">
        <f t="shared" si="18"/>
        <v>-1.4000000000002899</v>
      </c>
      <c r="AA14" s="32">
        <f t="shared" si="19"/>
        <v>-0.30000000000107702</v>
      </c>
      <c r="AB14" s="48">
        <v>8.8911999999999995</v>
      </c>
      <c r="AC14" s="49">
        <f t="shared" si="20"/>
        <v>0.200000000010192</v>
      </c>
      <c r="AD14" s="50">
        <f t="shared" si="21"/>
        <v>-1.3000000000005201</v>
      </c>
      <c r="AE14" s="32">
        <f t="shared" si="22"/>
        <v>0.200000000010192</v>
      </c>
      <c r="AF14" s="55">
        <v>81602</v>
      </c>
      <c r="AG14" s="70">
        <f t="shared" si="0"/>
        <v>54</v>
      </c>
      <c r="AH14" s="72"/>
    </row>
    <row r="15" spans="1:44" s="1" customFormat="1" ht="14.85" customHeight="1">
      <c r="A15" s="19">
        <v>44799</v>
      </c>
      <c r="B15" s="20">
        <v>781.9556</v>
      </c>
      <c r="C15" s="21">
        <v>6.2325999999999997</v>
      </c>
      <c r="D15" s="22">
        <f t="shared" si="1"/>
        <v>788.18820000000005</v>
      </c>
      <c r="E15" s="23">
        <f t="shared" si="2"/>
        <v>-0.49999999998817701</v>
      </c>
      <c r="F15" s="24">
        <f t="shared" si="3"/>
        <v>-2.0999999999275998</v>
      </c>
      <c r="G15" s="25">
        <f t="shared" si="4"/>
        <v>-0.49999999998817701</v>
      </c>
      <c r="H15" s="21">
        <v>7.3285999999999998</v>
      </c>
      <c r="I15" s="22">
        <f t="shared" si="5"/>
        <v>789.28420000000006</v>
      </c>
      <c r="J15" s="23">
        <f t="shared" si="6"/>
        <v>0.10000000008858501</v>
      </c>
      <c r="K15" s="24">
        <f t="shared" si="7"/>
        <v>-2.0999999999275998</v>
      </c>
      <c r="L15" s="25">
        <f t="shared" si="8"/>
        <v>0.10000000008858501</v>
      </c>
      <c r="M15" s="40">
        <v>6.2527999999999997</v>
      </c>
      <c r="N15" s="22">
        <f t="shared" si="9"/>
        <v>788.20839999999998</v>
      </c>
      <c r="O15" s="23">
        <f t="shared" si="10"/>
        <v>-0.30000000003838101</v>
      </c>
      <c r="P15" s="24">
        <f t="shared" si="11"/>
        <v>-1.8999999999778101</v>
      </c>
      <c r="Q15" s="25">
        <f t="shared" si="12"/>
        <v>-0.30000000003838101</v>
      </c>
      <c r="R15" s="51"/>
      <c r="S15" s="47">
        <f t="shared" si="13"/>
        <v>44799</v>
      </c>
      <c r="T15" s="48">
        <v>9.1122999999999994</v>
      </c>
      <c r="U15" s="49">
        <f t="shared" si="14"/>
        <v>-9.99999999997669E-2</v>
      </c>
      <c r="V15" s="50">
        <f t="shared" si="15"/>
        <v>-1.59999999999982</v>
      </c>
      <c r="W15" s="32">
        <f t="shared" si="16"/>
        <v>-9.99999999997669E-2</v>
      </c>
      <c r="X15" s="18">
        <v>12.3643</v>
      </c>
      <c r="Y15" s="49">
        <f t="shared" si="17"/>
        <v>-0.19999999999953399</v>
      </c>
      <c r="Z15" s="50">
        <f t="shared" si="18"/>
        <v>-1.59999999999982</v>
      </c>
      <c r="AA15" s="32">
        <f t="shared" si="19"/>
        <v>-0.19999999999953399</v>
      </c>
      <c r="AB15" s="48">
        <v>8.8905999999999903</v>
      </c>
      <c r="AC15" s="49">
        <f t="shared" si="20"/>
        <v>-0.60000000000926001</v>
      </c>
      <c r="AD15" s="50">
        <f t="shared" si="21"/>
        <v>-1.9000000000097801</v>
      </c>
      <c r="AE15" s="32">
        <f t="shared" si="22"/>
        <v>-0.60000000000926001</v>
      </c>
      <c r="AF15" s="55">
        <v>81596</v>
      </c>
      <c r="AG15" s="70">
        <f t="shared" si="0"/>
        <v>60</v>
      </c>
      <c r="AH15" s="71"/>
    </row>
    <row r="16" spans="1:44" s="1" customFormat="1" ht="14.85" customHeight="1">
      <c r="A16" s="19">
        <v>44800</v>
      </c>
      <c r="B16" s="20">
        <v>781.9556</v>
      </c>
      <c r="C16" s="21">
        <v>6.2324000000000002</v>
      </c>
      <c r="D16" s="22">
        <f t="shared" si="1"/>
        <v>788.18799999999999</v>
      </c>
      <c r="E16" s="23">
        <f t="shared" si="2"/>
        <v>-0.20000000006348301</v>
      </c>
      <c r="F16" s="24">
        <f t="shared" si="3"/>
        <v>-2.2999999999910901</v>
      </c>
      <c r="G16" s="25">
        <f t="shared" si="4"/>
        <v>-0.20000000006348301</v>
      </c>
      <c r="H16" s="21">
        <v>7.3278999999999996</v>
      </c>
      <c r="I16" s="22">
        <f t="shared" si="5"/>
        <v>789.2835</v>
      </c>
      <c r="J16" s="23">
        <f t="shared" si="6"/>
        <v>-0.70000000005165897</v>
      </c>
      <c r="K16" s="24">
        <f t="shared" si="7"/>
        <v>-2.79999999997926</v>
      </c>
      <c r="L16" s="25">
        <f t="shared" si="8"/>
        <v>-0.70000000005165897</v>
      </c>
      <c r="M16" s="39">
        <v>6.2526000000000002</v>
      </c>
      <c r="N16" s="22">
        <f t="shared" si="9"/>
        <v>788.20820000000003</v>
      </c>
      <c r="O16" s="23">
        <f t="shared" si="10"/>
        <v>-0.199999999949796</v>
      </c>
      <c r="P16" s="24">
        <f t="shared" si="11"/>
        <v>-2.0999999999275998</v>
      </c>
      <c r="Q16" s="25">
        <f t="shared" si="12"/>
        <v>-0.199999999949796</v>
      </c>
      <c r="R16" s="46"/>
      <c r="S16" s="47">
        <f t="shared" si="13"/>
        <v>44800</v>
      </c>
      <c r="T16" s="48">
        <v>9.1119000000000003</v>
      </c>
      <c r="U16" s="49">
        <f t="shared" si="14"/>
        <v>-0.39999999999906799</v>
      </c>
      <c r="V16" s="50">
        <f t="shared" si="15"/>
        <v>-1.99999999999889</v>
      </c>
      <c r="W16" s="32">
        <f t="shared" si="16"/>
        <v>-0.39999999999906799</v>
      </c>
      <c r="X16" s="18">
        <v>12.3645</v>
      </c>
      <c r="Y16" s="49">
        <f t="shared" si="17"/>
        <v>0.19999999999953399</v>
      </c>
      <c r="Z16" s="50">
        <f t="shared" si="18"/>
        <v>-1.4000000000002899</v>
      </c>
      <c r="AA16" s="32">
        <f t="shared" si="19"/>
        <v>0.19999999999953399</v>
      </c>
      <c r="AB16" s="48">
        <v>8.8903999999999908</v>
      </c>
      <c r="AC16" s="49">
        <f t="shared" si="20"/>
        <v>-0.19999999999953399</v>
      </c>
      <c r="AD16" s="50">
        <f t="shared" si="21"/>
        <v>-2.1000000000093202</v>
      </c>
      <c r="AE16" s="32">
        <f t="shared" si="22"/>
        <v>-0.19999999999953399</v>
      </c>
      <c r="AF16" s="55">
        <v>81590</v>
      </c>
      <c r="AG16" s="70">
        <f t="shared" si="0"/>
        <v>66</v>
      </c>
      <c r="AH16" s="72"/>
    </row>
    <row r="17" spans="1:43" s="1" customFormat="1" ht="14.85" customHeight="1">
      <c r="A17" s="19">
        <v>44801</v>
      </c>
      <c r="B17" s="20">
        <v>781.9556</v>
      </c>
      <c r="C17" s="21">
        <v>6.2324999999999999</v>
      </c>
      <c r="D17" s="22">
        <f t="shared" si="1"/>
        <v>788.18809999999996</v>
      </c>
      <c r="E17" s="23">
        <f t="shared" si="2"/>
        <v>9.9999999974897905E-2</v>
      </c>
      <c r="F17" s="24">
        <f t="shared" si="3"/>
        <v>-2.2000000000161899</v>
      </c>
      <c r="G17" s="25">
        <f t="shared" si="4"/>
        <v>9.9999999974897905E-2</v>
      </c>
      <c r="H17" s="21">
        <v>7.3280000000000003</v>
      </c>
      <c r="I17" s="22">
        <f t="shared" si="5"/>
        <v>789.28359999999998</v>
      </c>
      <c r="J17" s="23">
        <f t="shared" si="6"/>
        <v>9.9999999974897905E-2</v>
      </c>
      <c r="K17" s="24">
        <f t="shared" si="7"/>
        <v>-2.70000000000437</v>
      </c>
      <c r="L17" s="25">
        <f t="shared" si="8"/>
        <v>9.9999999974897905E-2</v>
      </c>
      <c r="M17" s="40">
        <v>6.2526000000000002</v>
      </c>
      <c r="N17" s="22">
        <f t="shared" si="9"/>
        <v>788.20820000000003</v>
      </c>
      <c r="O17" s="23">
        <f t="shared" si="10"/>
        <v>0</v>
      </c>
      <c r="P17" s="24">
        <f t="shared" si="11"/>
        <v>-2.0999999999275998</v>
      </c>
      <c r="Q17" s="25">
        <f t="shared" si="12"/>
        <v>0</v>
      </c>
      <c r="R17" s="51"/>
      <c r="S17" s="47">
        <f t="shared" si="13"/>
        <v>44801</v>
      </c>
      <c r="T17" s="48">
        <v>9.1117000000000008</v>
      </c>
      <c r="U17" s="49">
        <f t="shared" si="14"/>
        <v>-0.19999999999953399</v>
      </c>
      <c r="V17" s="50">
        <f t="shared" si="15"/>
        <v>-2.1999999999984299</v>
      </c>
      <c r="W17" s="32">
        <f t="shared" si="16"/>
        <v>-0.19999999999953399</v>
      </c>
      <c r="X17" s="18">
        <v>12.363899999999999</v>
      </c>
      <c r="Y17" s="49">
        <f t="shared" si="17"/>
        <v>-0.60000000000037801</v>
      </c>
      <c r="Z17" s="50">
        <f t="shared" si="18"/>
        <v>-2.0000000000006701</v>
      </c>
      <c r="AA17" s="32">
        <f t="shared" si="19"/>
        <v>-0.60000000000037801</v>
      </c>
      <c r="AB17" s="48">
        <v>8.8901999999999894</v>
      </c>
      <c r="AC17" s="49">
        <f t="shared" si="20"/>
        <v>-0.20000000000130999</v>
      </c>
      <c r="AD17" s="50">
        <f t="shared" si="21"/>
        <v>-2.30000000001063</v>
      </c>
      <c r="AE17" s="32">
        <f t="shared" si="22"/>
        <v>-0.20000000000130999</v>
      </c>
      <c r="AF17" s="55">
        <v>81584</v>
      </c>
      <c r="AG17" s="70">
        <f t="shared" si="0"/>
        <v>72</v>
      </c>
      <c r="AH17" s="71"/>
    </row>
    <row r="18" spans="1:43" s="1" customFormat="1" ht="14.85" customHeight="1">
      <c r="A18" s="19">
        <v>44802</v>
      </c>
      <c r="B18" s="20">
        <v>781.9556</v>
      </c>
      <c r="C18" s="21">
        <v>6.2320000000000002</v>
      </c>
      <c r="D18" s="22">
        <f t="shared" si="1"/>
        <v>788.18759999999997</v>
      </c>
      <c r="E18" s="23">
        <f t="shared" si="2"/>
        <v>-0.49999999998817701</v>
      </c>
      <c r="F18" s="24">
        <f t="shared" si="3"/>
        <v>-2.70000000000437</v>
      </c>
      <c r="G18" s="25">
        <f t="shared" si="4"/>
        <v>-0.49999999998817701</v>
      </c>
      <c r="H18" s="21">
        <v>7.3273000000000001</v>
      </c>
      <c r="I18" s="22">
        <f t="shared" si="5"/>
        <v>789.28290000000004</v>
      </c>
      <c r="J18" s="23">
        <f t="shared" si="6"/>
        <v>-0.69999999993797202</v>
      </c>
      <c r="K18" s="24">
        <f t="shared" si="7"/>
        <v>-3.3999999999423398</v>
      </c>
      <c r="L18" s="25">
        <f t="shared" si="8"/>
        <v>-0.69999999993797202</v>
      </c>
      <c r="M18" s="39">
        <v>6.2522000000000002</v>
      </c>
      <c r="N18" s="22">
        <f t="shared" si="9"/>
        <v>788.20780000000002</v>
      </c>
      <c r="O18" s="23">
        <f t="shared" si="10"/>
        <v>-0.40000000001327901</v>
      </c>
      <c r="P18" s="24">
        <f t="shared" si="11"/>
        <v>-2.4999999999408802</v>
      </c>
      <c r="Q18" s="25">
        <f t="shared" si="12"/>
        <v>-0.40000000001327901</v>
      </c>
      <c r="R18" s="51"/>
      <c r="S18" s="47">
        <f t="shared" si="13"/>
        <v>44802</v>
      </c>
      <c r="T18" s="48">
        <v>9.1120000000000001</v>
      </c>
      <c r="U18" s="49">
        <f t="shared" si="14"/>
        <v>0.29999999999930099</v>
      </c>
      <c r="V18" s="50">
        <f t="shared" si="15"/>
        <v>-1.8999999999991199</v>
      </c>
      <c r="W18" s="32">
        <f t="shared" si="16"/>
        <v>0.29999999999930099</v>
      </c>
      <c r="X18" s="18">
        <v>12.3637</v>
      </c>
      <c r="Y18" s="49">
        <f t="shared" si="17"/>
        <v>-0.19999999999953399</v>
      </c>
      <c r="Z18" s="50">
        <f t="shared" si="18"/>
        <v>-2.2000000000002</v>
      </c>
      <c r="AA18" s="32">
        <f t="shared" si="19"/>
        <v>-0.19999999999953399</v>
      </c>
      <c r="AB18" s="48">
        <v>8.8901000000000003</v>
      </c>
      <c r="AC18" s="49">
        <f t="shared" si="20"/>
        <v>-9.9999999989108801E-2</v>
      </c>
      <c r="AD18" s="50">
        <f t="shared" si="21"/>
        <v>-2.3999999999997401</v>
      </c>
      <c r="AE18" s="32">
        <f t="shared" si="22"/>
        <v>-9.9999999989108801E-2</v>
      </c>
      <c r="AF18" s="55">
        <v>81578</v>
      </c>
      <c r="AG18" s="70">
        <f t="shared" si="0"/>
        <v>78</v>
      </c>
      <c r="AH18" s="72"/>
    </row>
    <row r="19" spans="1:43" s="1" customFormat="1" ht="14.85" customHeight="1">
      <c r="A19" s="19">
        <v>44803</v>
      </c>
      <c r="B19" s="20">
        <v>781.9556</v>
      </c>
      <c r="C19" s="21">
        <v>6.2317999999999998</v>
      </c>
      <c r="D19" s="22">
        <f t="shared" si="1"/>
        <v>788.18740000000003</v>
      </c>
      <c r="E19" s="23">
        <f t="shared" si="2"/>
        <v>-0.199999999949796</v>
      </c>
      <c r="F19" s="24">
        <f t="shared" si="3"/>
        <v>-2.8999999999541601</v>
      </c>
      <c r="G19" s="25">
        <f t="shared" si="4"/>
        <v>-0.199999999949796</v>
      </c>
      <c r="H19" s="21">
        <v>7.327</v>
      </c>
      <c r="I19" s="22">
        <f t="shared" si="5"/>
        <v>789.2826</v>
      </c>
      <c r="J19" s="23">
        <f t="shared" si="6"/>
        <v>-0.30000000003838101</v>
      </c>
      <c r="K19" s="24">
        <f t="shared" si="7"/>
        <v>-3.69999999998072</v>
      </c>
      <c r="L19" s="25">
        <f t="shared" si="8"/>
        <v>-0.30000000003838101</v>
      </c>
      <c r="M19" s="40">
        <v>6.2519999999999998</v>
      </c>
      <c r="N19" s="22">
        <f t="shared" si="9"/>
        <v>788.20759999999996</v>
      </c>
      <c r="O19" s="23">
        <f t="shared" si="10"/>
        <v>-0.20000000006348301</v>
      </c>
      <c r="P19" s="24">
        <f t="shared" si="11"/>
        <v>-2.70000000000437</v>
      </c>
      <c r="Q19" s="25">
        <f t="shared" si="12"/>
        <v>-0.20000000006348301</v>
      </c>
      <c r="R19" s="51"/>
      <c r="S19" s="47">
        <f t="shared" si="13"/>
        <v>44803</v>
      </c>
      <c r="T19" s="48">
        <v>9.1113000000000106</v>
      </c>
      <c r="U19" s="49">
        <f t="shared" si="14"/>
        <v>-0.69999999998948703</v>
      </c>
      <c r="V19" s="50">
        <f t="shared" si="15"/>
        <v>-2.5999999999886101</v>
      </c>
      <c r="W19" s="32">
        <f t="shared" si="16"/>
        <v>-0.69999999998948703</v>
      </c>
      <c r="X19" s="18">
        <v>12.363799999999999</v>
      </c>
      <c r="Y19" s="49">
        <f t="shared" si="17"/>
        <v>9.99999999997669E-2</v>
      </c>
      <c r="Z19" s="50">
        <f t="shared" si="18"/>
        <v>-2.10000000000043</v>
      </c>
      <c r="AA19" s="32">
        <f t="shared" si="19"/>
        <v>9.99999999997669E-2</v>
      </c>
      <c r="AB19" s="48">
        <v>8.8900000000000095</v>
      </c>
      <c r="AC19" s="49">
        <f t="shared" si="20"/>
        <v>-9.9999999990885199E-2</v>
      </c>
      <c r="AD19" s="50">
        <f t="shared" si="21"/>
        <v>-2.4999999999906199</v>
      </c>
      <c r="AE19" s="32">
        <f t="shared" si="22"/>
        <v>-9.9999999990885199E-2</v>
      </c>
      <c r="AF19" s="55">
        <v>81572</v>
      </c>
      <c r="AG19" s="70">
        <f t="shared" si="0"/>
        <v>84</v>
      </c>
      <c r="AH19" s="71"/>
    </row>
    <row r="20" spans="1:43" s="1" customFormat="1" ht="14.85" customHeight="1">
      <c r="A20" s="19">
        <v>44804</v>
      </c>
      <c r="B20" s="20">
        <v>781.9556</v>
      </c>
      <c r="C20" s="21">
        <v>6.2321999999999997</v>
      </c>
      <c r="D20" s="22">
        <f t="shared" si="1"/>
        <v>788.18780000000004</v>
      </c>
      <c r="E20" s="23">
        <f t="shared" si="2"/>
        <v>0.40000000001327901</v>
      </c>
      <c r="F20" s="24">
        <f t="shared" si="3"/>
        <v>-2.4999999999408802</v>
      </c>
      <c r="G20" s="25">
        <f t="shared" si="4"/>
        <v>0.40000000001327901</v>
      </c>
      <c r="H20" s="21">
        <v>7.3270999999999997</v>
      </c>
      <c r="I20" s="22">
        <f t="shared" si="5"/>
        <v>789.28269999999998</v>
      </c>
      <c r="J20" s="23">
        <f t="shared" si="6"/>
        <v>9.9999999974897905E-2</v>
      </c>
      <c r="K20" s="24">
        <f t="shared" si="7"/>
        <v>-3.6000000000058199</v>
      </c>
      <c r="L20" s="25">
        <f t="shared" si="8"/>
        <v>9.9999999974897905E-2</v>
      </c>
      <c r="M20" s="39">
        <v>6.2521000000000004</v>
      </c>
      <c r="N20" s="22">
        <f t="shared" si="9"/>
        <v>788.20770000000005</v>
      </c>
      <c r="O20" s="23">
        <f t="shared" si="10"/>
        <v>0.10000000008858501</v>
      </c>
      <c r="P20" s="24">
        <f t="shared" si="11"/>
        <v>-2.5999999999157799</v>
      </c>
      <c r="Q20" s="25">
        <f t="shared" si="12"/>
        <v>0.10000000008858501</v>
      </c>
      <c r="R20" s="46"/>
      <c r="S20" s="47">
        <f t="shared" si="13"/>
        <v>44804</v>
      </c>
      <c r="T20" s="48">
        <v>9.1111000000000093</v>
      </c>
      <c r="U20" s="49">
        <f t="shared" si="14"/>
        <v>-0.20000000000130999</v>
      </c>
      <c r="V20" s="50">
        <f t="shared" si="15"/>
        <v>-2.7999999999899199</v>
      </c>
      <c r="W20" s="32">
        <f t="shared" si="16"/>
        <v>-0.20000000000130999</v>
      </c>
      <c r="X20" s="18">
        <v>12.363300000000001</v>
      </c>
      <c r="Y20" s="49">
        <f t="shared" si="17"/>
        <v>-0.49999999999883499</v>
      </c>
      <c r="Z20" s="50">
        <f t="shared" si="18"/>
        <v>-2.59999999999927</v>
      </c>
      <c r="AA20" s="32">
        <f t="shared" si="19"/>
        <v>-0.49999999999883499</v>
      </c>
      <c r="AB20" s="48">
        <v>8.8902000000000001</v>
      </c>
      <c r="AC20" s="49">
        <f t="shared" si="20"/>
        <v>0.19999999999065199</v>
      </c>
      <c r="AD20" s="50">
        <f t="shared" si="21"/>
        <v>-2.2999999999999701</v>
      </c>
      <c r="AE20" s="32">
        <f t="shared" si="22"/>
        <v>0.19999999999065199</v>
      </c>
      <c r="AF20" s="55">
        <v>81566</v>
      </c>
      <c r="AG20" s="70">
        <f t="shared" si="0"/>
        <v>90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44806</v>
      </c>
      <c r="B21" s="20">
        <v>781.9556</v>
      </c>
      <c r="C21" s="21">
        <v>6.2317</v>
      </c>
      <c r="D21" s="22">
        <f t="shared" ref="D21:D27" si="23">C21+B21</f>
        <v>788.18730000000005</v>
      </c>
      <c r="E21" s="23">
        <f t="shared" ref="E21:E27" si="24">(D21-D20)*1000</f>
        <v>-0.49999999998817701</v>
      </c>
      <c r="F21" s="24">
        <f t="shared" ref="F21:F27" si="25">F20+E21</f>
        <v>-2.9999999999290599</v>
      </c>
      <c r="G21" s="25">
        <f t="shared" ref="G21:G27" si="26">E21/(A21-A20)</f>
        <v>-0.24999999999408801</v>
      </c>
      <c r="H21" s="21">
        <v>7.3263999999999996</v>
      </c>
      <c r="I21" s="22">
        <f t="shared" ref="I21:I27" si="27">H21+B21</f>
        <v>789.28200000000004</v>
      </c>
      <c r="J21" s="23">
        <f t="shared" ref="J21:J27" si="28">(I21-I20)*1000</f>
        <v>-0.69999999993797202</v>
      </c>
      <c r="K21" s="24">
        <f t="shared" ref="K21:K27" si="29">K20+J21</f>
        <v>-4.2999999999437897</v>
      </c>
      <c r="L21" s="25">
        <f t="shared" ref="L21:L27" si="30">J21/(A21-A20)</f>
        <v>-0.34999999996898601</v>
      </c>
      <c r="M21" s="40">
        <v>6.2515999999999901</v>
      </c>
      <c r="N21" s="22">
        <f t="shared" ref="N21:N27" si="31">M21+B21</f>
        <v>788.20719999999994</v>
      </c>
      <c r="O21" s="23">
        <f t="shared" ref="O21:O27" si="32">(N21-N20)*1000</f>
        <v>-0.50000000010186296</v>
      </c>
      <c r="P21" s="24">
        <f t="shared" ref="P21:P27" si="33">P20+O21</f>
        <v>-3.1000000000176402</v>
      </c>
      <c r="Q21" s="25">
        <f t="shared" ref="Q21:Q27" si="34">O21/(A21-A20)</f>
        <v>-0.25000000005093198</v>
      </c>
      <c r="R21" s="51"/>
      <c r="S21" s="47">
        <f t="shared" si="13"/>
        <v>44806</v>
      </c>
      <c r="T21" s="48">
        <v>9.1110000000000007</v>
      </c>
      <c r="U21" s="49">
        <f t="shared" si="14"/>
        <v>-0.100000000008649</v>
      </c>
      <c r="V21" s="50">
        <f t="shared" si="15"/>
        <v>-2.8999999999985699</v>
      </c>
      <c r="W21" s="32">
        <f t="shared" si="16"/>
        <v>-5.0000000004324398E-2</v>
      </c>
      <c r="X21" s="18">
        <v>12.363099999999999</v>
      </c>
      <c r="Y21" s="49">
        <f t="shared" si="17"/>
        <v>-0.20000000000130999</v>
      </c>
      <c r="Z21" s="50">
        <f t="shared" si="18"/>
        <v>-2.8000000000005798</v>
      </c>
      <c r="AA21" s="32">
        <f t="shared" si="19"/>
        <v>-0.100000000000655</v>
      </c>
      <c r="AB21" s="48">
        <v>8.8898000000000295</v>
      </c>
      <c r="AC21" s="49">
        <f t="shared" si="20"/>
        <v>-0.399999999970646</v>
      </c>
      <c r="AD21" s="50">
        <f t="shared" si="21"/>
        <v>-2.6999999999706099</v>
      </c>
      <c r="AE21" s="32">
        <f t="shared" si="22"/>
        <v>-0.199999999985323</v>
      </c>
      <c r="AF21" s="55">
        <v>81560</v>
      </c>
      <c r="AG21" s="70">
        <f t="shared" si="0"/>
        <v>96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44808</v>
      </c>
      <c r="B22" s="20">
        <v>781.9556</v>
      </c>
      <c r="C22" s="21">
        <v>6.2314999999999996</v>
      </c>
      <c r="D22" s="22">
        <f t="shared" si="23"/>
        <v>788.18709999999999</v>
      </c>
      <c r="E22" s="23">
        <f t="shared" si="24"/>
        <v>-0.20000000006348301</v>
      </c>
      <c r="F22" s="24">
        <f t="shared" si="25"/>
        <v>-3.1999999999925399</v>
      </c>
      <c r="G22" s="25">
        <f t="shared" si="26"/>
        <v>-0.100000000031741</v>
      </c>
      <c r="H22" s="21">
        <v>7.3261000000000003</v>
      </c>
      <c r="I22" s="22">
        <f t="shared" si="27"/>
        <v>789.2817</v>
      </c>
      <c r="J22" s="23">
        <f t="shared" si="28"/>
        <v>-0.30000000003838101</v>
      </c>
      <c r="K22" s="24">
        <f t="shared" si="29"/>
        <v>-4.5999999999821704</v>
      </c>
      <c r="L22" s="25">
        <f t="shared" si="30"/>
        <v>-0.15000000001919001</v>
      </c>
      <c r="M22" s="39">
        <v>6.2513999999999896</v>
      </c>
      <c r="N22" s="22">
        <f t="shared" si="31"/>
        <v>788.20699999999999</v>
      </c>
      <c r="O22" s="23">
        <f t="shared" si="32"/>
        <v>-0.199999999949796</v>
      </c>
      <c r="P22" s="24">
        <f t="shared" si="33"/>
        <v>-3.2999999999674401</v>
      </c>
      <c r="Q22" s="25">
        <f t="shared" si="34"/>
        <v>-9.9999999974897905E-2</v>
      </c>
      <c r="R22" s="51"/>
      <c r="S22" s="47">
        <f t="shared" si="13"/>
        <v>44808</v>
      </c>
      <c r="T22" s="48">
        <v>9.1107000000000102</v>
      </c>
      <c r="U22" s="49">
        <f t="shared" si="14"/>
        <v>-0.29999999999041899</v>
      </c>
      <c r="V22" s="50">
        <f t="shared" si="15"/>
        <v>-3.1999999999889899</v>
      </c>
      <c r="W22" s="32">
        <f t="shared" si="16"/>
        <v>-0.14999999999520999</v>
      </c>
      <c r="X22" s="18">
        <v>12.363200000000001</v>
      </c>
      <c r="Y22" s="49">
        <f t="shared" si="17"/>
        <v>0.10000000000154299</v>
      </c>
      <c r="Z22" s="50">
        <f t="shared" si="18"/>
        <v>-2.6999999999990401</v>
      </c>
      <c r="AA22" s="32">
        <f t="shared" si="19"/>
        <v>5.0000000000771601E-2</v>
      </c>
      <c r="AB22" s="48">
        <v>8.8897000000000403</v>
      </c>
      <c r="AC22" s="49">
        <f t="shared" si="20"/>
        <v>-9.9999999989108801E-2</v>
      </c>
      <c r="AD22" s="50">
        <f t="shared" si="21"/>
        <v>-2.79999999995972</v>
      </c>
      <c r="AE22" s="32">
        <f t="shared" si="22"/>
        <v>-4.99999999945544E-2</v>
      </c>
      <c r="AF22" s="55">
        <v>81554</v>
      </c>
      <c r="AG22" s="70">
        <f t="shared" si="0"/>
        <v>102</v>
      </c>
      <c r="AH22" s="72"/>
    </row>
    <row r="23" spans="1:43" s="1" customFormat="1" ht="14.85" customHeight="1">
      <c r="A23" s="19">
        <v>44810</v>
      </c>
      <c r="B23" s="20">
        <v>781.9556</v>
      </c>
      <c r="C23" s="21">
        <v>6.2313000000000001</v>
      </c>
      <c r="D23" s="22">
        <f t="shared" si="23"/>
        <v>788.18690000000004</v>
      </c>
      <c r="E23" s="23">
        <f t="shared" si="24"/>
        <v>-0.199999999949796</v>
      </c>
      <c r="F23" s="24">
        <f t="shared" si="25"/>
        <v>-3.3999999999423398</v>
      </c>
      <c r="G23" s="25">
        <f t="shared" si="26"/>
        <v>-9.9999999974897905E-2</v>
      </c>
      <c r="H23" s="21">
        <v>7.3262</v>
      </c>
      <c r="I23" s="22">
        <f t="shared" si="27"/>
        <v>789.28179999999998</v>
      </c>
      <c r="J23" s="23">
        <f t="shared" si="28"/>
        <v>9.9999999974897905E-2</v>
      </c>
      <c r="K23" s="24">
        <f t="shared" si="29"/>
        <v>-4.5000000000072804</v>
      </c>
      <c r="L23" s="25">
        <f t="shared" si="30"/>
        <v>4.9999999987449001E-2</v>
      </c>
      <c r="M23" s="40">
        <v>6.2515000000000001</v>
      </c>
      <c r="N23" s="22">
        <f t="shared" si="31"/>
        <v>788.20709999999997</v>
      </c>
      <c r="O23" s="23">
        <f t="shared" si="32"/>
        <v>9.9999999974897905E-2</v>
      </c>
      <c r="P23" s="24">
        <f t="shared" si="33"/>
        <v>-3.1999999999925399</v>
      </c>
      <c r="Q23" s="25">
        <f t="shared" si="34"/>
        <v>4.9999999987449001E-2</v>
      </c>
      <c r="R23" s="51"/>
      <c r="S23" s="47">
        <f t="shared" si="13"/>
        <v>44810</v>
      </c>
      <c r="T23" s="48">
        <v>9.1105000000000107</v>
      </c>
      <c r="U23" s="49">
        <f t="shared" si="14"/>
        <v>-0.19999999999953399</v>
      </c>
      <c r="V23" s="50">
        <f t="shared" si="15"/>
        <v>-3.3999999999885202</v>
      </c>
      <c r="W23" s="32">
        <f t="shared" si="16"/>
        <v>-9.99999999997669E-2</v>
      </c>
      <c r="X23" s="18">
        <v>12.363</v>
      </c>
      <c r="Y23" s="49">
        <f t="shared" si="17"/>
        <v>-0.20000000000130999</v>
      </c>
      <c r="Z23" s="50">
        <f t="shared" si="18"/>
        <v>-2.9000000000003499</v>
      </c>
      <c r="AA23" s="32">
        <f t="shared" si="19"/>
        <v>-0.100000000000655</v>
      </c>
      <c r="AB23" s="48">
        <v>8.8895</v>
      </c>
      <c r="AC23" s="49">
        <f t="shared" si="20"/>
        <v>-0.20000000004039001</v>
      </c>
      <c r="AD23" s="50">
        <f t="shared" si="21"/>
        <v>-3.0000000000001101</v>
      </c>
      <c r="AE23" s="32">
        <f t="shared" si="22"/>
        <v>-0.100000000020195</v>
      </c>
      <c r="AF23" s="55">
        <v>81548</v>
      </c>
      <c r="AG23" s="70">
        <f t="shared" si="0"/>
        <v>108</v>
      </c>
      <c r="AH23" s="71"/>
    </row>
    <row r="24" spans="1:43" s="1" customFormat="1" ht="14.25">
      <c r="A24" s="19">
        <v>44812</v>
      </c>
      <c r="B24" s="20">
        <v>781.9556</v>
      </c>
      <c r="C24" s="21">
        <v>6.2312000000000003</v>
      </c>
      <c r="D24" s="22">
        <f t="shared" si="23"/>
        <v>788.18679999999995</v>
      </c>
      <c r="E24" s="23">
        <f t="shared" si="24"/>
        <v>-0.10000000008858501</v>
      </c>
      <c r="F24" s="24">
        <f t="shared" si="25"/>
        <v>-3.5000000000309202</v>
      </c>
      <c r="G24" s="25">
        <f t="shared" si="26"/>
        <v>-5.0000000044292399E-2</v>
      </c>
      <c r="H24" s="21">
        <v>7.3259999999999996</v>
      </c>
      <c r="I24" s="22">
        <f t="shared" si="27"/>
        <v>789.28160000000003</v>
      </c>
      <c r="J24" s="23">
        <f t="shared" si="28"/>
        <v>-0.199999999949796</v>
      </c>
      <c r="K24" s="24">
        <f t="shared" si="29"/>
        <v>-4.6999999999570701</v>
      </c>
      <c r="L24" s="25">
        <f t="shared" si="30"/>
        <v>-9.9999999974897905E-2</v>
      </c>
      <c r="M24" s="39">
        <v>6.2509999999999897</v>
      </c>
      <c r="N24" s="22">
        <f t="shared" si="31"/>
        <v>788.20659999999998</v>
      </c>
      <c r="O24" s="23">
        <f t="shared" si="32"/>
        <v>-0.49999999998817701</v>
      </c>
      <c r="P24" s="24">
        <f t="shared" si="33"/>
        <v>-3.69999999998072</v>
      </c>
      <c r="Q24" s="25">
        <f t="shared" si="34"/>
        <v>-0.24999999999408801</v>
      </c>
      <c r="R24" s="51"/>
      <c r="S24" s="47">
        <f t="shared" si="13"/>
        <v>44812</v>
      </c>
      <c r="T24" s="48">
        <v>9.1103000000000094</v>
      </c>
      <c r="U24" s="49">
        <f t="shared" si="14"/>
        <v>-0.19999999999953399</v>
      </c>
      <c r="V24" s="50">
        <f t="shared" si="15"/>
        <v>-3.5999999999880599</v>
      </c>
      <c r="W24" s="32">
        <f t="shared" si="16"/>
        <v>-9.99999999997669E-2</v>
      </c>
      <c r="X24" s="18">
        <v>12.3628</v>
      </c>
      <c r="Y24" s="49">
        <f t="shared" si="17"/>
        <v>-0.20000000000130999</v>
      </c>
      <c r="Z24" s="50">
        <f t="shared" si="18"/>
        <v>-3.1000000000016601</v>
      </c>
      <c r="AA24" s="32">
        <f t="shared" si="19"/>
        <v>-0.100000000000655</v>
      </c>
      <c r="AB24" s="48">
        <v>8.8895000000000692</v>
      </c>
      <c r="AC24" s="49">
        <f t="shared" si="20"/>
        <v>6.9277916736609794E-11</v>
      </c>
      <c r="AD24" s="50">
        <f t="shared" si="21"/>
        <v>-2.9999999999308402</v>
      </c>
      <c r="AE24" s="32">
        <f t="shared" si="22"/>
        <v>3.4638958368304897E-11</v>
      </c>
      <c r="AF24" s="55">
        <v>81542</v>
      </c>
      <c r="AG24" s="70">
        <f t="shared" si="0"/>
        <v>114</v>
      </c>
      <c r="AH24" s="72"/>
    </row>
    <row r="25" spans="1:43" s="1" customFormat="1" ht="14.25">
      <c r="A25" s="19">
        <v>44814</v>
      </c>
      <c r="B25" s="20">
        <v>781.9556</v>
      </c>
      <c r="C25" s="21">
        <v>6.2309999999999999</v>
      </c>
      <c r="D25" s="22">
        <f t="shared" si="23"/>
        <v>788.1866</v>
      </c>
      <c r="E25" s="23">
        <f t="shared" si="24"/>
        <v>-0.199999999949796</v>
      </c>
      <c r="F25" s="24">
        <f t="shared" si="25"/>
        <v>-3.69999999998072</v>
      </c>
      <c r="G25" s="25">
        <f t="shared" si="26"/>
        <v>-9.9999999974897905E-2</v>
      </c>
      <c r="H25" s="21">
        <v>7.3258000000000001</v>
      </c>
      <c r="I25" s="22">
        <f t="shared" si="27"/>
        <v>789.28139999999996</v>
      </c>
      <c r="J25" s="23">
        <f t="shared" si="28"/>
        <v>-0.20000000006348301</v>
      </c>
      <c r="K25" s="24">
        <f t="shared" si="29"/>
        <v>-4.9000000000205501</v>
      </c>
      <c r="L25" s="25">
        <f t="shared" si="30"/>
        <v>-0.100000000031741</v>
      </c>
      <c r="M25" s="40">
        <v>6.2507999999999901</v>
      </c>
      <c r="N25" s="22">
        <f t="shared" si="31"/>
        <v>788.20640000000003</v>
      </c>
      <c r="O25" s="23">
        <f t="shared" si="32"/>
        <v>-0.199999999949796</v>
      </c>
      <c r="P25" s="24">
        <f t="shared" si="33"/>
        <v>-3.8999999999305102</v>
      </c>
      <c r="Q25" s="25">
        <f t="shared" si="34"/>
        <v>-9.9999999974897905E-2</v>
      </c>
      <c r="R25" s="51"/>
      <c r="S25" s="47">
        <f t="shared" si="13"/>
        <v>44814</v>
      </c>
      <c r="T25" s="48">
        <v>9.11</v>
      </c>
      <c r="U25" s="49">
        <f t="shared" si="14"/>
        <v>-0.30000000001173499</v>
      </c>
      <c r="V25" s="50">
        <f t="shared" si="15"/>
        <v>-3.8999999999997899</v>
      </c>
      <c r="W25" s="32">
        <f t="shared" si="16"/>
        <v>-0.15000000000586799</v>
      </c>
      <c r="X25" s="18">
        <v>12.362399999999999</v>
      </c>
      <c r="Y25" s="49">
        <f t="shared" si="17"/>
        <v>-0.39999999999906799</v>
      </c>
      <c r="Z25" s="50">
        <f t="shared" si="18"/>
        <v>-3.5000000000007199</v>
      </c>
      <c r="AA25" s="32">
        <f t="shared" si="19"/>
        <v>-0.19999999999953399</v>
      </c>
      <c r="AB25" s="48">
        <v>8.8894000000000801</v>
      </c>
      <c r="AC25" s="49">
        <f t="shared" si="20"/>
        <v>-9.9999999989108801E-2</v>
      </c>
      <c r="AD25" s="50">
        <f t="shared" si="21"/>
        <v>-3.0999999999199401</v>
      </c>
      <c r="AE25" s="32">
        <f t="shared" si="22"/>
        <v>-4.99999999945544E-2</v>
      </c>
      <c r="AF25" s="55">
        <v>81536</v>
      </c>
      <c r="AG25" s="70">
        <f t="shared" si="0"/>
        <v>120</v>
      </c>
      <c r="AH25" s="71"/>
    </row>
    <row r="26" spans="1:43" s="1" customFormat="1" ht="14.25">
      <c r="A26" s="19">
        <v>44819</v>
      </c>
      <c r="B26" s="20">
        <v>781.9556</v>
      </c>
      <c r="C26" s="21">
        <v>6.2309000000000001</v>
      </c>
      <c r="D26" s="22">
        <f t="shared" si="23"/>
        <v>788.18650000000002</v>
      </c>
      <c r="E26" s="23">
        <f t="shared" si="24"/>
        <v>-9.9999999974897905E-2</v>
      </c>
      <c r="F26" s="24">
        <f t="shared" si="25"/>
        <v>-3.79999999995561</v>
      </c>
      <c r="G26" s="25">
        <f t="shared" si="26"/>
        <v>-1.99999999949796E-2</v>
      </c>
      <c r="H26" s="21">
        <v>7.3255999999999997</v>
      </c>
      <c r="I26" s="22">
        <f t="shared" si="27"/>
        <v>789.28120000000001</v>
      </c>
      <c r="J26" s="23">
        <f t="shared" si="28"/>
        <v>-0.199999999949796</v>
      </c>
      <c r="K26" s="24">
        <f t="shared" si="29"/>
        <v>-5.0999999999703496</v>
      </c>
      <c r="L26" s="25">
        <f t="shared" si="30"/>
        <v>-3.9999999989959199E-2</v>
      </c>
      <c r="M26" s="39">
        <v>6.2506000000000004</v>
      </c>
      <c r="N26" s="22">
        <f t="shared" si="31"/>
        <v>788.20619999999997</v>
      </c>
      <c r="O26" s="23">
        <f t="shared" si="32"/>
        <v>-0.20000000006348301</v>
      </c>
      <c r="P26" s="24">
        <f t="shared" si="33"/>
        <v>-4.099999999994</v>
      </c>
      <c r="Q26" s="25">
        <f t="shared" si="34"/>
        <v>-4.0000000012696497E-2</v>
      </c>
      <c r="R26" s="51"/>
      <c r="S26" s="47">
        <f t="shared" si="13"/>
        <v>44819</v>
      </c>
      <c r="T26" s="48">
        <v>9.1099000000000103</v>
      </c>
      <c r="U26" s="49">
        <f t="shared" si="14"/>
        <v>-9.9999999987332402E-2</v>
      </c>
      <c r="V26" s="50">
        <f t="shared" si="15"/>
        <v>-3.9999999999871201</v>
      </c>
      <c r="W26" s="32">
        <f t="shared" si="16"/>
        <v>-1.9999999997466499E-2</v>
      </c>
      <c r="X26" s="18">
        <v>12.362399999999999</v>
      </c>
      <c r="Y26" s="49">
        <f t="shared" si="17"/>
        <v>0</v>
      </c>
      <c r="Z26" s="50">
        <f t="shared" si="18"/>
        <v>-3.5000000000007199</v>
      </c>
      <c r="AA26" s="32">
        <f t="shared" si="19"/>
        <v>0</v>
      </c>
      <c r="AB26" s="48">
        <v>8.8890999999999991</v>
      </c>
      <c r="AC26" s="49">
        <f t="shared" si="20"/>
        <v>-0.30000000008101302</v>
      </c>
      <c r="AD26" s="50">
        <f t="shared" si="21"/>
        <v>-3.40000000000096</v>
      </c>
      <c r="AE26" s="32">
        <f t="shared" si="22"/>
        <v>-6.00000000162026E-2</v>
      </c>
      <c r="AF26" s="55">
        <v>81530</v>
      </c>
      <c r="AG26" s="70">
        <f t="shared" si="0"/>
        <v>126</v>
      </c>
      <c r="AH26" s="72"/>
    </row>
    <row r="27" spans="1:43" s="1" customFormat="1" ht="14.25">
      <c r="A27" s="19">
        <v>44824</v>
      </c>
      <c r="B27" s="20">
        <v>781.9556</v>
      </c>
      <c r="C27" s="21">
        <v>6.2308000000000003</v>
      </c>
      <c r="D27" s="22">
        <f t="shared" si="23"/>
        <v>788.18640000000005</v>
      </c>
      <c r="E27" s="23">
        <f t="shared" si="24"/>
        <v>-9.9999999974897905E-2</v>
      </c>
      <c r="F27" s="24">
        <f t="shared" si="25"/>
        <v>-3.8999999999305102</v>
      </c>
      <c r="G27" s="25">
        <f t="shared" si="26"/>
        <v>-1.99999999949796E-2</v>
      </c>
      <c r="H27" s="21">
        <v>7.3255999999999997</v>
      </c>
      <c r="I27" s="22">
        <f t="shared" si="27"/>
        <v>789.28120000000001</v>
      </c>
      <c r="J27" s="23">
        <f t="shared" si="28"/>
        <v>0</v>
      </c>
      <c r="K27" s="24">
        <f t="shared" si="29"/>
        <v>-5.0999999999703496</v>
      </c>
      <c r="L27" s="25">
        <f t="shared" si="30"/>
        <v>0</v>
      </c>
      <c r="M27" s="40">
        <v>6.2507000000000001</v>
      </c>
      <c r="N27" s="22">
        <f t="shared" si="31"/>
        <v>788.20630000000006</v>
      </c>
      <c r="O27" s="23">
        <f t="shared" si="32"/>
        <v>0.10000000008858501</v>
      </c>
      <c r="P27" s="24">
        <f t="shared" si="33"/>
        <v>-3.9999999999054099</v>
      </c>
      <c r="Q27" s="25">
        <f t="shared" si="34"/>
        <v>2.0000000017716998E-2</v>
      </c>
      <c r="R27" s="52"/>
      <c r="S27" s="47">
        <f t="shared" si="13"/>
        <v>44824</v>
      </c>
      <c r="T27" s="48">
        <v>9.1097000000000108</v>
      </c>
      <c r="U27" s="49">
        <f t="shared" si="14"/>
        <v>-0.19999999999953399</v>
      </c>
      <c r="V27" s="50">
        <f t="shared" si="15"/>
        <v>-4.1999999999866597</v>
      </c>
      <c r="W27" s="32">
        <f t="shared" si="16"/>
        <v>-3.9999999999906798E-2</v>
      </c>
      <c r="X27" s="18">
        <v>12.3622</v>
      </c>
      <c r="Y27" s="49">
        <f t="shared" si="17"/>
        <v>-0.20000000000130999</v>
      </c>
      <c r="Z27" s="50">
        <f t="shared" si="18"/>
        <v>-3.7000000000020301</v>
      </c>
      <c r="AA27" s="32">
        <f t="shared" si="19"/>
        <v>-4.0000000000262E-2</v>
      </c>
      <c r="AB27" s="48">
        <v>8.8889999999999993</v>
      </c>
      <c r="AC27" s="49">
        <f t="shared" si="20"/>
        <v>-9.99999999997669E-2</v>
      </c>
      <c r="AD27" s="50">
        <f t="shared" si="21"/>
        <v>-3.5000000000007199</v>
      </c>
      <c r="AE27" s="32">
        <f t="shared" si="22"/>
        <v>-1.9999999999953399E-2</v>
      </c>
      <c r="AF27" s="55">
        <v>81524</v>
      </c>
      <c r="AG27" s="70">
        <f t="shared" si="0"/>
        <v>132</v>
      </c>
      <c r="AH27" s="71"/>
    </row>
    <row r="28" spans="1:43" s="7" customFormat="1" ht="14.25">
      <c r="A28" s="26"/>
      <c r="B28" s="27"/>
      <c r="C28" s="28"/>
      <c r="D28" s="29"/>
      <c r="E28" s="30">
        <f>F27-F9</f>
        <v>-2.9999999999290599</v>
      </c>
      <c r="F28" s="31">
        <f>K27-K9</f>
        <v>-4.4000000000323798</v>
      </c>
      <c r="G28" s="32">
        <f>P27-P9</f>
        <v>-3.2999999999674401</v>
      </c>
      <c r="H28" s="33">
        <f>F27</f>
        <v>-3.8999999999305102</v>
      </c>
      <c r="I28" s="41">
        <f>K27</f>
        <v>-5.0999999999703496</v>
      </c>
      <c r="J28" s="30">
        <f>P27</f>
        <v>-3.9999999999054099</v>
      </c>
      <c r="K28" s="31">
        <f>F28/31</f>
        <v>-0.14193548387201199</v>
      </c>
      <c r="L28" s="32"/>
      <c r="M28" s="42"/>
      <c r="N28" s="29"/>
      <c r="O28" s="30"/>
      <c r="P28" s="31"/>
      <c r="Q28" s="32"/>
      <c r="R28" s="46"/>
      <c r="S28" s="26"/>
      <c r="T28" s="28"/>
      <c r="U28" s="49">
        <f>V27-V9</f>
        <v>-3.7999999999875902</v>
      </c>
      <c r="V28" s="50">
        <f>Z27-Z9</f>
        <v>-3.3000000000029601</v>
      </c>
      <c r="W28" s="32">
        <f>AD27-AD9</f>
        <v>-2.8000000000005798</v>
      </c>
      <c r="X28" s="49">
        <f>V27</f>
        <v>-4.1999999999866597</v>
      </c>
      <c r="Y28" s="50">
        <f>Z27</f>
        <v>-3.7000000000020301</v>
      </c>
      <c r="Z28" s="32">
        <f>AD27</f>
        <v>-3.5000000000007199</v>
      </c>
      <c r="AA28" s="32">
        <f>W28/31</f>
        <v>-9.0322580645180006E-2</v>
      </c>
      <c r="AB28" s="56"/>
      <c r="AC28" s="49"/>
      <c r="AD28" s="50"/>
      <c r="AE28" s="32"/>
      <c r="AF28" s="57"/>
      <c r="AG28" s="8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sheetPr>
    <tabColor rgb="FF00B050"/>
  </sheetPr>
  <dimension ref="A1:AR32"/>
  <sheetViews>
    <sheetView topLeftCell="A20" workbookViewId="0">
      <selection activeCell="AA27" sqref="AA27"/>
    </sheetView>
  </sheetViews>
  <sheetFormatPr defaultColWidth="9" defaultRowHeight="13.5"/>
  <cols>
    <col min="2" max="2" width="10.625" customWidth="1"/>
    <col min="3" max="3" width="13.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20" max="20" width="13.75"/>
    <col min="24" max="24" width="11.875" customWidth="1"/>
    <col min="28" max="28" width="12.875" customWidth="1"/>
    <col min="32" max="33" width="10.375"/>
  </cols>
  <sheetData>
    <row r="1" spans="1:44" s="1" customFormat="1" ht="30.75" customHeight="1">
      <c r="A1" s="97" t="s">
        <v>64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44803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44803</v>
      </c>
      <c r="B6" s="20">
        <v>781.9556</v>
      </c>
      <c r="C6" s="21">
        <v>7.5853000000000002</v>
      </c>
      <c r="D6" s="22">
        <f t="shared" ref="D6:D26" si="0">C6+B6</f>
        <v>789.54089999999997</v>
      </c>
      <c r="E6" s="23">
        <v>0</v>
      </c>
      <c r="F6" s="24">
        <v>0</v>
      </c>
      <c r="G6" s="25">
        <v>0</v>
      </c>
      <c r="H6" s="21">
        <v>8.3384</v>
      </c>
      <c r="I6" s="22">
        <f t="shared" ref="I6:I26" si="1">H6+B6</f>
        <v>790.29399999999998</v>
      </c>
      <c r="J6" s="23">
        <v>0</v>
      </c>
      <c r="K6" s="24">
        <v>0</v>
      </c>
      <c r="L6" s="25">
        <v>0</v>
      </c>
      <c r="M6" s="39">
        <v>7.5918000000000001</v>
      </c>
      <c r="N6" s="22">
        <f t="shared" ref="N6:N26" si="2">M6+B6</f>
        <v>789.54740000000004</v>
      </c>
      <c r="O6" s="23">
        <v>0</v>
      </c>
      <c r="P6" s="24">
        <v>0</v>
      </c>
      <c r="Q6" s="25">
        <v>0</v>
      </c>
      <c r="R6" s="46"/>
      <c r="S6" s="47">
        <f t="shared" ref="S6:S26" si="3">A6</f>
        <v>44803</v>
      </c>
      <c r="T6" s="48">
        <v>9.2643000000000004</v>
      </c>
      <c r="U6" s="49">
        <v>0</v>
      </c>
      <c r="V6" s="50">
        <v>0</v>
      </c>
      <c r="W6" s="32">
        <v>0</v>
      </c>
      <c r="X6" s="18">
        <v>11.876899999999999</v>
      </c>
      <c r="Y6" s="49">
        <f>(X6-X6)*1000</f>
        <v>0</v>
      </c>
      <c r="Z6" s="50">
        <v>0</v>
      </c>
      <c r="AA6" s="32">
        <v>0</v>
      </c>
      <c r="AB6" s="48">
        <v>8.8537999999999997</v>
      </c>
      <c r="AC6" s="49">
        <v>0</v>
      </c>
      <c r="AD6" s="50">
        <v>0</v>
      </c>
      <c r="AE6" s="32">
        <v>0</v>
      </c>
      <c r="AF6" s="55">
        <v>81600</v>
      </c>
      <c r="AG6" s="70">
        <f>81610-AF6</f>
        <v>10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44804</v>
      </c>
      <c r="B7" s="20">
        <v>781.9556</v>
      </c>
      <c r="C7" s="21">
        <v>7.5850999999999997</v>
      </c>
      <c r="D7" s="22">
        <f t="shared" si="0"/>
        <v>789.54070000000002</v>
      </c>
      <c r="E7" s="23">
        <f t="shared" ref="E7:E26" si="4">(D7-D6)*1000</f>
        <v>-0.199999999949796</v>
      </c>
      <c r="F7" s="24">
        <f t="shared" ref="F7:F26" si="5">F6+E7</f>
        <v>-0.199999999949796</v>
      </c>
      <c r="G7" s="25">
        <f t="shared" ref="G7:G26" si="6">E7/(A7-A6)</f>
        <v>-0.199999999949796</v>
      </c>
      <c r="H7" s="21">
        <v>8.3382000000000005</v>
      </c>
      <c r="I7" s="22">
        <f t="shared" si="1"/>
        <v>790.29380000000003</v>
      </c>
      <c r="J7" s="23">
        <f t="shared" ref="J7:J26" si="7">(I7-I6)*1000</f>
        <v>-0.199999999949796</v>
      </c>
      <c r="K7" s="24">
        <f t="shared" ref="K7:K26" si="8">K6+J7</f>
        <v>-0.199999999949796</v>
      </c>
      <c r="L7" s="25">
        <f t="shared" ref="L7:L26" si="9">J7/(A7-A6)</f>
        <v>-0.199999999949796</v>
      </c>
      <c r="M7" s="40">
        <v>7.5917000000000003</v>
      </c>
      <c r="N7" s="22">
        <f t="shared" si="2"/>
        <v>789.54729999999995</v>
      </c>
      <c r="O7" s="23">
        <f t="shared" ref="O7:O26" si="10">(N7-N6)*1000</f>
        <v>-0.10000000008858501</v>
      </c>
      <c r="P7" s="24">
        <f t="shared" ref="P7:P26" si="11">P6+O7</f>
        <v>-0.10000000008858501</v>
      </c>
      <c r="Q7" s="25">
        <f t="shared" ref="Q7:Q26" si="12">O7/(A7-A6)</f>
        <v>-0.10000000008858501</v>
      </c>
      <c r="R7" s="51"/>
      <c r="S7" s="47">
        <f t="shared" si="3"/>
        <v>44804</v>
      </c>
      <c r="T7" s="48">
        <v>9.2640999999999991</v>
      </c>
      <c r="U7" s="49">
        <f t="shared" ref="U7:U26" si="13">(T7-T6)*1000</f>
        <v>-0.20000000000130999</v>
      </c>
      <c r="V7" s="50">
        <f t="shared" ref="V7:V26" si="14">V6+U7</f>
        <v>-0.20000000000130999</v>
      </c>
      <c r="W7" s="32">
        <f t="shared" ref="W7:W26" si="15">U7/(S7-S6)</f>
        <v>-0.20000000000130999</v>
      </c>
      <c r="X7" s="18">
        <v>11.8765</v>
      </c>
      <c r="Y7" s="49">
        <f t="shared" ref="Y7:Y26" si="16">(X7-X6)*1000</f>
        <v>-0.39999999999906799</v>
      </c>
      <c r="Z7" s="50">
        <f t="shared" ref="Z7:Z26" si="17">Z6+Y7</f>
        <v>-0.39999999999906799</v>
      </c>
      <c r="AA7" s="32">
        <f t="shared" ref="AA7:AA26" si="18">Y7/(S7-S6)</f>
        <v>-0.39999999999906799</v>
      </c>
      <c r="AB7" s="48">
        <v>8.8535000000000004</v>
      </c>
      <c r="AC7" s="49">
        <f t="shared" ref="AC7:AC26" si="19">(AB7-AB6)*1000</f>
        <v>-0.29999999999930099</v>
      </c>
      <c r="AD7" s="50">
        <f t="shared" ref="AD7:AD26" si="20">AD6+AC7</f>
        <v>-0.29999999999930099</v>
      </c>
      <c r="AE7" s="32">
        <f t="shared" ref="AE7:AE26" si="21">AC7/(S7-S6)</f>
        <v>-0.29999999999930099</v>
      </c>
      <c r="AF7" s="55">
        <v>81597</v>
      </c>
      <c r="AG7" s="70">
        <f t="shared" ref="AG7:AG26" si="22">81610-AF7</f>
        <v>13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44805</v>
      </c>
      <c r="B8" s="20">
        <v>781.9556</v>
      </c>
      <c r="C8" s="21">
        <v>7.5849000000000002</v>
      </c>
      <c r="D8" s="22">
        <f t="shared" si="0"/>
        <v>789.54049999999995</v>
      </c>
      <c r="E8" s="23">
        <f t="shared" si="4"/>
        <v>-0.20000000006348301</v>
      </c>
      <c r="F8" s="24">
        <f t="shared" si="5"/>
        <v>-0.40000000001327901</v>
      </c>
      <c r="G8" s="25">
        <f t="shared" si="6"/>
        <v>-0.20000000006348301</v>
      </c>
      <c r="H8" s="21">
        <v>8.3381000000000007</v>
      </c>
      <c r="I8" s="22">
        <f t="shared" si="1"/>
        <v>790.29369999999994</v>
      </c>
      <c r="J8" s="23">
        <f t="shared" si="7"/>
        <v>-9.9999999974897905E-2</v>
      </c>
      <c r="K8" s="24">
        <f t="shared" si="8"/>
        <v>-0.29999999992469401</v>
      </c>
      <c r="L8" s="25">
        <f t="shared" si="9"/>
        <v>-9.9999999974897905E-2</v>
      </c>
      <c r="M8" s="39">
        <v>7.5919999999999996</v>
      </c>
      <c r="N8" s="22">
        <f t="shared" si="2"/>
        <v>789.54759999999999</v>
      </c>
      <c r="O8" s="23">
        <f t="shared" si="10"/>
        <v>0.30000000003838101</v>
      </c>
      <c r="P8" s="24">
        <f t="shared" si="11"/>
        <v>0.199999999949796</v>
      </c>
      <c r="Q8" s="25">
        <f t="shared" si="12"/>
        <v>0.30000000003838101</v>
      </c>
      <c r="R8" s="46"/>
      <c r="S8" s="47">
        <f t="shared" si="3"/>
        <v>44805</v>
      </c>
      <c r="T8" s="48">
        <v>9.2638999999999996</v>
      </c>
      <c r="U8" s="49">
        <f t="shared" si="13"/>
        <v>-0.19999999999953399</v>
      </c>
      <c r="V8" s="50">
        <f t="shared" si="14"/>
        <v>-0.40000000000084401</v>
      </c>
      <c r="W8" s="32">
        <f t="shared" si="15"/>
        <v>-0.19999999999953399</v>
      </c>
      <c r="X8" s="18">
        <v>11.8764</v>
      </c>
      <c r="Y8" s="49">
        <f t="shared" si="16"/>
        <v>-9.99999999997669E-2</v>
      </c>
      <c r="Z8" s="50">
        <f t="shared" si="17"/>
        <v>-0.49999999999883499</v>
      </c>
      <c r="AA8" s="32">
        <f t="shared" si="18"/>
        <v>-9.99999999997669E-2</v>
      </c>
      <c r="AB8" s="48">
        <v>8.8531999999999993</v>
      </c>
      <c r="AC8" s="49">
        <f t="shared" si="19"/>
        <v>-0.30000000000107702</v>
      </c>
      <c r="AD8" s="50">
        <f t="shared" si="20"/>
        <v>-0.60000000000037801</v>
      </c>
      <c r="AE8" s="32">
        <f t="shared" si="21"/>
        <v>-0.30000000000107702</v>
      </c>
      <c r="AF8" s="55">
        <v>81594</v>
      </c>
      <c r="AG8" s="70">
        <f t="shared" si="22"/>
        <v>16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44806</v>
      </c>
      <c r="B9" s="20">
        <v>781.9556</v>
      </c>
      <c r="C9" s="21">
        <v>7.585</v>
      </c>
      <c r="D9" s="22">
        <f t="shared" si="0"/>
        <v>789.54060000000004</v>
      </c>
      <c r="E9" s="23">
        <f t="shared" si="4"/>
        <v>0.10000000008858501</v>
      </c>
      <c r="F9" s="24">
        <f t="shared" si="5"/>
        <v>-0.29999999992469401</v>
      </c>
      <c r="G9" s="25">
        <f t="shared" si="6"/>
        <v>0.10000000008858501</v>
      </c>
      <c r="H9" s="21">
        <v>8.3378999999999994</v>
      </c>
      <c r="I9" s="22">
        <f t="shared" si="1"/>
        <v>790.29349999999999</v>
      </c>
      <c r="J9" s="23">
        <f t="shared" si="7"/>
        <v>-0.20000000006348301</v>
      </c>
      <c r="K9" s="24">
        <f t="shared" si="8"/>
        <v>-0.49999999998817701</v>
      </c>
      <c r="L9" s="25">
        <f t="shared" si="9"/>
        <v>-0.20000000006348301</v>
      </c>
      <c r="M9" s="40">
        <v>7.5914999999999999</v>
      </c>
      <c r="N9" s="22">
        <f t="shared" si="2"/>
        <v>789.5471</v>
      </c>
      <c r="O9" s="23">
        <f t="shared" si="10"/>
        <v>-0.49999999998817701</v>
      </c>
      <c r="P9" s="24">
        <f t="shared" si="11"/>
        <v>-0.30000000003838101</v>
      </c>
      <c r="Q9" s="25">
        <f t="shared" si="12"/>
        <v>-0.49999999998817701</v>
      </c>
      <c r="R9" s="51"/>
      <c r="S9" s="47">
        <f t="shared" si="3"/>
        <v>44806</v>
      </c>
      <c r="T9" s="48">
        <v>9.2639999999999993</v>
      </c>
      <c r="U9" s="49">
        <f t="shared" si="13"/>
        <v>9.99999999997669E-2</v>
      </c>
      <c r="V9" s="50">
        <f t="shared" si="14"/>
        <v>-0.30000000000107702</v>
      </c>
      <c r="W9" s="32">
        <f t="shared" si="15"/>
        <v>9.99999999997669E-2</v>
      </c>
      <c r="X9" s="18">
        <v>11.876200000000001</v>
      </c>
      <c r="Y9" s="49">
        <f t="shared" si="16"/>
        <v>-0.19999999999953399</v>
      </c>
      <c r="Z9" s="50">
        <f t="shared" si="17"/>
        <v>-0.69999999999836904</v>
      </c>
      <c r="AA9" s="32">
        <f t="shared" si="18"/>
        <v>-0.19999999999953399</v>
      </c>
      <c r="AB9" s="48">
        <v>8.8530999999999995</v>
      </c>
      <c r="AC9" s="49">
        <f t="shared" si="19"/>
        <v>-9.99999999997669E-2</v>
      </c>
      <c r="AD9" s="50">
        <f t="shared" si="20"/>
        <v>-0.70000000000014495</v>
      </c>
      <c r="AE9" s="32">
        <f t="shared" si="21"/>
        <v>-9.99999999997669E-2</v>
      </c>
      <c r="AF9" s="55">
        <v>81591</v>
      </c>
      <c r="AG9" s="70">
        <f t="shared" si="22"/>
        <v>19</v>
      </c>
      <c r="AH9" s="71"/>
      <c r="AI9" s="73"/>
      <c r="AJ9" s="73"/>
      <c r="AK9" s="73"/>
      <c r="AL9" s="73"/>
      <c r="AM9" s="73"/>
    </row>
    <row r="10" spans="1:44" s="7" customFormat="1" ht="14.25">
      <c r="A10" s="19">
        <v>44807</v>
      </c>
      <c r="B10" s="20">
        <v>781.9556</v>
      </c>
      <c r="C10" s="21">
        <v>7.5845000000000002</v>
      </c>
      <c r="D10" s="22">
        <f t="shared" si="0"/>
        <v>789.54010000000005</v>
      </c>
      <c r="E10" s="23">
        <f t="shared" si="4"/>
        <v>-0.49999999998817701</v>
      </c>
      <c r="F10" s="24">
        <f t="shared" si="5"/>
        <v>-0.79999999991286996</v>
      </c>
      <c r="G10" s="25">
        <f t="shared" si="6"/>
        <v>-0.49999999998817701</v>
      </c>
      <c r="H10" s="21">
        <v>8.3376999999999999</v>
      </c>
      <c r="I10" s="22">
        <f t="shared" si="1"/>
        <v>790.29330000000004</v>
      </c>
      <c r="J10" s="23">
        <f t="shared" si="7"/>
        <v>-0.199999999949796</v>
      </c>
      <c r="K10" s="24">
        <f t="shared" si="8"/>
        <v>-0.69999999993797202</v>
      </c>
      <c r="L10" s="25">
        <f t="shared" si="9"/>
        <v>-0.199999999949796</v>
      </c>
      <c r="M10" s="39">
        <v>7.5918000000000001</v>
      </c>
      <c r="N10" s="22">
        <f t="shared" si="2"/>
        <v>789.54740000000004</v>
      </c>
      <c r="O10" s="23">
        <f t="shared" si="10"/>
        <v>0.30000000003838101</v>
      </c>
      <c r="P10" s="24">
        <f t="shared" si="11"/>
        <v>0</v>
      </c>
      <c r="Q10" s="25">
        <f t="shared" si="12"/>
        <v>0.30000000003838101</v>
      </c>
      <c r="R10" s="46"/>
      <c r="S10" s="47">
        <f t="shared" si="3"/>
        <v>44807</v>
      </c>
      <c r="T10" s="48">
        <v>9.2635000000000005</v>
      </c>
      <c r="U10" s="49">
        <f t="shared" si="13"/>
        <v>-0.49999999999883499</v>
      </c>
      <c r="V10" s="50">
        <f t="shared" si="14"/>
        <v>-0.799999999999912</v>
      </c>
      <c r="W10" s="32">
        <f t="shared" si="15"/>
        <v>-0.49999999999883499</v>
      </c>
      <c r="X10" s="18">
        <v>11.876099999999999</v>
      </c>
      <c r="Y10" s="49">
        <f t="shared" si="16"/>
        <v>-0.10000000000154299</v>
      </c>
      <c r="Z10" s="50">
        <f t="shared" si="17"/>
        <v>-0.799999999999912</v>
      </c>
      <c r="AA10" s="32">
        <f t="shared" si="18"/>
        <v>-0.10000000000154299</v>
      </c>
      <c r="AB10" s="48">
        <v>8.8528000000000002</v>
      </c>
      <c r="AC10" s="49">
        <f t="shared" si="19"/>
        <v>-0.29999999999930099</v>
      </c>
      <c r="AD10" s="50">
        <f t="shared" si="20"/>
        <v>-0.999999999999446</v>
      </c>
      <c r="AE10" s="32">
        <f t="shared" si="21"/>
        <v>-0.29999999999930099</v>
      </c>
      <c r="AF10" s="55">
        <v>81588</v>
      </c>
      <c r="AG10" s="70">
        <f t="shared" si="22"/>
        <v>22</v>
      </c>
    </row>
    <row r="11" spans="1:44" s="1" customFormat="1" ht="14.85" customHeight="1">
      <c r="A11" s="19">
        <v>44808</v>
      </c>
      <c r="B11" s="20">
        <v>781.9556</v>
      </c>
      <c r="C11" s="21">
        <v>7.5842999999999998</v>
      </c>
      <c r="D11" s="22">
        <f t="shared" si="0"/>
        <v>789.53989999999999</v>
      </c>
      <c r="E11" s="23">
        <f t="shared" si="4"/>
        <v>-0.20000000006348301</v>
      </c>
      <c r="F11" s="24">
        <f t="shared" si="5"/>
        <v>-0.99999999997635303</v>
      </c>
      <c r="G11" s="25">
        <f t="shared" si="6"/>
        <v>-0.20000000006348301</v>
      </c>
      <c r="H11" s="21">
        <v>8.3374000000000006</v>
      </c>
      <c r="I11" s="22">
        <f t="shared" si="1"/>
        <v>790.29300000000001</v>
      </c>
      <c r="J11" s="23">
        <f t="shared" si="7"/>
        <v>-0.30000000003838101</v>
      </c>
      <c r="K11" s="24">
        <f t="shared" si="8"/>
        <v>-0.99999999997635303</v>
      </c>
      <c r="L11" s="25">
        <f t="shared" si="9"/>
        <v>-0.30000000003838101</v>
      </c>
      <c r="M11" s="40">
        <v>7.5913000000000004</v>
      </c>
      <c r="N11" s="22">
        <f t="shared" si="2"/>
        <v>789.54690000000005</v>
      </c>
      <c r="O11" s="23">
        <f t="shared" si="10"/>
        <v>-0.49999999998817701</v>
      </c>
      <c r="P11" s="24">
        <f t="shared" si="11"/>
        <v>-0.49999999998817701</v>
      </c>
      <c r="Q11" s="25">
        <f t="shared" si="12"/>
        <v>-0.49999999998817701</v>
      </c>
      <c r="R11" s="51"/>
      <c r="S11" s="47">
        <f t="shared" si="3"/>
        <v>44808</v>
      </c>
      <c r="T11" s="48">
        <v>9.2632999999999903</v>
      </c>
      <c r="U11" s="49">
        <f t="shared" si="13"/>
        <v>-0.200000000010192</v>
      </c>
      <c r="V11" s="50">
        <f t="shared" si="14"/>
        <v>-1.0000000000100999</v>
      </c>
      <c r="W11" s="32">
        <f t="shared" si="15"/>
        <v>-0.200000000010192</v>
      </c>
      <c r="X11" s="18">
        <v>11.8758</v>
      </c>
      <c r="Y11" s="49">
        <f t="shared" si="16"/>
        <v>-0.29999999999930099</v>
      </c>
      <c r="Z11" s="50">
        <f t="shared" si="17"/>
        <v>-1.0999999999992101</v>
      </c>
      <c r="AA11" s="32">
        <f t="shared" si="18"/>
        <v>-0.29999999999930099</v>
      </c>
      <c r="AB11" s="48">
        <v>8.8526000000000007</v>
      </c>
      <c r="AC11" s="49">
        <f t="shared" si="19"/>
        <v>-0.19999999999953399</v>
      </c>
      <c r="AD11" s="50">
        <f t="shared" si="20"/>
        <v>-1.1999999999989801</v>
      </c>
      <c r="AE11" s="32">
        <f t="shared" si="21"/>
        <v>-0.19999999999953399</v>
      </c>
      <c r="AF11" s="55">
        <v>81585</v>
      </c>
      <c r="AG11" s="70">
        <f t="shared" si="22"/>
        <v>25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44809</v>
      </c>
      <c r="B12" s="20">
        <v>781.9556</v>
      </c>
      <c r="C12" s="21">
        <v>7.5842000000000001</v>
      </c>
      <c r="D12" s="22">
        <f t="shared" si="0"/>
        <v>789.53980000000001</v>
      </c>
      <c r="E12" s="23">
        <f t="shared" si="4"/>
        <v>-9.9999999974897905E-2</v>
      </c>
      <c r="F12" s="24">
        <f t="shared" si="5"/>
        <v>-1.09999999995125</v>
      </c>
      <c r="G12" s="25">
        <f t="shared" si="6"/>
        <v>-9.9999999974897905E-2</v>
      </c>
      <c r="H12" s="21">
        <v>8.3373000000000008</v>
      </c>
      <c r="I12" s="22">
        <f t="shared" si="1"/>
        <v>790.29290000000003</v>
      </c>
      <c r="J12" s="23">
        <f t="shared" si="7"/>
        <v>-9.9999999974897905E-2</v>
      </c>
      <c r="K12" s="24">
        <f t="shared" si="8"/>
        <v>-1.09999999995125</v>
      </c>
      <c r="L12" s="25">
        <f t="shared" si="9"/>
        <v>-9.9999999974897905E-2</v>
      </c>
      <c r="M12" s="39">
        <v>7.5911999999999997</v>
      </c>
      <c r="N12" s="22">
        <f t="shared" si="2"/>
        <v>789.54679999999996</v>
      </c>
      <c r="O12" s="23">
        <f t="shared" si="10"/>
        <v>-0.10000000008858501</v>
      </c>
      <c r="P12" s="24">
        <f t="shared" si="11"/>
        <v>-0.60000000007676102</v>
      </c>
      <c r="Q12" s="25">
        <f t="shared" si="12"/>
        <v>-0.10000000008858501</v>
      </c>
      <c r="R12" s="46"/>
      <c r="S12" s="47">
        <f t="shared" si="3"/>
        <v>44809</v>
      </c>
      <c r="T12" s="48">
        <v>9.2634000000000007</v>
      </c>
      <c r="U12" s="49">
        <f t="shared" si="13"/>
        <v>0.100000000010425</v>
      </c>
      <c r="V12" s="50">
        <f t="shared" si="14"/>
        <v>-0.89999999999967895</v>
      </c>
      <c r="W12" s="32">
        <f t="shared" si="15"/>
        <v>0.100000000010425</v>
      </c>
      <c r="X12" s="18">
        <v>11.8756</v>
      </c>
      <c r="Y12" s="49">
        <f t="shared" si="16"/>
        <v>-0.19999999999953399</v>
      </c>
      <c r="Z12" s="50">
        <f t="shared" si="17"/>
        <v>-1.2999999999987499</v>
      </c>
      <c r="AA12" s="32">
        <f t="shared" si="18"/>
        <v>-0.19999999999953399</v>
      </c>
      <c r="AB12" s="48">
        <v>8.8526000000000007</v>
      </c>
      <c r="AC12" s="49">
        <f t="shared" si="19"/>
        <v>0</v>
      </c>
      <c r="AD12" s="50">
        <f t="shared" si="20"/>
        <v>-1.1999999999989801</v>
      </c>
      <c r="AE12" s="32">
        <f t="shared" si="21"/>
        <v>0</v>
      </c>
      <c r="AF12" s="55">
        <v>81582</v>
      </c>
      <c r="AG12" s="70">
        <f t="shared" si="22"/>
        <v>28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44810</v>
      </c>
      <c r="B13" s="20">
        <v>781.9556</v>
      </c>
      <c r="C13" s="21">
        <v>7.5838999999999999</v>
      </c>
      <c r="D13" s="22">
        <f t="shared" si="0"/>
        <v>789.53949999999998</v>
      </c>
      <c r="E13" s="23">
        <f t="shared" si="4"/>
        <v>-0.30000000003838101</v>
      </c>
      <c r="F13" s="24">
        <f t="shared" si="5"/>
        <v>-1.39999999998963</v>
      </c>
      <c r="G13" s="25">
        <f t="shared" si="6"/>
        <v>-0.30000000003838101</v>
      </c>
      <c r="H13" s="21">
        <v>8.3370999999999906</v>
      </c>
      <c r="I13" s="22">
        <f t="shared" si="1"/>
        <v>790.29269999999997</v>
      </c>
      <c r="J13" s="23">
        <f t="shared" si="7"/>
        <v>-0.20000000006348301</v>
      </c>
      <c r="K13" s="24">
        <f t="shared" si="8"/>
        <v>-1.30000000001473</v>
      </c>
      <c r="L13" s="25">
        <f t="shared" si="9"/>
        <v>-0.20000000006348301</v>
      </c>
      <c r="M13" s="40">
        <v>7.5914999999999999</v>
      </c>
      <c r="N13" s="22">
        <f t="shared" si="2"/>
        <v>789.5471</v>
      </c>
      <c r="O13" s="23">
        <f t="shared" si="10"/>
        <v>0.30000000003838101</v>
      </c>
      <c r="P13" s="24">
        <f t="shared" si="11"/>
        <v>-0.30000000003838101</v>
      </c>
      <c r="Q13" s="25">
        <f t="shared" si="12"/>
        <v>0.30000000003838101</v>
      </c>
      <c r="R13" s="51"/>
      <c r="S13" s="47">
        <f t="shared" si="3"/>
        <v>44810</v>
      </c>
      <c r="T13" s="48">
        <v>9.2628999999999895</v>
      </c>
      <c r="U13" s="49">
        <f t="shared" si="13"/>
        <v>-0.50000000001126899</v>
      </c>
      <c r="V13" s="50">
        <f t="shared" si="14"/>
        <v>-1.40000000001095</v>
      </c>
      <c r="W13" s="32">
        <f t="shared" si="15"/>
        <v>-0.50000000001126899</v>
      </c>
      <c r="X13" s="18">
        <v>11.875500000000001</v>
      </c>
      <c r="Y13" s="49">
        <f t="shared" si="16"/>
        <v>-9.99999999997669E-2</v>
      </c>
      <c r="Z13" s="50">
        <f t="shared" si="17"/>
        <v>-1.39999999999851</v>
      </c>
      <c r="AA13" s="32">
        <f t="shared" si="18"/>
        <v>-9.99999999997669E-2</v>
      </c>
      <c r="AB13" s="48">
        <v>8.8521999999999998</v>
      </c>
      <c r="AC13" s="49">
        <f t="shared" si="19"/>
        <v>-0.40000000000084401</v>
      </c>
      <c r="AD13" s="50">
        <f t="shared" si="20"/>
        <v>-1.59999999999982</v>
      </c>
      <c r="AE13" s="32">
        <f t="shared" si="21"/>
        <v>-0.40000000000084401</v>
      </c>
      <c r="AF13" s="55">
        <v>81579</v>
      </c>
      <c r="AG13" s="70">
        <f t="shared" si="22"/>
        <v>31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44811</v>
      </c>
      <c r="B14" s="20">
        <v>781.9556</v>
      </c>
      <c r="C14" s="21">
        <v>7.5837000000000003</v>
      </c>
      <c r="D14" s="22">
        <f t="shared" si="0"/>
        <v>789.53930000000003</v>
      </c>
      <c r="E14" s="23">
        <f t="shared" si="4"/>
        <v>-0.199999999949796</v>
      </c>
      <c r="F14" s="24">
        <f t="shared" si="5"/>
        <v>-1.5999999999394301</v>
      </c>
      <c r="G14" s="25">
        <f t="shared" si="6"/>
        <v>-0.199999999949796</v>
      </c>
      <c r="H14" s="21">
        <v>8.3371999999999993</v>
      </c>
      <c r="I14" s="22">
        <f t="shared" si="1"/>
        <v>790.29280000000006</v>
      </c>
      <c r="J14" s="23">
        <f t="shared" si="7"/>
        <v>0.10000000008858501</v>
      </c>
      <c r="K14" s="24">
        <f t="shared" si="8"/>
        <v>-1.1999999999261499</v>
      </c>
      <c r="L14" s="25">
        <f t="shared" si="9"/>
        <v>0.10000000008858501</v>
      </c>
      <c r="M14" s="39">
        <v>7.5910000000000002</v>
      </c>
      <c r="N14" s="22">
        <f t="shared" si="2"/>
        <v>789.54660000000001</v>
      </c>
      <c r="O14" s="23">
        <f t="shared" si="10"/>
        <v>-0.49999999998817701</v>
      </c>
      <c r="P14" s="24">
        <f t="shared" si="11"/>
        <v>-0.80000000002655702</v>
      </c>
      <c r="Q14" s="25">
        <f t="shared" si="12"/>
        <v>-0.49999999998817701</v>
      </c>
      <c r="R14" s="46"/>
      <c r="S14" s="47">
        <f t="shared" si="3"/>
        <v>44811</v>
      </c>
      <c r="T14" s="48">
        <v>9.2626999999999899</v>
      </c>
      <c r="U14" s="49">
        <f t="shared" si="13"/>
        <v>-0.19999999999953399</v>
      </c>
      <c r="V14" s="50">
        <f t="shared" si="14"/>
        <v>-1.6000000000104799</v>
      </c>
      <c r="W14" s="32">
        <f t="shared" si="15"/>
        <v>-0.19999999999953399</v>
      </c>
      <c r="X14" s="18">
        <v>11.8752</v>
      </c>
      <c r="Y14" s="49">
        <f t="shared" si="16"/>
        <v>-0.30000000000107702</v>
      </c>
      <c r="Z14" s="50">
        <f t="shared" si="17"/>
        <v>-1.6999999999995901</v>
      </c>
      <c r="AA14" s="32">
        <f t="shared" si="18"/>
        <v>-0.30000000000107702</v>
      </c>
      <c r="AB14" s="48">
        <v>8.8520000000000003</v>
      </c>
      <c r="AC14" s="49">
        <f t="shared" si="19"/>
        <v>-0.19999999999953399</v>
      </c>
      <c r="AD14" s="50">
        <f t="shared" si="20"/>
        <v>-1.7999999999993599</v>
      </c>
      <c r="AE14" s="32">
        <f t="shared" si="21"/>
        <v>-0.19999999999953399</v>
      </c>
      <c r="AF14" s="55">
        <v>81576</v>
      </c>
      <c r="AG14" s="70">
        <f t="shared" si="22"/>
        <v>34</v>
      </c>
      <c r="AH14" s="72"/>
    </row>
    <row r="15" spans="1:44" s="1" customFormat="1" ht="14.85" customHeight="1">
      <c r="A15" s="19">
        <v>44812</v>
      </c>
      <c r="B15" s="20">
        <v>781.9556</v>
      </c>
      <c r="C15" s="21">
        <v>7.5835999999999997</v>
      </c>
      <c r="D15" s="22">
        <f t="shared" si="0"/>
        <v>789.53920000000005</v>
      </c>
      <c r="E15" s="23">
        <f t="shared" si="4"/>
        <v>-9.9999999974897905E-2</v>
      </c>
      <c r="F15" s="24">
        <f t="shared" si="5"/>
        <v>-1.69999999991433</v>
      </c>
      <c r="G15" s="25">
        <f t="shared" si="6"/>
        <v>-9.9999999974897905E-2</v>
      </c>
      <c r="H15" s="21">
        <v>8.3366999999999898</v>
      </c>
      <c r="I15" s="22">
        <f t="shared" si="1"/>
        <v>790.29229999999995</v>
      </c>
      <c r="J15" s="23">
        <f t="shared" si="7"/>
        <v>-0.50000000010186296</v>
      </c>
      <c r="K15" s="24">
        <f t="shared" si="8"/>
        <v>-1.70000000002801</v>
      </c>
      <c r="L15" s="25">
        <f t="shared" si="9"/>
        <v>-0.50000000010186296</v>
      </c>
      <c r="M15" s="40">
        <v>7.5909000000000004</v>
      </c>
      <c r="N15" s="22">
        <f t="shared" si="2"/>
        <v>789.54650000000004</v>
      </c>
      <c r="O15" s="23">
        <f t="shared" si="10"/>
        <v>-9.9999999974897905E-2</v>
      </c>
      <c r="P15" s="24">
        <f t="shared" si="11"/>
        <v>-0.90000000000145497</v>
      </c>
      <c r="Q15" s="25">
        <f t="shared" si="12"/>
        <v>-9.9999999974897905E-2</v>
      </c>
      <c r="R15" s="51"/>
      <c r="S15" s="47">
        <f t="shared" si="3"/>
        <v>44812</v>
      </c>
      <c r="T15" s="48">
        <v>9.2629999999999999</v>
      </c>
      <c r="U15" s="49">
        <f t="shared" si="13"/>
        <v>0.30000000000995902</v>
      </c>
      <c r="V15" s="50">
        <f t="shared" si="14"/>
        <v>-1.3000000000005201</v>
      </c>
      <c r="W15" s="32">
        <f t="shared" si="15"/>
        <v>0.30000000000995902</v>
      </c>
      <c r="X15" s="18">
        <v>11.875</v>
      </c>
      <c r="Y15" s="49">
        <f t="shared" si="16"/>
        <v>-0.19999999999953399</v>
      </c>
      <c r="Z15" s="50">
        <f t="shared" si="17"/>
        <v>-1.8999999999991199</v>
      </c>
      <c r="AA15" s="32">
        <f t="shared" si="18"/>
        <v>-0.19999999999953399</v>
      </c>
      <c r="AB15" s="48">
        <v>8.8521000000000001</v>
      </c>
      <c r="AC15" s="49">
        <f t="shared" si="19"/>
        <v>9.99999999997669E-2</v>
      </c>
      <c r="AD15" s="50">
        <f t="shared" si="20"/>
        <v>-1.6999999999995901</v>
      </c>
      <c r="AE15" s="32">
        <f t="shared" si="21"/>
        <v>9.99999999997669E-2</v>
      </c>
      <c r="AF15" s="55">
        <v>81573</v>
      </c>
      <c r="AG15" s="70">
        <f t="shared" si="22"/>
        <v>37</v>
      </c>
      <c r="AH15" s="71"/>
    </row>
    <row r="16" spans="1:44" s="1" customFormat="1" ht="14.85" customHeight="1">
      <c r="A16" s="19">
        <v>44813</v>
      </c>
      <c r="B16" s="20">
        <v>781.9556</v>
      </c>
      <c r="C16" s="21">
        <v>7.5833000000000004</v>
      </c>
      <c r="D16" s="22">
        <f t="shared" si="0"/>
        <v>789.53890000000001</v>
      </c>
      <c r="E16" s="23">
        <f t="shared" si="4"/>
        <v>-0.30000000003838101</v>
      </c>
      <c r="F16" s="24">
        <f t="shared" si="5"/>
        <v>-1.9999999999527101</v>
      </c>
      <c r="G16" s="25">
        <f t="shared" si="6"/>
        <v>-0.30000000003838101</v>
      </c>
      <c r="H16" s="21">
        <v>8.3364999999999903</v>
      </c>
      <c r="I16" s="22">
        <f t="shared" si="1"/>
        <v>790.2921</v>
      </c>
      <c r="J16" s="23">
        <f t="shared" si="7"/>
        <v>-0.199999999949796</v>
      </c>
      <c r="K16" s="24">
        <f t="shared" si="8"/>
        <v>-1.8999999999778101</v>
      </c>
      <c r="L16" s="25">
        <f t="shared" si="9"/>
        <v>-0.199999999949796</v>
      </c>
      <c r="M16" s="39">
        <v>7.5910000000000002</v>
      </c>
      <c r="N16" s="22">
        <f t="shared" si="2"/>
        <v>789.54660000000001</v>
      </c>
      <c r="O16" s="23">
        <f t="shared" si="10"/>
        <v>9.9999999974897905E-2</v>
      </c>
      <c r="P16" s="24">
        <f t="shared" si="11"/>
        <v>-0.80000000002655702</v>
      </c>
      <c r="Q16" s="25">
        <f t="shared" si="12"/>
        <v>9.9999999974897905E-2</v>
      </c>
      <c r="R16" s="46"/>
      <c r="S16" s="47">
        <f t="shared" si="3"/>
        <v>44813</v>
      </c>
      <c r="T16" s="48">
        <v>9.2622999999999909</v>
      </c>
      <c r="U16" s="49">
        <f t="shared" si="13"/>
        <v>-0.70000000000902696</v>
      </c>
      <c r="V16" s="50">
        <f t="shared" si="14"/>
        <v>-2.0000000000095501</v>
      </c>
      <c r="W16" s="32">
        <f t="shared" si="15"/>
        <v>-0.70000000000902696</v>
      </c>
      <c r="X16" s="18">
        <v>11.8751</v>
      </c>
      <c r="Y16" s="49">
        <f t="shared" si="16"/>
        <v>9.99999999997669E-2</v>
      </c>
      <c r="Z16" s="50">
        <f t="shared" si="17"/>
        <v>-1.7999999999993599</v>
      </c>
      <c r="AA16" s="32">
        <f t="shared" si="18"/>
        <v>9.99999999997669E-2</v>
      </c>
      <c r="AB16" s="48">
        <v>8.8515999999999995</v>
      </c>
      <c r="AC16" s="49">
        <f t="shared" si="19"/>
        <v>-0.50000000000061096</v>
      </c>
      <c r="AD16" s="50">
        <f t="shared" si="20"/>
        <v>-2.2000000000002</v>
      </c>
      <c r="AE16" s="32">
        <f t="shared" si="21"/>
        <v>-0.50000000000061096</v>
      </c>
      <c r="AF16" s="55">
        <v>81570</v>
      </c>
      <c r="AG16" s="70">
        <f t="shared" si="22"/>
        <v>40</v>
      </c>
      <c r="AH16" s="72"/>
    </row>
    <row r="17" spans="1:43" s="1" customFormat="1" ht="14.85" customHeight="1">
      <c r="A17" s="19">
        <v>44814</v>
      </c>
      <c r="B17" s="20">
        <v>781.9556</v>
      </c>
      <c r="C17" s="21">
        <v>7.5831</v>
      </c>
      <c r="D17" s="22">
        <f t="shared" si="0"/>
        <v>789.53869999999995</v>
      </c>
      <c r="E17" s="23">
        <f t="shared" si="4"/>
        <v>-0.20000000006348301</v>
      </c>
      <c r="F17" s="24">
        <f t="shared" si="5"/>
        <v>-2.2000000000161899</v>
      </c>
      <c r="G17" s="25">
        <f t="shared" si="6"/>
        <v>-0.20000000006348301</v>
      </c>
      <c r="H17" s="21">
        <v>8.3364999999999991</v>
      </c>
      <c r="I17" s="22">
        <f t="shared" si="1"/>
        <v>790.2921</v>
      </c>
      <c r="J17" s="23">
        <f t="shared" si="7"/>
        <v>0</v>
      </c>
      <c r="K17" s="24">
        <f t="shared" si="8"/>
        <v>-1.8999999999778101</v>
      </c>
      <c r="L17" s="25">
        <f t="shared" si="9"/>
        <v>0</v>
      </c>
      <c r="M17" s="40">
        <v>7.5907</v>
      </c>
      <c r="N17" s="22">
        <f t="shared" si="2"/>
        <v>789.54629999999997</v>
      </c>
      <c r="O17" s="23">
        <f t="shared" si="10"/>
        <v>-0.30000000003838101</v>
      </c>
      <c r="P17" s="24">
        <f t="shared" si="11"/>
        <v>-1.1000000000649399</v>
      </c>
      <c r="Q17" s="25">
        <f t="shared" si="12"/>
        <v>-0.30000000003838101</v>
      </c>
      <c r="R17" s="51"/>
      <c r="S17" s="47">
        <f t="shared" si="3"/>
        <v>44814</v>
      </c>
      <c r="T17" s="48">
        <v>9.2620999999999896</v>
      </c>
      <c r="U17" s="49">
        <f t="shared" si="13"/>
        <v>-0.20000000000130999</v>
      </c>
      <c r="V17" s="50">
        <f t="shared" si="14"/>
        <v>-2.2000000000108599</v>
      </c>
      <c r="W17" s="32">
        <f t="shared" si="15"/>
        <v>-0.20000000000130999</v>
      </c>
      <c r="X17" s="18">
        <v>11.874599999999999</v>
      </c>
      <c r="Y17" s="49">
        <f t="shared" si="16"/>
        <v>-0.50000000000061096</v>
      </c>
      <c r="Z17" s="50">
        <f t="shared" si="17"/>
        <v>-2.2999999999999701</v>
      </c>
      <c r="AA17" s="32">
        <f t="shared" si="18"/>
        <v>-0.50000000000061096</v>
      </c>
      <c r="AB17" s="48">
        <v>8.8513999999999999</v>
      </c>
      <c r="AC17" s="49">
        <f t="shared" si="19"/>
        <v>-0.19999999999953399</v>
      </c>
      <c r="AD17" s="50">
        <f t="shared" si="20"/>
        <v>-2.3999999999997401</v>
      </c>
      <c r="AE17" s="32">
        <f t="shared" si="21"/>
        <v>-0.19999999999953399</v>
      </c>
      <c r="AF17" s="55">
        <v>81567</v>
      </c>
      <c r="AG17" s="70">
        <f t="shared" si="22"/>
        <v>43</v>
      </c>
      <c r="AH17" s="71"/>
    </row>
    <row r="18" spans="1:43" s="1" customFormat="1" ht="14.85" customHeight="1">
      <c r="A18" s="19">
        <v>44815</v>
      </c>
      <c r="B18" s="20">
        <v>781.9556</v>
      </c>
      <c r="C18" s="21">
        <v>7.5831999999999997</v>
      </c>
      <c r="D18" s="22">
        <f t="shared" si="0"/>
        <v>789.53880000000004</v>
      </c>
      <c r="E18" s="23">
        <f t="shared" si="4"/>
        <v>0.10000000008858501</v>
      </c>
      <c r="F18" s="24">
        <f t="shared" si="5"/>
        <v>-2.0999999999275998</v>
      </c>
      <c r="G18" s="25">
        <f t="shared" si="6"/>
        <v>0.10000000008858501</v>
      </c>
      <c r="H18" s="21">
        <v>8.3360999999999894</v>
      </c>
      <c r="I18" s="22">
        <f t="shared" si="1"/>
        <v>790.29169999999999</v>
      </c>
      <c r="J18" s="23">
        <f t="shared" si="7"/>
        <v>-0.40000000001327901</v>
      </c>
      <c r="K18" s="24">
        <f t="shared" si="8"/>
        <v>-2.2999999999910901</v>
      </c>
      <c r="L18" s="25">
        <f t="shared" si="9"/>
        <v>-0.40000000001327901</v>
      </c>
      <c r="M18" s="39">
        <v>7.5906000000000002</v>
      </c>
      <c r="N18" s="22">
        <f t="shared" si="2"/>
        <v>789.5462</v>
      </c>
      <c r="O18" s="23">
        <f t="shared" si="10"/>
        <v>-9.9999999974897905E-2</v>
      </c>
      <c r="P18" s="24">
        <f t="shared" si="11"/>
        <v>-1.2000000000398401</v>
      </c>
      <c r="Q18" s="25">
        <f t="shared" si="12"/>
        <v>-9.9999999974897905E-2</v>
      </c>
      <c r="R18" s="51"/>
      <c r="S18" s="47">
        <f t="shared" si="3"/>
        <v>44815</v>
      </c>
      <c r="T18" s="48">
        <v>9.2622</v>
      </c>
      <c r="U18" s="49">
        <f t="shared" si="13"/>
        <v>0.100000000010425</v>
      </c>
      <c r="V18" s="50">
        <f t="shared" si="14"/>
        <v>-2.10000000000043</v>
      </c>
      <c r="W18" s="32">
        <f t="shared" si="15"/>
        <v>0.100000000010425</v>
      </c>
      <c r="X18" s="18">
        <v>11.8744</v>
      </c>
      <c r="Y18" s="49">
        <f t="shared" si="16"/>
        <v>-0.19999999999953399</v>
      </c>
      <c r="Z18" s="50">
        <f t="shared" si="17"/>
        <v>-2.4999999999995</v>
      </c>
      <c r="AA18" s="32">
        <f t="shared" si="18"/>
        <v>-0.19999999999953399</v>
      </c>
      <c r="AB18" s="48">
        <v>8.8513999999999999</v>
      </c>
      <c r="AC18" s="49">
        <f t="shared" si="19"/>
        <v>0</v>
      </c>
      <c r="AD18" s="50">
        <f t="shared" si="20"/>
        <v>-2.3999999999997401</v>
      </c>
      <c r="AE18" s="32">
        <f t="shared" si="21"/>
        <v>0</v>
      </c>
      <c r="AF18" s="55">
        <v>81564</v>
      </c>
      <c r="AG18" s="70">
        <f t="shared" si="22"/>
        <v>46</v>
      </c>
      <c r="AH18" s="72"/>
    </row>
    <row r="19" spans="1:43" s="1" customFormat="1" ht="14.85" customHeight="1">
      <c r="A19" s="19">
        <v>44816</v>
      </c>
      <c r="B19" s="20">
        <v>781.9556</v>
      </c>
      <c r="C19" s="21">
        <v>7.5826999999999902</v>
      </c>
      <c r="D19" s="22">
        <f t="shared" si="0"/>
        <v>789.53830000000005</v>
      </c>
      <c r="E19" s="23">
        <f t="shared" si="4"/>
        <v>-0.49999999998817701</v>
      </c>
      <c r="F19" s="24">
        <f t="shared" si="5"/>
        <v>-2.5999999999157799</v>
      </c>
      <c r="G19" s="25">
        <f t="shared" si="6"/>
        <v>-0.49999999998817701</v>
      </c>
      <c r="H19" s="21">
        <v>8.3358999999999899</v>
      </c>
      <c r="I19" s="22">
        <f t="shared" si="1"/>
        <v>790.29150000000004</v>
      </c>
      <c r="J19" s="23">
        <f t="shared" si="7"/>
        <v>-0.199999999949796</v>
      </c>
      <c r="K19" s="24">
        <f t="shared" si="8"/>
        <v>-2.4999999999408802</v>
      </c>
      <c r="L19" s="25">
        <f t="shared" si="9"/>
        <v>-0.199999999949796</v>
      </c>
      <c r="M19" s="40">
        <v>7.5907999999999998</v>
      </c>
      <c r="N19" s="22">
        <f t="shared" si="2"/>
        <v>789.54639999999995</v>
      </c>
      <c r="O19" s="23">
        <f t="shared" si="10"/>
        <v>0.199999999949796</v>
      </c>
      <c r="P19" s="24">
        <f t="shared" si="11"/>
        <v>-1.00000000009004</v>
      </c>
      <c r="Q19" s="25">
        <f t="shared" si="12"/>
        <v>0.199999999949796</v>
      </c>
      <c r="R19" s="51"/>
      <c r="S19" s="47">
        <f t="shared" si="3"/>
        <v>44816</v>
      </c>
      <c r="T19" s="48">
        <v>9.2616999999999798</v>
      </c>
      <c r="U19" s="49">
        <f t="shared" si="13"/>
        <v>-0.50000000002015099</v>
      </c>
      <c r="V19" s="50">
        <f t="shared" si="14"/>
        <v>-2.6000000000205898</v>
      </c>
      <c r="W19" s="32">
        <f t="shared" si="15"/>
        <v>-0.50000000002015099</v>
      </c>
      <c r="X19" s="18">
        <v>11.874599999999999</v>
      </c>
      <c r="Y19" s="49">
        <f t="shared" si="16"/>
        <v>0.19999999999953399</v>
      </c>
      <c r="Z19" s="50">
        <f t="shared" si="17"/>
        <v>-2.2999999999999701</v>
      </c>
      <c r="AA19" s="32">
        <f t="shared" si="18"/>
        <v>0.19999999999953399</v>
      </c>
      <c r="AB19" s="48">
        <v>8.8510000000000009</v>
      </c>
      <c r="AC19" s="49">
        <f t="shared" si="19"/>
        <v>-0.39999999999906799</v>
      </c>
      <c r="AD19" s="50">
        <f t="shared" si="20"/>
        <v>-2.7999999999987999</v>
      </c>
      <c r="AE19" s="32">
        <f t="shared" si="21"/>
        <v>-0.39999999999906799</v>
      </c>
      <c r="AF19" s="55">
        <v>81561</v>
      </c>
      <c r="AG19" s="70">
        <f t="shared" si="22"/>
        <v>49</v>
      </c>
      <c r="AH19" s="71"/>
    </row>
    <row r="20" spans="1:43" s="1" customFormat="1" ht="14.85" customHeight="1">
      <c r="A20" s="19">
        <v>44817</v>
      </c>
      <c r="B20" s="20">
        <v>781.9556</v>
      </c>
      <c r="C20" s="21">
        <v>7.5824999999999898</v>
      </c>
      <c r="D20" s="22">
        <f t="shared" si="0"/>
        <v>789.53809999999999</v>
      </c>
      <c r="E20" s="23">
        <f t="shared" si="4"/>
        <v>-0.20000000006348301</v>
      </c>
      <c r="F20" s="24">
        <f t="shared" si="5"/>
        <v>-2.79999999997926</v>
      </c>
      <c r="G20" s="25">
        <f t="shared" si="6"/>
        <v>-0.20000000006348301</v>
      </c>
      <c r="H20" s="21">
        <v>8.3361999999999998</v>
      </c>
      <c r="I20" s="22">
        <f t="shared" si="1"/>
        <v>790.29179999999997</v>
      </c>
      <c r="J20" s="23">
        <f t="shared" si="7"/>
        <v>0.29999999992469401</v>
      </c>
      <c r="K20" s="24">
        <f t="shared" si="8"/>
        <v>-2.2000000000161899</v>
      </c>
      <c r="L20" s="25">
        <f t="shared" si="9"/>
        <v>0.29999999992469401</v>
      </c>
      <c r="M20" s="39">
        <v>7.5903999999999998</v>
      </c>
      <c r="N20" s="22">
        <f t="shared" si="2"/>
        <v>789.54600000000005</v>
      </c>
      <c r="O20" s="23">
        <f t="shared" si="10"/>
        <v>-0.39999999989959201</v>
      </c>
      <c r="P20" s="24">
        <f t="shared" si="11"/>
        <v>-1.39999999998963</v>
      </c>
      <c r="Q20" s="25">
        <f t="shared" si="12"/>
        <v>-0.39999999989959201</v>
      </c>
      <c r="R20" s="46"/>
      <c r="S20" s="47">
        <f t="shared" si="3"/>
        <v>44817</v>
      </c>
      <c r="T20" s="48">
        <v>9.2614999999999803</v>
      </c>
      <c r="U20" s="49">
        <f t="shared" si="13"/>
        <v>-0.19999999999953399</v>
      </c>
      <c r="V20" s="50">
        <f t="shared" si="14"/>
        <v>-2.8000000000201202</v>
      </c>
      <c r="W20" s="32">
        <f t="shared" si="15"/>
        <v>-0.19999999999953399</v>
      </c>
      <c r="X20" s="18">
        <v>11.874000000000001</v>
      </c>
      <c r="Y20" s="49">
        <f t="shared" si="16"/>
        <v>-0.59999999999860198</v>
      </c>
      <c r="Z20" s="50">
        <f t="shared" si="17"/>
        <v>-2.8999999999985699</v>
      </c>
      <c r="AA20" s="32">
        <f t="shared" si="18"/>
        <v>-0.59999999999860198</v>
      </c>
      <c r="AB20" s="48">
        <v>8.8507999999999996</v>
      </c>
      <c r="AC20" s="49">
        <f t="shared" si="19"/>
        <v>-0.20000000000130999</v>
      </c>
      <c r="AD20" s="50">
        <f t="shared" si="20"/>
        <v>-3.0000000000001101</v>
      </c>
      <c r="AE20" s="32">
        <f t="shared" si="21"/>
        <v>-0.20000000000130999</v>
      </c>
      <c r="AF20" s="55">
        <v>81558</v>
      </c>
      <c r="AG20" s="70">
        <f t="shared" si="22"/>
        <v>52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44819</v>
      </c>
      <c r="B21" s="20">
        <v>781.9556</v>
      </c>
      <c r="C21" s="21">
        <v>7.5830000000000002</v>
      </c>
      <c r="D21" s="22">
        <f t="shared" si="0"/>
        <v>789.53859999999997</v>
      </c>
      <c r="E21" s="23">
        <f t="shared" si="4"/>
        <v>0.49999999998817701</v>
      </c>
      <c r="F21" s="24">
        <f t="shared" si="5"/>
        <v>-2.2999999999910901</v>
      </c>
      <c r="G21" s="25">
        <f t="shared" si="6"/>
        <v>0.24999999999408801</v>
      </c>
      <c r="H21" s="21">
        <v>8.3354999999999801</v>
      </c>
      <c r="I21" s="22">
        <f t="shared" si="1"/>
        <v>790.29110000000003</v>
      </c>
      <c r="J21" s="23">
        <f t="shared" si="7"/>
        <v>-0.69999999993797202</v>
      </c>
      <c r="K21" s="24">
        <f t="shared" si="8"/>
        <v>-2.8999999999541601</v>
      </c>
      <c r="L21" s="25">
        <f t="shared" si="9"/>
        <v>-0.34999999996898601</v>
      </c>
      <c r="M21" s="40">
        <v>7.5903</v>
      </c>
      <c r="N21" s="22">
        <f t="shared" si="2"/>
        <v>789.54589999999996</v>
      </c>
      <c r="O21" s="23">
        <f t="shared" si="10"/>
        <v>-0.10000000008858501</v>
      </c>
      <c r="P21" s="24">
        <f t="shared" si="11"/>
        <v>-1.5000000000782201</v>
      </c>
      <c r="Q21" s="25">
        <f t="shared" si="12"/>
        <v>-5.0000000044292399E-2</v>
      </c>
      <c r="R21" s="51"/>
      <c r="S21" s="47">
        <f t="shared" si="3"/>
        <v>44819</v>
      </c>
      <c r="T21" s="48">
        <v>9.2614000000000001</v>
      </c>
      <c r="U21" s="49">
        <f t="shared" si="13"/>
        <v>-9.9999999980227003E-2</v>
      </c>
      <c r="V21" s="50">
        <f t="shared" si="14"/>
        <v>-2.9000000000003499</v>
      </c>
      <c r="W21" s="32">
        <f t="shared" si="15"/>
        <v>-4.9999999990113501E-2</v>
      </c>
      <c r="X21" s="18">
        <v>11.873799999999999</v>
      </c>
      <c r="Y21" s="49">
        <f t="shared" si="16"/>
        <v>-0.20000000000130999</v>
      </c>
      <c r="Z21" s="50">
        <f t="shared" si="17"/>
        <v>-3.0999999999998802</v>
      </c>
      <c r="AA21" s="32">
        <f t="shared" si="18"/>
        <v>-0.100000000000655</v>
      </c>
      <c r="AB21" s="48">
        <v>8.8510000000000009</v>
      </c>
      <c r="AC21" s="49">
        <f t="shared" si="19"/>
        <v>0.20000000000130999</v>
      </c>
      <c r="AD21" s="50">
        <f t="shared" si="20"/>
        <v>-2.7999999999987999</v>
      </c>
      <c r="AE21" s="32">
        <f t="shared" si="21"/>
        <v>0.100000000000655</v>
      </c>
      <c r="AF21" s="55">
        <v>81555</v>
      </c>
      <c r="AG21" s="70">
        <f t="shared" si="22"/>
        <v>55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44821</v>
      </c>
      <c r="B22" s="20">
        <v>781.9556</v>
      </c>
      <c r="C22" s="21">
        <v>7.5820999999999898</v>
      </c>
      <c r="D22" s="22">
        <f t="shared" si="0"/>
        <v>789.53769999999997</v>
      </c>
      <c r="E22" s="23">
        <f t="shared" si="4"/>
        <v>-0.90000000000145497</v>
      </c>
      <c r="F22" s="24">
        <f t="shared" si="5"/>
        <v>-3.1999999999925399</v>
      </c>
      <c r="G22" s="25">
        <f t="shared" si="6"/>
        <v>-0.45000000000072798</v>
      </c>
      <c r="H22" s="21">
        <v>8.3352999999999806</v>
      </c>
      <c r="I22" s="22">
        <f t="shared" si="1"/>
        <v>790.29089999999997</v>
      </c>
      <c r="J22" s="23">
        <f t="shared" si="7"/>
        <v>-0.20000000006348301</v>
      </c>
      <c r="K22" s="24">
        <f t="shared" si="8"/>
        <v>-3.1000000000176402</v>
      </c>
      <c r="L22" s="25">
        <f t="shared" si="9"/>
        <v>-0.100000000031741</v>
      </c>
      <c r="M22" s="39">
        <v>7.5902000000000003</v>
      </c>
      <c r="N22" s="22">
        <f t="shared" si="2"/>
        <v>789.54579999999999</v>
      </c>
      <c r="O22" s="23">
        <f t="shared" si="10"/>
        <v>-9.9999999974897905E-2</v>
      </c>
      <c r="P22" s="24">
        <f t="shared" si="11"/>
        <v>-1.60000000005311</v>
      </c>
      <c r="Q22" s="25">
        <f t="shared" si="12"/>
        <v>-4.9999999987449001E-2</v>
      </c>
      <c r="R22" s="51"/>
      <c r="S22" s="47">
        <f t="shared" si="3"/>
        <v>44821</v>
      </c>
      <c r="T22" s="48">
        <v>9.2610999999999795</v>
      </c>
      <c r="U22" s="49">
        <f t="shared" si="13"/>
        <v>-0.300000000020617</v>
      </c>
      <c r="V22" s="50">
        <f t="shared" si="14"/>
        <v>-3.2000000000209599</v>
      </c>
      <c r="W22" s="32">
        <f t="shared" si="15"/>
        <v>-0.150000000010309</v>
      </c>
      <c r="X22" s="18">
        <v>11.873900000000001</v>
      </c>
      <c r="Y22" s="49">
        <f t="shared" si="16"/>
        <v>0.10000000000154299</v>
      </c>
      <c r="Z22" s="50">
        <f t="shared" si="17"/>
        <v>-2.99999999999834</v>
      </c>
      <c r="AA22" s="32">
        <f t="shared" si="18"/>
        <v>5.0000000000771601E-2</v>
      </c>
      <c r="AB22" s="48">
        <v>8.8504000000000094</v>
      </c>
      <c r="AC22" s="49">
        <f t="shared" si="19"/>
        <v>-0.599999999991496</v>
      </c>
      <c r="AD22" s="50">
        <f t="shared" si="20"/>
        <v>-3.3999999999903001</v>
      </c>
      <c r="AE22" s="32">
        <f t="shared" si="21"/>
        <v>-0.299999999995748</v>
      </c>
      <c r="AF22" s="55">
        <v>81552</v>
      </c>
      <c r="AG22" s="70">
        <f t="shared" si="22"/>
        <v>58</v>
      </c>
      <c r="AH22" s="72"/>
    </row>
    <row r="23" spans="1:43" s="1" customFormat="1" ht="14.85" customHeight="1">
      <c r="A23" s="19">
        <v>44823</v>
      </c>
      <c r="B23" s="20">
        <v>781.9556</v>
      </c>
      <c r="C23" s="21">
        <v>7.5818000000000003</v>
      </c>
      <c r="D23" s="22">
        <f t="shared" si="0"/>
        <v>789.53740000000005</v>
      </c>
      <c r="E23" s="23">
        <f t="shared" si="4"/>
        <v>-0.29999999992469401</v>
      </c>
      <c r="F23" s="24">
        <f t="shared" si="5"/>
        <v>-3.49999999991724</v>
      </c>
      <c r="G23" s="25">
        <f t="shared" si="6"/>
        <v>-0.149999999962347</v>
      </c>
      <c r="H23" s="21">
        <v>8.3351000000000006</v>
      </c>
      <c r="I23" s="22">
        <f t="shared" si="1"/>
        <v>790.29070000000002</v>
      </c>
      <c r="J23" s="23">
        <f t="shared" si="7"/>
        <v>-0.199999999949796</v>
      </c>
      <c r="K23" s="24">
        <f t="shared" si="8"/>
        <v>-3.2999999999674401</v>
      </c>
      <c r="L23" s="25">
        <f t="shared" si="9"/>
        <v>-9.9999999974897905E-2</v>
      </c>
      <c r="M23" s="40">
        <v>7.5900999999999996</v>
      </c>
      <c r="N23" s="22">
        <f t="shared" si="2"/>
        <v>789.54570000000001</v>
      </c>
      <c r="O23" s="23">
        <f t="shared" si="10"/>
        <v>-9.9999999974897905E-2</v>
      </c>
      <c r="P23" s="24">
        <f t="shared" si="11"/>
        <v>-1.70000000002801</v>
      </c>
      <c r="Q23" s="25">
        <f t="shared" si="12"/>
        <v>-4.9999999987449001E-2</v>
      </c>
      <c r="R23" s="51"/>
      <c r="S23" s="47">
        <f t="shared" si="3"/>
        <v>44823</v>
      </c>
      <c r="T23" s="48">
        <v>9.2608999999999799</v>
      </c>
      <c r="U23" s="49">
        <f t="shared" si="13"/>
        <v>-0.19999999999953399</v>
      </c>
      <c r="V23" s="50">
        <f t="shared" si="14"/>
        <v>-3.4000000000205</v>
      </c>
      <c r="W23" s="32">
        <f t="shared" si="15"/>
        <v>-9.99999999997669E-2</v>
      </c>
      <c r="X23" s="18">
        <v>11.873699999999999</v>
      </c>
      <c r="Y23" s="49">
        <f t="shared" si="16"/>
        <v>-0.20000000000130999</v>
      </c>
      <c r="Z23" s="50">
        <f t="shared" si="17"/>
        <v>-3.1999999999996498</v>
      </c>
      <c r="AA23" s="32">
        <f t="shared" si="18"/>
        <v>-0.100000000000655</v>
      </c>
      <c r="AB23" s="48">
        <v>8.8502000000000098</v>
      </c>
      <c r="AC23" s="49">
        <f t="shared" si="19"/>
        <v>-0.19999999999953399</v>
      </c>
      <c r="AD23" s="50">
        <f t="shared" si="20"/>
        <v>-3.59999999998983</v>
      </c>
      <c r="AE23" s="32">
        <f t="shared" si="21"/>
        <v>-9.99999999997669E-2</v>
      </c>
      <c r="AF23" s="55">
        <v>81549</v>
      </c>
      <c r="AG23" s="70">
        <f t="shared" si="22"/>
        <v>61</v>
      </c>
      <c r="AH23" s="71"/>
    </row>
    <row r="24" spans="1:43" s="7" customFormat="1" ht="14.25">
      <c r="A24" s="19">
        <v>44825</v>
      </c>
      <c r="B24" s="20">
        <v>781.9556</v>
      </c>
      <c r="C24" s="21">
        <v>7.5815000000000099</v>
      </c>
      <c r="D24" s="22">
        <f t="shared" si="0"/>
        <v>789.53710000000001</v>
      </c>
      <c r="E24" s="23">
        <f t="shared" si="4"/>
        <v>-0.30000000003838101</v>
      </c>
      <c r="F24" s="24">
        <f t="shared" si="5"/>
        <v>-3.7999999999556202</v>
      </c>
      <c r="G24" s="25">
        <f t="shared" si="6"/>
        <v>-0.15000000001919001</v>
      </c>
      <c r="H24" s="21">
        <v>8.3349000000000206</v>
      </c>
      <c r="I24" s="22">
        <f t="shared" si="1"/>
        <v>790.29049999999995</v>
      </c>
      <c r="J24" s="23">
        <f t="shared" si="7"/>
        <v>-0.199999999949796</v>
      </c>
      <c r="K24" s="24">
        <f t="shared" si="8"/>
        <v>-3.49999999991724</v>
      </c>
      <c r="L24" s="25">
        <f t="shared" si="9"/>
        <v>-9.9999999974897905E-2</v>
      </c>
      <c r="M24" s="39">
        <v>7.59</v>
      </c>
      <c r="N24" s="22">
        <f t="shared" si="2"/>
        <v>789.54560000000004</v>
      </c>
      <c r="O24" s="23">
        <f t="shared" si="10"/>
        <v>-9.9999999974897905E-2</v>
      </c>
      <c r="P24" s="24">
        <f t="shared" si="11"/>
        <v>-1.8000000000029099</v>
      </c>
      <c r="Q24" s="25">
        <f t="shared" si="12"/>
        <v>-4.9999999987449001E-2</v>
      </c>
      <c r="R24" s="46"/>
      <c r="S24" s="47">
        <f t="shared" si="3"/>
        <v>44825</v>
      </c>
      <c r="T24" s="48">
        <v>9.2606999999999804</v>
      </c>
      <c r="U24" s="49">
        <f t="shared" si="13"/>
        <v>-0.19999999999953399</v>
      </c>
      <c r="V24" s="50">
        <f t="shared" si="14"/>
        <v>-3.6000000000200298</v>
      </c>
      <c r="W24" s="32">
        <f t="shared" si="15"/>
        <v>-9.99999999997669E-2</v>
      </c>
      <c r="X24" s="18">
        <v>11.8735</v>
      </c>
      <c r="Y24" s="49">
        <f t="shared" si="16"/>
        <v>-0.19999999999953399</v>
      </c>
      <c r="Z24" s="50">
        <f t="shared" si="17"/>
        <v>-3.3999999999991801</v>
      </c>
      <c r="AA24" s="32">
        <f t="shared" si="18"/>
        <v>-9.99999999997669E-2</v>
      </c>
      <c r="AB24" s="48">
        <v>8.8500000000000103</v>
      </c>
      <c r="AC24" s="49">
        <f t="shared" si="19"/>
        <v>-0.19999999999953399</v>
      </c>
      <c r="AD24" s="50">
        <f t="shared" si="20"/>
        <v>-3.7999999999893701</v>
      </c>
      <c r="AE24" s="32">
        <f t="shared" si="21"/>
        <v>-9.99999999997669E-2</v>
      </c>
      <c r="AF24" s="55">
        <v>81546</v>
      </c>
      <c r="AG24" s="70">
        <f t="shared" si="22"/>
        <v>64</v>
      </c>
    </row>
    <row r="25" spans="1:43" s="1" customFormat="1" ht="14.25">
      <c r="A25" s="19">
        <v>44827</v>
      </c>
      <c r="B25" s="20">
        <v>781.9556</v>
      </c>
      <c r="C25" s="21">
        <v>7.5812000000000204</v>
      </c>
      <c r="D25" s="22">
        <f t="shared" si="0"/>
        <v>789.53679999999997</v>
      </c>
      <c r="E25" s="23">
        <f t="shared" si="4"/>
        <v>-0.30000000003838101</v>
      </c>
      <c r="F25" s="24">
        <f t="shared" si="5"/>
        <v>-4.099999999994</v>
      </c>
      <c r="G25" s="25">
        <f t="shared" si="6"/>
        <v>-0.15000000001919001</v>
      </c>
      <c r="H25" s="21">
        <v>8.3347000000000406</v>
      </c>
      <c r="I25" s="22">
        <f t="shared" si="1"/>
        <v>790.2903</v>
      </c>
      <c r="J25" s="23">
        <f t="shared" si="7"/>
        <v>-0.20000000006348301</v>
      </c>
      <c r="K25" s="24">
        <f t="shared" si="8"/>
        <v>-3.69999999998072</v>
      </c>
      <c r="L25" s="25">
        <f t="shared" si="9"/>
        <v>-0.100000000031741</v>
      </c>
      <c r="M25" s="40">
        <v>7.5899000000000001</v>
      </c>
      <c r="N25" s="22">
        <f t="shared" si="2"/>
        <v>789.54549999999995</v>
      </c>
      <c r="O25" s="23">
        <f t="shared" si="10"/>
        <v>-0.10000000008858501</v>
      </c>
      <c r="P25" s="24">
        <f t="shared" si="11"/>
        <v>-1.9000000000915001</v>
      </c>
      <c r="Q25" s="25">
        <f t="shared" si="12"/>
        <v>-5.0000000044292399E-2</v>
      </c>
      <c r="R25" s="51"/>
      <c r="S25" s="47">
        <f t="shared" si="3"/>
        <v>44827</v>
      </c>
      <c r="T25" s="48">
        <v>9.2604999999999809</v>
      </c>
      <c r="U25" s="49">
        <f t="shared" si="13"/>
        <v>-0.19999999999953399</v>
      </c>
      <c r="V25" s="50">
        <f t="shared" si="14"/>
        <v>-3.8000000000195699</v>
      </c>
      <c r="W25" s="32">
        <f t="shared" si="15"/>
        <v>-9.99999999997669E-2</v>
      </c>
      <c r="X25" s="18">
        <v>11.8733</v>
      </c>
      <c r="Y25" s="49">
        <f t="shared" si="16"/>
        <v>-0.19999999999953399</v>
      </c>
      <c r="Z25" s="50">
        <f t="shared" si="17"/>
        <v>-3.5999999999987198</v>
      </c>
      <c r="AA25" s="32">
        <f t="shared" si="18"/>
        <v>-9.99999999997669E-2</v>
      </c>
      <c r="AB25" s="48">
        <v>8.8498000000000108</v>
      </c>
      <c r="AC25" s="49">
        <f t="shared" si="19"/>
        <v>-0.19999999999953399</v>
      </c>
      <c r="AD25" s="50">
        <f t="shared" si="20"/>
        <v>-3.9999999999889</v>
      </c>
      <c r="AE25" s="32">
        <f t="shared" si="21"/>
        <v>-9.99999999997669E-2</v>
      </c>
      <c r="AF25" s="55">
        <v>81543</v>
      </c>
      <c r="AG25" s="70">
        <f t="shared" si="22"/>
        <v>67</v>
      </c>
      <c r="AH25" s="71"/>
    </row>
    <row r="26" spans="1:43" s="1" customFormat="1" ht="14.25">
      <c r="A26" s="19">
        <v>44829</v>
      </c>
      <c r="B26" s="20">
        <v>781.9556</v>
      </c>
      <c r="C26" s="21">
        <v>7.5809000000000299</v>
      </c>
      <c r="D26" s="22">
        <f t="shared" si="0"/>
        <v>789.53650000000005</v>
      </c>
      <c r="E26" s="23">
        <f t="shared" si="4"/>
        <v>-0.29999999992469401</v>
      </c>
      <c r="F26" s="24">
        <f t="shared" si="5"/>
        <v>-4.3999999999186903</v>
      </c>
      <c r="G26" s="25">
        <f t="shared" si="6"/>
        <v>-0.149999999962347</v>
      </c>
      <c r="H26" s="21">
        <v>8.3345000000000606</v>
      </c>
      <c r="I26" s="22">
        <f t="shared" si="1"/>
        <v>790.29010000000005</v>
      </c>
      <c r="J26" s="23">
        <f t="shared" si="7"/>
        <v>-0.199999999949796</v>
      </c>
      <c r="K26" s="24">
        <f t="shared" si="8"/>
        <v>-3.8999999999305102</v>
      </c>
      <c r="L26" s="25">
        <f t="shared" si="9"/>
        <v>-9.9999999974897905E-2</v>
      </c>
      <c r="M26" s="39">
        <v>7.5898000000000003</v>
      </c>
      <c r="N26" s="22">
        <f t="shared" si="2"/>
        <v>789.54539999999997</v>
      </c>
      <c r="O26" s="23">
        <f t="shared" si="10"/>
        <v>-9.9999999974897905E-2</v>
      </c>
      <c r="P26" s="24">
        <f t="shared" si="11"/>
        <v>-2.00000000006639</v>
      </c>
      <c r="Q26" s="25">
        <f t="shared" si="12"/>
        <v>-4.9999999987449001E-2</v>
      </c>
      <c r="R26" s="51"/>
      <c r="S26" s="47">
        <f t="shared" si="3"/>
        <v>44829</v>
      </c>
      <c r="T26" s="48">
        <v>9.2602999999999795</v>
      </c>
      <c r="U26" s="49">
        <f t="shared" si="13"/>
        <v>-0.20000000000130999</v>
      </c>
      <c r="V26" s="50">
        <f t="shared" si="14"/>
        <v>-4.0000000000208802</v>
      </c>
      <c r="W26" s="32">
        <f t="shared" si="15"/>
        <v>-0.100000000000655</v>
      </c>
      <c r="X26" s="18">
        <v>11.873100000000001</v>
      </c>
      <c r="Y26" s="49">
        <f t="shared" si="16"/>
        <v>-0.19999999999953399</v>
      </c>
      <c r="Z26" s="50">
        <f t="shared" si="17"/>
        <v>-3.7999999999982501</v>
      </c>
      <c r="AA26" s="32">
        <f t="shared" si="18"/>
        <v>-9.99999999997669E-2</v>
      </c>
      <c r="AB26" s="48">
        <v>8.8496000000000095</v>
      </c>
      <c r="AC26" s="49">
        <f t="shared" si="19"/>
        <v>-0.20000000000130999</v>
      </c>
      <c r="AD26" s="50">
        <f t="shared" si="20"/>
        <v>-4.1999999999902098</v>
      </c>
      <c r="AE26" s="32">
        <f t="shared" si="21"/>
        <v>-0.100000000000655</v>
      </c>
      <c r="AF26" s="55">
        <v>81540</v>
      </c>
      <c r="AG26" s="70">
        <f t="shared" si="22"/>
        <v>70</v>
      </c>
      <c r="AH26" s="72"/>
    </row>
    <row r="27" spans="1:43" s="7" customFormat="1" ht="14.25">
      <c r="A27" s="26"/>
      <c r="B27" s="27"/>
      <c r="C27" s="28"/>
      <c r="D27" s="29"/>
      <c r="E27" s="30">
        <f>F26-F24</f>
        <v>-0.59999999996307496</v>
      </c>
      <c r="F27" s="31">
        <f>K26-K24</f>
        <v>-0.40000000001327901</v>
      </c>
      <c r="G27" s="32">
        <f>P26-P24</f>
        <v>-0.20000000006348301</v>
      </c>
      <c r="H27" s="33">
        <f>F26</f>
        <v>-4.3999999999186903</v>
      </c>
      <c r="I27" s="41">
        <f>K26</f>
        <v>-3.8999999999305102</v>
      </c>
      <c r="J27" s="30">
        <f>P26</f>
        <v>-2.00000000006639</v>
      </c>
      <c r="K27" s="31">
        <f>E27/5</f>
        <v>-0.119999999992615</v>
      </c>
      <c r="L27" s="32"/>
      <c r="M27" s="42"/>
      <c r="N27" s="29"/>
      <c r="O27" s="30"/>
      <c r="P27" s="31"/>
      <c r="Q27" s="32"/>
      <c r="R27" s="46"/>
      <c r="S27" s="26"/>
      <c r="T27" s="28"/>
      <c r="U27" s="49">
        <f>V26-V24</f>
        <v>-0.40000000000084401</v>
      </c>
      <c r="V27" s="50">
        <f>Z26-Z24</f>
        <v>-0.39999999999906799</v>
      </c>
      <c r="W27" s="32">
        <f>AD26-AD24</f>
        <v>-0.40000000000084401</v>
      </c>
      <c r="X27" s="49">
        <f>V26</f>
        <v>-4.0000000000208802</v>
      </c>
      <c r="Y27" s="50">
        <f>Z26</f>
        <v>-3.7999999999982501</v>
      </c>
      <c r="Z27" s="32">
        <f>AD26</f>
        <v>-4.1999999999902098</v>
      </c>
      <c r="AA27" s="32">
        <f>W27/5</f>
        <v>-8.0000000000168797E-2</v>
      </c>
      <c r="AB27" s="56"/>
      <c r="AC27" s="49"/>
      <c r="AD27" s="50"/>
      <c r="AE27" s="32"/>
      <c r="AF27" s="57"/>
      <c r="AG27" s="82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6" workbookViewId="0">
      <selection activeCell="A27" sqref="A27:XFD27"/>
    </sheetView>
  </sheetViews>
  <sheetFormatPr defaultColWidth="9" defaultRowHeight="13.5"/>
  <cols>
    <col min="2" max="2" width="10.625" customWidth="1"/>
    <col min="3" max="3" width="13.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20" max="20" width="13.75"/>
    <col min="24" max="24" width="11.875" customWidth="1"/>
    <col min="28" max="28" width="12.875" customWidth="1"/>
    <col min="32" max="33" width="10.375"/>
  </cols>
  <sheetData>
    <row r="1" spans="1:44" s="1" customFormat="1" ht="30.75" customHeight="1">
      <c r="A1" s="97" t="s">
        <v>65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44809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44809</v>
      </c>
      <c r="B6" s="20">
        <v>781.9556</v>
      </c>
      <c r="C6" s="21">
        <v>7.3356000000000003</v>
      </c>
      <c r="D6" s="22">
        <f t="shared" ref="D6:D26" si="0">C6+B6</f>
        <v>789.2912</v>
      </c>
      <c r="E6" s="23">
        <v>0</v>
      </c>
      <c r="F6" s="24">
        <v>0</v>
      </c>
      <c r="G6" s="25">
        <v>0</v>
      </c>
      <c r="H6" s="21">
        <v>8.5733999999999995</v>
      </c>
      <c r="I6" s="22">
        <f t="shared" ref="I6:I26" si="1">H6+B6</f>
        <v>790.529</v>
      </c>
      <c r="J6" s="23">
        <v>0</v>
      </c>
      <c r="K6" s="24">
        <v>0</v>
      </c>
      <c r="L6" s="25">
        <v>0</v>
      </c>
      <c r="M6" s="39">
        <v>7.7523</v>
      </c>
      <c r="N6" s="22">
        <f t="shared" ref="N6:N26" si="2">M6+B6</f>
        <v>789.7079</v>
      </c>
      <c r="O6" s="23">
        <v>0</v>
      </c>
      <c r="P6" s="24">
        <v>0</v>
      </c>
      <c r="Q6" s="25">
        <v>0</v>
      </c>
      <c r="R6" s="46"/>
      <c r="S6" s="47">
        <f t="shared" ref="S6:S20" si="3">A6</f>
        <v>44809</v>
      </c>
      <c r="T6" s="48">
        <v>8.6491000000000007</v>
      </c>
      <c r="U6" s="49">
        <v>0</v>
      </c>
      <c r="V6" s="50">
        <v>0</v>
      </c>
      <c r="W6" s="32">
        <v>0</v>
      </c>
      <c r="X6" s="18">
        <v>11.887600000000001</v>
      </c>
      <c r="Y6" s="49">
        <f>(X6-X6)*1000</f>
        <v>0</v>
      </c>
      <c r="Z6" s="50">
        <v>0</v>
      </c>
      <c r="AA6" s="32">
        <v>0</v>
      </c>
      <c r="AB6" s="48">
        <v>8.8948999999999998</v>
      </c>
      <c r="AC6" s="49">
        <v>0</v>
      </c>
      <c r="AD6" s="50">
        <v>0</v>
      </c>
      <c r="AE6" s="32">
        <v>0</v>
      </c>
      <c r="AF6" s="55">
        <v>81580</v>
      </c>
      <c r="AG6" s="70">
        <f>81587-AF6</f>
        <v>7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44810</v>
      </c>
      <c r="B7" s="20">
        <v>781.9556</v>
      </c>
      <c r="C7" s="21">
        <v>7.3357000000000001</v>
      </c>
      <c r="D7" s="22">
        <f t="shared" si="0"/>
        <v>789.29129999999998</v>
      </c>
      <c r="E7" s="23">
        <f t="shared" ref="E7:E26" si="4">(D7-D6)*1000</f>
        <v>9.9999999974897905E-2</v>
      </c>
      <c r="F7" s="24">
        <f t="shared" ref="F7:F26" si="5">F6+E7</f>
        <v>9.9999999974897905E-2</v>
      </c>
      <c r="G7" s="25">
        <f t="shared" ref="G7:G26" si="6">E7/(A7-A6)</f>
        <v>9.9999999974897905E-2</v>
      </c>
      <c r="H7" s="21">
        <v>8.5731999999999999</v>
      </c>
      <c r="I7" s="22">
        <f t="shared" si="1"/>
        <v>790.52880000000005</v>
      </c>
      <c r="J7" s="23">
        <f t="shared" ref="J7:J26" si="7">(I7-I6)*1000</f>
        <v>-0.199999999949796</v>
      </c>
      <c r="K7" s="24">
        <f t="shared" ref="K7:K26" si="8">K6+J7</f>
        <v>-0.199999999949796</v>
      </c>
      <c r="L7" s="25">
        <f t="shared" ref="L7:L26" si="9">J7/(A7-A6)</f>
        <v>-0.199999999949796</v>
      </c>
      <c r="M7" s="40">
        <v>7.7519999999999998</v>
      </c>
      <c r="N7" s="22">
        <f t="shared" si="2"/>
        <v>789.70759999999996</v>
      </c>
      <c r="O7" s="23">
        <f t="shared" ref="O7:O26" si="10">(N7-N6)*1000</f>
        <v>-0.30000000003838101</v>
      </c>
      <c r="P7" s="24">
        <f t="shared" ref="P7:P26" si="11">P6+O7</f>
        <v>-0.30000000003838101</v>
      </c>
      <c r="Q7" s="25">
        <f t="shared" ref="Q7:Q26" si="12">O7/(A7-A6)</f>
        <v>-0.30000000003838101</v>
      </c>
      <c r="R7" s="51"/>
      <c r="S7" s="47">
        <f t="shared" si="3"/>
        <v>44810</v>
      </c>
      <c r="T7" s="48">
        <v>8.6492000000000004</v>
      </c>
      <c r="U7" s="49">
        <f t="shared" ref="U7:U20" si="13">(T7-T6)*1000</f>
        <v>9.99999999997669E-2</v>
      </c>
      <c r="V7" s="50">
        <f t="shared" ref="V7:V20" si="14">V6+U7</f>
        <v>9.99999999997669E-2</v>
      </c>
      <c r="W7" s="32">
        <f t="shared" ref="W7:W20" si="15">U7/(S7-S6)</f>
        <v>9.99999999997669E-2</v>
      </c>
      <c r="X7" s="18">
        <v>11.8871</v>
      </c>
      <c r="Y7" s="49">
        <f t="shared" ref="Y7:Y20" si="16">(X7-X6)*1000</f>
        <v>-0.50000000000061096</v>
      </c>
      <c r="Z7" s="50">
        <f t="shared" ref="Z7:Z20" si="17">Z6+Y7</f>
        <v>-0.50000000000061096</v>
      </c>
      <c r="AA7" s="32">
        <f t="shared" ref="AA7:AA20" si="18">Y7/(S7-S6)</f>
        <v>-0.50000000000061096</v>
      </c>
      <c r="AB7" s="48">
        <v>8.8947000000000003</v>
      </c>
      <c r="AC7" s="49">
        <f t="shared" ref="AC7:AC20" si="19">(AB7-AB6)*1000</f>
        <v>-0.19999999999953399</v>
      </c>
      <c r="AD7" s="50">
        <f t="shared" ref="AD7:AD20" si="20">AD6+AC7</f>
        <v>-0.19999999999953399</v>
      </c>
      <c r="AE7" s="32">
        <f t="shared" ref="AE7:AE20" si="21">AC7/(S7-S6)</f>
        <v>-0.19999999999953399</v>
      </c>
      <c r="AF7" s="55">
        <v>81577</v>
      </c>
      <c r="AG7" s="70">
        <f t="shared" ref="AG7:AG20" si="22">81587-AF7</f>
        <v>10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44811</v>
      </c>
      <c r="B8" s="20">
        <v>781.9556</v>
      </c>
      <c r="C8" s="21">
        <v>7.3354999999999997</v>
      </c>
      <c r="D8" s="22">
        <f t="shared" si="0"/>
        <v>789.29110000000003</v>
      </c>
      <c r="E8" s="23">
        <f t="shared" si="4"/>
        <v>-0.199999999949796</v>
      </c>
      <c r="F8" s="24">
        <f t="shared" si="5"/>
        <v>-9.9999999974897905E-2</v>
      </c>
      <c r="G8" s="25">
        <f t="shared" si="6"/>
        <v>-0.199999999949796</v>
      </c>
      <c r="H8" s="21">
        <v>8.5730000000000004</v>
      </c>
      <c r="I8" s="22">
        <f t="shared" si="1"/>
        <v>790.52859999999998</v>
      </c>
      <c r="J8" s="23">
        <f t="shared" si="7"/>
        <v>-0.20000000006348301</v>
      </c>
      <c r="K8" s="24">
        <f t="shared" si="8"/>
        <v>-0.40000000001327901</v>
      </c>
      <c r="L8" s="25">
        <f t="shared" si="9"/>
        <v>-0.20000000006348301</v>
      </c>
      <c r="M8" s="39">
        <v>7.7521000000000004</v>
      </c>
      <c r="N8" s="22">
        <f t="shared" si="2"/>
        <v>789.70770000000005</v>
      </c>
      <c r="O8" s="23">
        <f t="shared" si="10"/>
        <v>0.10000000008858501</v>
      </c>
      <c r="P8" s="24">
        <f t="shared" si="11"/>
        <v>-0.199999999949796</v>
      </c>
      <c r="Q8" s="25">
        <f t="shared" si="12"/>
        <v>0.10000000008858501</v>
      </c>
      <c r="R8" s="46"/>
      <c r="S8" s="47">
        <f t="shared" si="3"/>
        <v>44811</v>
      </c>
      <c r="T8" s="48">
        <v>8.6489999999999991</v>
      </c>
      <c r="U8" s="49">
        <f t="shared" si="13"/>
        <v>-0.20000000000130999</v>
      </c>
      <c r="V8" s="50">
        <f t="shared" si="14"/>
        <v>-0.10000000000154299</v>
      </c>
      <c r="W8" s="32">
        <f t="shared" si="15"/>
        <v>-0.20000000000130999</v>
      </c>
      <c r="X8" s="18">
        <v>11.8874</v>
      </c>
      <c r="Y8" s="49">
        <f t="shared" si="16"/>
        <v>0.29999999999930099</v>
      </c>
      <c r="Z8" s="50">
        <f t="shared" si="17"/>
        <v>-0.20000000000130999</v>
      </c>
      <c r="AA8" s="32">
        <f t="shared" si="18"/>
        <v>0.29999999999930099</v>
      </c>
      <c r="AB8" s="48">
        <v>8.8949999999999996</v>
      </c>
      <c r="AC8" s="49">
        <f t="shared" si="19"/>
        <v>0.29999999999930099</v>
      </c>
      <c r="AD8" s="50">
        <f t="shared" si="20"/>
        <v>9.99999999997669E-2</v>
      </c>
      <c r="AE8" s="32">
        <f t="shared" si="21"/>
        <v>0.29999999999930099</v>
      </c>
      <c r="AF8" s="55">
        <v>81574</v>
      </c>
      <c r="AG8" s="70">
        <f t="shared" si="22"/>
        <v>13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44812</v>
      </c>
      <c r="B9" s="20">
        <v>781.9556</v>
      </c>
      <c r="C9" s="21">
        <v>7.3356000000000003</v>
      </c>
      <c r="D9" s="22">
        <f t="shared" si="0"/>
        <v>789.2912</v>
      </c>
      <c r="E9" s="23">
        <f t="shared" si="4"/>
        <v>9.9999999974897905E-2</v>
      </c>
      <c r="F9" s="24">
        <f t="shared" si="5"/>
        <v>0</v>
      </c>
      <c r="G9" s="25">
        <f t="shared" si="6"/>
        <v>9.9999999974897905E-2</v>
      </c>
      <c r="H9" s="21">
        <v>8.5731000000000002</v>
      </c>
      <c r="I9" s="22">
        <f t="shared" si="1"/>
        <v>790.52869999999996</v>
      </c>
      <c r="J9" s="23">
        <f t="shared" si="7"/>
        <v>9.9999999974897905E-2</v>
      </c>
      <c r="K9" s="24">
        <f t="shared" si="8"/>
        <v>-0.30000000003838101</v>
      </c>
      <c r="L9" s="25">
        <f t="shared" si="9"/>
        <v>9.9999999974897905E-2</v>
      </c>
      <c r="M9" s="40">
        <v>7.7519</v>
      </c>
      <c r="N9" s="22">
        <f t="shared" si="2"/>
        <v>789.70749999999998</v>
      </c>
      <c r="O9" s="23">
        <f t="shared" si="10"/>
        <v>-0.20000000006348301</v>
      </c>
      <c r="P9" s="24">
        <f t="shared" si="11"/>
        <v>-0.40000000001327901</v>
      </c>
      <c r="Q9" s="25">
        <f t="shared" si="12"/>
        <v>-0.20000000006348301</v>
      </c>
      <c r="R9" s="51"/>
      <c r="S9" s="47">
        <f t="shared" si="3"/>
        <v>44812</v>
      </c>
      <c r="T9" s="48">
        <v>8.6487999999999996</v>
      </c>
      <c r="U9" s="49">
        <f t="shared" si="13"/>
        <v>-0.19999999999953399</v>
      </c>
      <c r="V9" s="50">
        <f t="shared" si="14"/>
        <v>-0.30000000000107702</v>
      </c>
      <c r="W9" s="32">
        <f t="shared" si="15"/>
        <v>-0.19999999999953399</v>
      </c>
      <c r="X9" s="18">
        <v>11.8872</v>
      </c>
      <c r="Y9" s="49">
        <f t="shared" si="16"/>
        <v>-0.19999999999953399</v>
      </c>
      <c r="Z9" s="50">
        <f t="shared" si="17"/>
        <v>-0.40000000000084401</v>
      </c>
      <c r="AA9" s="32">
        <f t="shared" si="18"/>
        <v>-0.19999999999953399</v>
      </c>
      <c r="AB9" s="48">
        <v>8.8942999999999994</v>
      </c>
      <c r="AC9" s="49">
        <f t="shared" si="19"/>
        <v>-0.70000000000014495</v>
      </c>
      <c r="AD9" s="50">
        <f t="shared" si="20"/>
        <v>-0.60000000000037801</v>
      </c>
      <c r="AE9" s="32">
        <f t="shared" si="21"/>
        <v>-0.70000000000014495</v>
      </c>
      <c r="AF9" s="55">
        <v>81571</v>
      </c>
      <c r="AG9" s="70">
        <f t="shared" si="22"/>
        <v>16</v>
      </c>
      <c r="AH9" s="71"/>
      <c r="AI9" s="73"/>
      <c r="AJ9" s="73"/>
      <c r="AK9" s="73"/>
      <c r="AL9" s="73"/>
      <c r="AM9" s="73"/>
    </row>
    <row r="10" spans="1:44" s="7" customFormat="1" ht="14.25">
      <c r="A10" s="19">
        <v>44813</v>
      </c>
      <c r="B10" s="20">
        <v>781.9556</v>
      </c>
      <c r="C10" s="21">
        <v>7.3350999999999997</v>
      </c>
      <c r="D10" s="22">
        <f t="shared" si="0"/>
        <v>789.29070000000002</v>
      </c>
      <c r="E10" s="23">
        <f t="shared" si="4"/>
        <v>-0.49999999998817701</v>
      </c>
      <c r="F10" s="24">
        <f t="shared" si="5"/>
        <v>-0.49999999998817701</v>
      </c>
      <c r="G10" s="25">
        <f t="shared" si="6"/>
        <v>-0.49999999998817701</v>
      </c>
      <c r="H10" s="21">
        <v>8.5725999999999996</v>
      </c>
      <c r="I10" s="22">
        <f t="shared" si="1"/>
        <v>790.52819999999997</v>
      </c>
      <c r="J10" s="23">
        <f t="shared" si="7"/>
        <v>-0.49999999998817701</v>
      </c>
      <c r="K10" s="24">
        <f t="shared" si="8"/>
        <v>-0.80000000002655702</v>
      </c>
      <c r="L10" s="25">
        <f t="shared" si="9"/>
        <v>-0.49999999998817701</v>
      </c>
      <c r="M10" s="39">
        <v>7.7516999999999996</v>
      </c>
      <c r="N10" s="22">
        <f t="shared" si="2"/>
        <v>789.70730000000003</v>
      </c>
      <c r="O10" s="23">
        <f t="shared" si="10"/>
        <v>-0.199999999949796</v>
      </c>
      <c r="P10" s="24">
        <f t="shared" si="11"/>
        <v>-0.59999999996307496</v>
      </c>
      <c r="Q10" s="25">
        <f t="shared" si="12"/>
        <v>-0.199999999949796</v>
      </c>
      <c r="R10" s="46"/>
      <c r="S10" s="47">
        <f t="shared" si="3"/>
        <v>44813</v>
      </c>
      <c r="T10" s="48">
        <v>8.6485000000000003</v>
      </c>
      <c r="U10" s="49">
        <f t="shared" si="13"/>
        <v>-0.29999999999930099</v>
      </c>
      <c r="V10" s="50">
        <f t="shared" si="14"/>
        <v>-0.60000000000037801</v>
      </c>
      <c r="W10" s="32">
        <f t="shared" si="15"/>
        <v>-0.29999999999930099</v>
      </c>
      <c r="X10" s="18">
        <v>11.887</v>
      </c>
      <c r="Y10" s="49">
        <f t="shared" si="16"/>
        <v>-0.19999999999953399</v>
      </c>
      <c r="Z10" s="50">
        <f t="shared" si="17"/>
        <v>-0.60000000000037801</v>
      </c>
      <c r="AA10" s="32">
        <f t="shared" si="18"/>
        <v>-0.19999999999953399</v>
      </c>
      <c r="AB10" s="48">
        <v>8.8940999999999999</v>
      </c>
      <c r="AC10" s="49">
        <f t="shared" si="19"/>
        <v>-0.19999999999953399</v>
      </c>
      <c r="AD10" s="50">
        <f t="shared" si="20"/>
        <v>-0.799999999999912</v>
      </c>
      <c r="AE10" s="32">
        <f t="shared" si="21"/>
        <v>-0.19999999999953399</v>
      </c>
      <c r="AF10" s="55">
        <v>81568</v>
      </c>
      <c r="AG10" s="70">
        <f t="shared" si="22"/>
        <v>19</v>
      </c>
    </row>
    <row r="11" spans="1:44" s="1" customFormat="1" ht="14.85" customHeight="1">
      <c r="A11" s="19">
        <v>44814</v>
      </c>
      <c r="B11" s="20">
        <v>781.9556</v>
      </c>
      <c r="C11" s="21">
        <v>7.3349000000000002</v>
      </c>
      <c r="D11" s="22">
        <f t="shared" si="0"/>
        <v>789.29049999999995</v>
      </c>
      <c r="E11" s="23">
        <f t="shared" si="4"/>
        <v>-0.20000000006348301</v>
      </c>
      <c r="F11" s="24">
        <f t="shared" si="5"/>
        <v>-0.70000000005165897</v>
      </c>
      <c r="G11" s="25">
        <f t="shared" si="6"/>
        <v>-0.20000000006348301</v>
      </c>
      <c r="H11" s="21">
        <v>8.5724</v>
      </c>
      <c r="I11" s="22">
        <f t="shared" si="1"/>
        <v>790.52800000000002</v>
      </c>
      <c r="J11" s="23">
        <f t="shared" si="7"/>
        <v>-0.199999999949796</v>
      </c>
      <c r="K11" s="24">
        <f t="shared" si="8"/>
        <v>-0.99999999997635303</v>
      </c>
      <c r="L11" s="25">
        <f t="shared" si="9"/>
        <v>-0.199999999949796</v>
      </c>
      <c r="M11" s="40">
        <v>7.7518000000000002</v>
      </c>
      <c r="N11" s="22">
        <f t="shared" si="2"/>
        <v>789.70740000000001</v>
      </c>
      <c r="O11" s="23">
        <f t="shared" si="10"/>
        <v>9.9999999974897905E-2</v>
      </c>
      <c r="P11" s="24">
        <f t="shared" si="11"/>
        <v>-0.49999999998817701</v>
      </c>
      <c r="Q11" s="25">
        <f t="shared" si="12"/>
        <v>9.9999999974897905E-2</v>
      </c>
      <c r="R11" s="51"/>
      <c r="S11" s="47">
        <f t="shared" si="3"/>
        <v>44814</v>
      </c>
      <c r="T11" s="48">
        <v>8.6484000000000005</v>
      </c>
      <c r="U11" s="49">
        <f t="shared" si="13"/>
        <v>-9.99999999997669E-2</v>
      </c>
      <c r="V11" s="50">
        <f t="shared" si="14"/>
        <v>-0.70000000000014495</v>
      </c>
      <c r="W11" s="32">
        <f t="shared" si="15"/>
        <v>-9.99999999997669E-2</v>
      </c>
      <c r="X11" s="18">
        <v>11.886799999999999</v>
      </c>
      <c r="Y11" s="49">
        <f t="shared" si="16"/>
        <v>-0.20000000000130999</v>
      </c>
      <c r="Z11" s="50">
        <f t="shared" si="17"/>
        <v>-0.80000000000168803</v>
      </c>
      <c r="AA11" s="32">
        <f t="shared" si="18"/>
        <v>-0.20000000000130999</v>
      </c>
      <c r="AB11" s="48">
        <v>8.8945000000000007</v>
      </c>
      <c r="AC11" s="49">
        <f t="shared" si="19"/>
        <v>0.40000000000084401</v>
      </c>
      <c r="AD11" s="50">
        <f t="shared" si="20"/>
        <v>-0.39999999999906799</v>
      </c>
      <c r="AE11" s="32">
        <f t="shared" si="21"/>
        <v>0.40000000000084401</v>
      </c>
      <c r="AF11" s="55">
        <v>81565</v>
      </c>
      <c r="AG11" s="70">
        <f t="shared" si="22"/>
        <v>22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44815</v>
      </c>
      <c r="B12" s="20">
        <v>781.9556</v>
      </c>
      <c r="C12" s="21">
        <v>7.3348000000000004</v>
      </c>
      <c r="D12" s="22">
        <f t="shared" si="0"/>
        <v>789.29039999999998</v>
      </c>
      <c r="E12" s="23">
        <f t="shared" si="4"/>
        <v>-9.9999999974897905E-2</v>
      </c>
      <c r="F12" s="24">
        <f t="shared" si="5"/>
        <v>-0.80000000002655702</v>
      </c>
      <c r="G12" s="25">
        <f t="shared" si="6"/>
        <v>-9.9999999974897905E-2</v>
      </c>
      <c r="H12" s="21">
        <v>8.5724999999999998</v>
      </c>
      <c r="I12" s="22">
        <f t="shared" si="1"/>
        <v>790.52809999999999</v>
      </c>
      <c r="J12" s="23">
        <f t="shared" si="7"/>
        <v>9.9999999974897905E-2</v>
      </c>
      <c r="K12" s="24">
        <f t="shared" si="8"/>
        <v>-0.90000000000145497</v>
      </c>
      <c r="L12" s="25">
        <f t="shared" si="9"/>
        <v>9.9999999974897905E-2</v>
      </c>
      <c r="M12" s="39">
        <v>7.7512999999999996</v>
      </c>
      <c r="N12" s="22">
        <f t="shared" si="2"/>
        <v>789.70690000000002</v>
      </c>
      <c r="O12" s="23">
        <f t="shared" si="10"/>
        <v>-0.49999999998817701</v>
      </c>
      <c r="P12" s="24">
        <f t="shared" si="11"/>
        <v>-0.99999999997635303</v>
      </c>
      <c r="Q12" s="25">
        <f t="shared" si="12"/>
        <v>-0.49999999998817701</v>
      </c>
      <c r="R12" s="46"/>
      <c r="S12" s="47">
        <f t="shared" si="3"/>
        <v>44815</v>
      </c>
      <c r="T12" s="48">
        <v>8.6481999999999903</v>
      </c>
      <c r="U12" s="49">
        <f t="shared" si="13"/>
        <v>-0.200000000010192</v>
      </c>
      <c r="V12" s="50">
        <f t="shared" si="14"/>
        <v>-0.90000000001033698</v>
      </c>
      <c r="W12" s="32">
        <f t="shared" si="15"/>
        <v>-0.200000000010192</v>
      </c>
      <c r="X12" s="18">
        <v>11.8865</v>
      </c>
      <c r="Y12" s="49">
        <f t="shared" si="16"/>
        <v>-0.29999999999930099</v>
      </c>
      <c r="Z12" s="50">
        <f t="shared" si="17"/>
        <v>-1.10000000000099</v>
      </c>
      <c r="AA12" s="32">
        <f t="shared" si="18"/>
        <v>-0.29999999999930099</v>
      </c>
      <c r="AB12" s="48">
        <v>8.8937000000000008</v>
      </c>
      <c r="AC12" s="49">
        <f t="shared" si="19"/>
        <v>-0.799999999999912</v>
      </c>
      <c r="AD12" s="50">
        <f t="shared" si="20"/>
        <v>-1.1999999999989801</v>
      </c>
      <c r="AE12" s="32">
        <f t="shared" si="21"/>
        <v>-0.799999999999912</v>
      </c>
      <c r="AF12" s="55">
        <v>81562</v>
      </c>
      <c r="AG12" s="70">
        <f t="shared" si="22"/>
        <v>25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44816</v>
      </c>
      <c r="B13" s="20">
        <v>781.9556</v>
      </c>
      <c r="C13" s="21">
        <v>7.3345000000000002</v>
      </c>
      <c r="D13" s="22">
        <f t="shared" si="0"/>
        <v>789.29010000000005</v>
      </c>
      <c r="E13" s="23">
        <f t="shared" si="4"/>
        <v>-0.29999999992469401</v>
      </c>
      <c r="F13" s="24">
        <f t="shared" si="5"/>
        <v>-1.09999999995125</v>
      </c>
      <c r="G13" s="25">
        <f t="shared" si="6"/>
        <v>-0.29999999992469401</v>
      </c>
      <c r="H13" s="21">
        <v>8.5719999999999992</v>
      </c>
      <c r="I13" s="22">
        <f t="shared" si="1"/>
        <v>790.52760000000001</v>
      </c>
      <c r="J13" s="23">
        <f t="shared" si="7"/>
        <v>-0.49999999998817701</v>
      </c>
      <c r="K13" s="24">
        <f t="shared" si="8"/>
        <v>-1.39999999998963</v>
      </c>
      <c r="L13" s="25">
        <f t="shared" si="9"/>
        <v>-0.49999999998817701</v>
      </c>
      <c r="M13" s="40">
        <v>7.7511000000000001</v>
      </c>
      <c r="N13" s="22">
        <f t="shared" si="2"/>
        <v>789.70669999999996</v>
      </c>
      <c r="O13" s="23">
        <f t="shared" si="10"/>
        <v>-0.20000000006348301</v>
      </c>
      <c r="P13" s="24">
        <f t="shared" si="11"/>
        <v>-1.2000000000398401</v>
      </c>
      <c r="Q13" s="25">
        <f t="shared" si="12"/>
        <v>-0.20000000006348301</v>
      </c>
      <c r="R13" s="51"/>
      <c r="S13" s="47">
        <f t="shared" si="3"/>
        <v>44816</v>
      </c>
      <c r="T13" s="48">
        <v>8.6480999999999995</v>
      </c>
      <c r="U13" s="49">
        <f t="shared" si="13"/>
        <v>-9.9999999990885199E-2</v>
      </c>
      <c r="V13" s="50">
        <f t="shared" si="14"/>
        <v>-1.0000000000012199</v>
      </c>
      <c r="W13" s="32">
        <f t="shared" si="15"/>
        <v>-9.9999999990885199E-2</v>
      </c>
      <c r="X13" s="18">
        <v>11.8864</v>
      </c>
      <c r="Y13" s="49">
        <f t="shared" si="16"/>
        <v>-9.99999999997669E-2</v>
      </c>
      <c r="Z13" s="50">
        <f t="shared" si="17"/>
        <v>-1.20000000000076</v>
      </c>
      <c r="AA13" s="32">
        <f t="shared" si="18"/>
        <v>-9.99999999997669E-2</v>
      </c>
      <c r="AB13" s="48">
        <v>8.8934999999999995</v>
      </c>
      <c r="AC13" s="49">
        <f t="shared" si="19"/>
        <v>-0.20000000000130999</v>
      </c>
      <c r="AD13" s="50">
        <f t="shared" si="20"/>
        <v>-1.4000000000002899</v>
      </c>
      <c r="AE13" s="32">
        <f t="shared" si="21"/>
        <v>-0.20000000000130999</v>
      </c>
      <c r="AF13" s="55">
        <v>81559</v>
      </c>
      <c r="AG13" s="70">
        <f t="shared" si="22"/>
        <v>28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44817</v>
      </c>
      <c r="B14" s="20">
        <v>781.9556</v>
      </c>
      <c r="C14" s="21">
        <v>7.3342999999999998</v>
      </c>
      <c r="D14" s="22">
        <f t="shared" si="0"/>
        <v>789.28989999999999</v>
      </c>
      <c r="E14" s="23">
        <f t="shared" si="4"/>
        <v>-0.20000000006348301</v>
      </c>
      <c r="F14" s="24">
        <f t="shared" si="5"/>
        <v>-1.30000000001473</v>
      </c>
      <c r="G14" s="25">
        <f t="shared" si="6"/>
        <v>-0.20000000006348301</v>
      </c>
      <c r="H14" s="21">
        <v>8.5717999999999996</v>
      </c>
      <c r="I14" s="22">
        <f t="shared" si="1"/>
        <v>790.52739999999994</v>
      </c>
      <c r="J14" s="23">
        <f t="shared" si="7"/>
        <v>-0.199999999949796</v>
      </c>
      <c r="K14" s="24">
        <f t="shared" si="8"/>
        <v>-1.5999999999394301</v>
      </c>
      <c r="L14" s="25">
        <f t="shared" si="9"/>
        <v>-0.199999999949796</v>
      </c>
      <c r="M14" s="39">
        <v>7.7502000000000004</v>
      </c>
      <c r="N14" s="22">
        <f t="shared" si="2"/>
        <v>789.70579999999995</v>
      </c>
      <c r="O14" s="23">
        <f t="shared" si="10"/>
        <v>-0.90000000000145497</v>
      </c>
      <c r="P14" s="24">
        <f t="shared" si="11"/>
        <v>-2.1000000000412902</v>
      </c>
      <c r="Q14" s="25">
        <f t="shared" si="12"/>
        <v>-0.90000000000145497</v>
      </c>
      <c r="R14" s="46"/>
      <c r="S14" s="47">
        <f t="shared" si="3"/>
        <v>44817</v>
      </c>
      <c r="T14" s="48">
        <v>8.6477999999999895</v>
      </c>
      <c r="U14" s="49">
        <f t="shared" si="13"/>
        <v>-0.30000000000995902</v>
      </c>
      <c r="V14" s="50">
        <f t="shared" si="14"/>
        <v>-1.30000000001118</v>
      </c>
      <c r="W14" s="32">
        <f t="shared" si="15"/>
        <v>-0.30000000000995902</v>
      </c>
      <c r="X14" s="18">
        <v>11.886200000000001</v>
      </c>
      <c r="Y14" s="49">
        <f t="shared" si="16"/>
        <v>-0.19999999999953399</v>
      </c>
      <c r="Z14" s="50">
        <f t="shared" si="17"/>
        <v>-1.4000000000002899</v>
      </c>
      <c r="AA14" s="32">
        <f t="shared" si="18"/>
        <v>-0.19999999999953399</v>
      </c>
      <c r="AB14" s="48">
        <v>8.8935999999999993</v>
      </c>
      <c r="AC14" s="49">
        <f t="shared" si="19"/>
        <v>9.99999999997669E-2</v>
      </c>
      <c r="AD14" s="50">
        <f t="shared" si="20"/>
        <v>-1.3000000000005201</v>
      </c>
      <c r="AE14" s="32">
        <f t="shared" si="21"/>
        <v>9.99999999997669E-2</v>
      </c>
      <c r="AF14" s="55">
        <v>81556</v>
      </c>
      <c r="AG14" s="70">
        <f t="shared" si="22"/>
        <v>31</v>
      </c>
      <c r="AH14" s="72"/>
    </row>
    <row r="15" spans="1:44" s="1" customFormat="1" ht="14.85" customHeight="1">
      <c r="A15" s="19">
        <v>44818</v>
      </c>
      <c r="B15" s="20">
        <v>781.9556</v>
      </c>
      <c r="C15" s="21">
        <v>7.3342000000000001</v>
      </c>
      <c r="D15" s="22">
        <f t="shared" si="0"/>
        <v>789.28980000000001</v>
      </c>
      <c r="E15" s="23">
        <f t="shared" si="4"/>
        <v>-9.9999999974897905E-2</v>
      </c>
      <c r="F15" s="24">
        <f t="shared" si="5"/>
        <v>-1.39999999998963</v>
      </c>
      <c r="G15" s="25">
        <f t="shared" si="6"/>
        <v>-9.9999999974897905E-2</v>
      </c>
      <c r="H15" s="21">
        <v>8.5721000000000007</v>
      </c>
      <c r="I15" s="22">
        <f t="shared" si="1"/>
        <v>790.52769999999998</v>
      </c>
      <c r="J15" s="23">
        <f t="shared" si="7"/>
        <v>0.29999999992469401</v>
      </c>
      <c r="K15" s="24">
        <f t="shared" si="8"/>
        <v>-1.30000000001473</v>
      </c>
      <c r="L15" s="25">
        <f t="shared" si="9"/>
        <v>0.29999999992469401</v>
      </c>
      <c r="M15" s="40">
        <v>7.7507000000000001</v>
      </c>
      <c r="N15" s="22">
        <f t="shared" si="2"/>
        <v>789.70630000000006</v>
      </c>
      <c r="O15" s="23">
        <f t="shared" si="10"/>
        <v>0.50000000010186296</v>
      </c>
      <c r="P15" s="24">
        <f t="shared" si="11"/>
        <v>-1.5999999999394301</v>
      </c>
      <c r="Q15" s="25">
        <f t="shared" si="12"/>
        <v>0.50000000010186296</v>
      </c>
      <c r="R15" s="51"/>
      <c r="S15" s="47">
        <f t="shared" si="3"/>
        <v>44818</v>
      </c>
      <c r="T15" s="48">
        <v>8.64759999999999</v>
      </c>
      <c r="U15" s="49">
        <f t="shared" si="13"/>
        <v>-0.19999999999953399</v>
      </c>
      <c r="V15" s="50">
        <f t="shared" si="14"/>
        <v>-1.5000000000107101</v>
      </c>
      <c r="W15" s="32">
        <f t="shared" si="15"/>
        <v>-0.19999999999953399</v>
      </c>
      <c r="X15" s="18">
        <v>11.8863</v>
      </c>
      <c r="Y15" s="49">
        <f t="shared" si="16"/>
        <v>9.99999999997669E-2</v>
      </c>
      <c r="Z15" s="50">
        <f t="shared" si="17"/>
        <v>-1.3000000000005201</v>
      </c>
      <c r="AA15" s="32">
        <f t="shared" si="18"/>
        <v>9.99999999997669E-2</v>
      </c>
      <c r="AB15" s="48">
        <v>8.8931000000000004</v>
      </c>
      <c r="AC15" s="49">
        <f t="shared" si="19"/>
        <v>-0.49999999999883499</v>
      </c>
      <c r="AD15" s="50">
        <f t="shared" si="20"/>
        <v>-1.7999999999993599</v>
      </c>
      <c r="AE15" s="32">
        <f t="shared" si="21"/>
        <v>-0.49999999999883499</v>
      </c>
      <c r="AF15" s="55">
        <v>81553</v>
      </c>
      <c r="AG15" s="70">
        <f t="shared" si="22"/>
        <v>34</v>
      </c>
      <c r="AH15" s="71"/>
    </row>
    <row r="16" spans="1:44" s="1" customFormat="1" ht="14.85" customHeight="1">
      <c r="A16" s="19">
        <v>44819</v>
      </c>
      <c r="B16" s="20">
        <v>781.9556</v>
      </c>
      <c r="C16" s="21">
        <v>7.3338999999999999</v>
      </c>
      <c r="D16" s="22">
        <f t="shared" si="0"/>
        <v>789.28949999999998</v>
      </c>
      <c r="E16" s="23">
        <f t="shared" si="4"/>
        <v>-0.30000000003838101</v>
      </c>
      <c r="F16" s="24">
        <f t="shared" si="5"/>
        <v>-1.70000000002801</v>
      </c>
      <c r="G16" s="25">
        <f t="shared" si="6"/>
        <v>-0.30000000003838101</v>
      </c>
      <c r="H16" s="21">
        <v>8.5714000000000006</v>
      </c>
      <c r="I16" s="22">
        <f t="shared" si="1"/>
        <v>790.52700000000004</v>
      </c>
      <c r="J16" s="23">
        <f t="shared" si="7"/>
        <v>-0.69999999993797202</v>
      </c>
      <c r="K16" s="24">
        <f t="shared" si="8"/>
        <v>-1.9999999999527101</v>
      </c>
      <c r="L16" s="25">
        <f t="shared" si="9"/>
        <v>-0.69999999993797202</v>
      </c>
      <c r="M16" s="39">
        <v>7.7504999999999997</v>
      </c>
      <c r="N16" s="22">
        <f t="shared" si="2"/>
        <v>789.70609999999999</v>
      </c>
      <c r="O16" s="23">
        <f t="shared" si="10"/>
        <v>-0.20000000006348301</v>
      </c>
      <c r="P16" s="24">
        <f t="shared" si="11"/>
        <v>-1.8000000000029099</v>
      </c>
      <c r="Q16" s="25">
        <f t="shared" si="12"/>
        <v>-0.20000000006348301</v>
      </c>
      <c r="R16" s="46"/>
      <c r="S16" s="47">
        <f t="shared" si="3"/>
        <v>44819</v>
      </c>
      <c r="T16" s="48">
        <v>8.6475000000000009</v>
      </c>
      <c r="U16" s="49">
        <f t="shared" si="13"/>
        <v>-9.9999999989108801E-2</v>
      </c>
      <c r="V16" s="50">
        <f t="shared" si="14"/>
        <v>-1.59999999999982</v>
      </c>
      <c r="W16" s="32">
        <f t="shared" si="15"/>
        <v>-9.9999999989108801E-2</v>
      </c>
      <c r="X16" s="18">
        <v>11.8858</v>
      </c>
      <c r="Y16" s="49">
        <f t="shared" si="16"/>
        <v>-0.50000000000061096</v>
      </c>
      <c r="Z16" s="50">
        <f t="shared" si="17"/>
        <v>-1.80000000000113</v>
      </c>
      <c r="AA16" s="32">
        <f t="shared" si="18"/>
        <v>-0.50000000000061096</v>
      </c>
      <c r="AB16" s="48">
        <v>8.8928999999999991</v>
      </c>
      <c r="AC16" s="49">
        <f t="shared" si="19"/>
        <v>-0.20000000000130999</v>
      </c>
      <c r="AD16" s="50">
        <f t="shared" si="20"/>
        <v>-2.0000000000006701</v>
      </c>
      <c r="AE16" s="32">
        <f t="shared" si="21"/>
        <v>-0.20000000000130999</v>
      </c>
      <c r="AF16" s="55">
        <v>81550</v>
      </c>
      <c r="AG16" s="70">
        <f t="shared" si="22"/>
        <v>37</v>
      </c>
      <c r="AH16" s="72"/>
    </row>
    <row r="17" spans="1:43" s="1" customFormat="1" ht="14.85" customHeight="1">
      <c r="A17" s="19">
        <v>44820</v>
      </c>
      <c r="B17" s="20">
        <v>781.9556</v>
      </c>
      <c r="C17" s="21">
        <v>7.3337000000000003</v>
      </c>
      <c r="D17" s="22">
        <f t="shared" si="0"/>
        <v>789.28930000000003</v>
      </c>
      <c r="E17" s="23">
        <f t="shared" si="4"/>
        <v>-0.199999999949796</v>
      </c>
      <c r="F17" s="24">
        <f t="shared" si="5"/>
        <v>-1.8999999999778101</v>
      </c>
      <c r="G17" s="25">
        <f t="shared" si="6"/>
        <v>-0.199999999949796</v>
      </c>
      <c r="H17" s="21">
        <v>8.5711999999999993</v>
      </c>
      <c r="I17" s="22">
        <f t="shared" si="1"/>
        <v>790.52679999999998</v>
      </c>
      <c r="J17" s="23">
        <f t="shared" si="7"/>
        <v>-0.20000000006348301</v>
      </c>
      <c r="K17" s="24">
        <f t="shared" si="8"/>
        <v>-2.2000000000161899</v>
      </c>
      <c r="L17" s="25">
        <f t="shared" si="9"/>
        <v>-0.20000000006348301</v>
      </c>
      <c r="M17" s="40">
        <v>7.7502000000000004</v>
      </c>
      <c r="N17" s="22">
        <f t="shared" si="2"/>
        <v>789.70579999999995</v>
      </c>
      <c r="O17" s="23">
        <f t="shared" si="10"/>
        <v>-0.30000000003838101</v>
      </c>
      <c r="P17" s="24">
        <f t="shared" si="11"/>
        <v>-2.1000000000412902</v>
      </c>
      <c r="Q17" s="25">
        <f t="shared" si="12"/>
        <v>-0.30000000003838101</v>
      </c>
      <c r="R17" s="51"/>
      <c r="S17" s="47">
        <f t="shared" si="3"/>
        <v>44820</v>
      </c>
      <c r="T17" s="48">
        <v>8.6471999999999891</v>
      </c>
      <c r="U17" s="49">
        <f t="shared" si="13"/>
        <v>-0.30000000001173499</v>
      </c>
      <c r="V17" s="50">
        <f t="shared" si="14"/>
        <v>-1.90000000001156</v>
      </c>
      <c r="W17" s="32">
        <f t="shared" si="15"/>
        <v>-0.30000000001173499</v>
      </c>
      <c r="X17" s="18">
        <v>11.8856</v>
      </c>
      <c r="Y17" s="49">
        <f t="shared" si="16"/>
        <v>-0.19999999999953399</v>
      </c>
      <c r="Z17" s="50">
        <f t="shared" si="17"/>
        <v>-2.0000000000006701</v>
      </c>
      <c r="AA17" s="32">
        <f t="shared" si="18"/>
        <v>-0.19999999999953399</v>
      </c>
      <c r="AB17" s="48">
        <v>8.8927999999999994</v>
      </c>
      <c r="AC17" s="49">
        <f t="shared" si="19"/>
        <v>-9.99999999997669E-2</v>
      </c>
      <c r="AD17" s="50">
        <f t="shared" si="20"/>
        <v>-2.10000000000043</v>
      </c>
      <c r="AE17" s="32">
        <f t="shared" si="21"/>
        <v>-9.99999999997669E-2</v>
      </c>
      <c r="AF17" s="55">
        <v>81547</v>
      </c>
      <c r="AG17" s="70">
        <f t="shared" si="22"/>
        <v>40</v>
      </c>
      <c r="AH17" s="71"/>
    </row>
    <row r="18" spans="1:43" s="1" customFormat="1" ht="14.85" customHeight="1">
      <c r="A18" s="19">
        <v>44821</v>
      </c>
      <c r="B18" s="20">
        <v>781.9556</v>
      </c>
      <c r="C18" s="21">
        <v>7.3339999999999996</v>
      </c>
      <c r="D18" s="22">
        <f t="shared" si="0"/>
        <v>789.28959999999995</v>
      </c>
      <c r="E18" s="23">
        <f t="shared" si="4"/>
        <v>0.29999999992469401</v>
      </c>
      <c r="F18" s="24">
        <f t="shared" si="5"/>
        <v>-1.60000000005311</v>
      </c>
      <c r="G18" s="25">
        <f t="shared" si="6"/>
        <v>0.29999999992469401</v>
      </c>
      <c r="H18" s="21">
        <v>8.5711999999999993</v>
      </c>
      <c r="I18" s="22">
        <f t="shared" si="1"/>
        <v>790.52679999999998</v>
      </c>
      <c r="J18" s="23">
        <f t="shared" si="7"/>
        <v>0</v>
      </c>
      <c r="K18" s="24">
        <f t="shared" si="8"/>
        <v>-2.2000000000161899</v>
      </c>
      <c r="L18" s="25">
        <f t="shared" si="9"/>
        <v>0</v>
      </c>
      <c r="M18" s="39">
        <v>7.7500999999999998</v>
      </c>
      <c r="N18" s="22">
        <f t="shared" si="2"/>
        <v>789.70569999999998</v>
      </c>
      <c r="O18" s="23">
        <f t="shared" si="10"/>
        <v>-9.9999999974897905E-2</v>
      </c>
      <c r="P18" s="24">
        <f t="shared" si="11"/>
        <v>-2.2000000000161899</v>
      </c>
      <c r="Q18" s="25">
        <f t="shared" si="12"/>
        <v>-9.9999999974897905E-2</v>
      </c>
      <c r="R18" s="51"/>
      <c r="S18" s="47">
        <f t="shared" si="3"/>
        <v>44821</v>
      </c>
      <c r="T18" s="48">
        <v>8.6469999999999896</v>
      </c>
      <c r="U18" s="49">
        <f t="shared" si="13"/>
        <v>-0.19999999999953399</v>
      </c>
      <c r="V18" s="50">
        <f t="shared" si="14"/>
        <v>-2.1000000000110899</v>
      </c>
      <c r="W18" s="32">
        <f t="shared" si="15"/>
        <v>-0.19999999999953399</v>
      </c>
      <c r="X18" s="18">
        <v>11.8855</v>
      </c>
      <c r="Y18" s="49">
        <f t="shared" si="16"/>
        <v>-9.99999999997669E-2</v>
      </c>
      <c r="Z18" s="50">
        <f t="shared" si="17"/>
        <v>-2.10000000000043</v>
      </c>
      <c r="AA18" s="32">
        <f t="shared" si="18"/>
        <v>-9.99999999997669E-2</v>
      </c>
      <c r="AB18" s="48">
        <v>8.8925000000000107</v>
      </c>
      <c r="AC18" s="49">
        <f t="shared" si="19"/>
        <v>-0.29999999998864302</v>
      </c>
      <c r="AD18" s="50">
        <f t="shared" si="20"/>
        <v>-2.3999999999890802</v>
      </c>
      <c r="AE18" s="32">
        <f t="shared" si="21"/>
        <v>-0.29999999998864302</v>
      </c>
      <c r="AF18" s="55">
        <v>81544</v>
      </c>
      <c r="AG18" s="70">
        <f t="shared" si="22"/>
        <v>43</v>
      </c>
      <c r="AH18" s="72"/>
    </row>
    <row r="19" spans="1:43" s="1" customFormat="1" ht="14.85" customHeight="1">
      <c r="A19" s="19">
        <v>44822</v>
      </c>
      <c r="B19" s="20">
        <v>781.9556</v>
      </c>
      <c r="C19" s="21">
        <v>7.3333000000000004</v>
      </c>
      <c r="D19" s="22">
        <f t="shared" si="0"/>
        <v>789.28890000000001</v>
      </c>
      <c r="E19" s="23">
        <f t="shared" si="4"/>
        <v>-0.69999999993797202</v>
      </c>
      <c r="F19" s="24">
        <f t="shared" si="5"/>
        <v>-2.2999999999910901</v>
      </c>
      <c r="G19" s="25">
        <f t="shared" si="6"/>
        <v>-0.69999999993797202</v>
      </c>
      <c r="H19" s="21">
        <v>8.5708000000000109</v>
      </c>
      <c r="I19" s="22">
        <f t="shared" si="1"/>
        <v>790.52639999999997</v>
      </c>
      <c r="J19" s="23">
        <f t="shared" si="7"/>
        <v>-0.40000000001327901</v>
      </c>
      <c r="K19" s="24">
        <f t="shared" si="8"/>
        <v>-2.6000000000294698</v>
      </c>
      <c r="L19" s="25">
        <f t="shared" si="9"/>
        <v>-0.40000000001327901</v>
      </c>
      <c r="M19" s="40">
        <v>7.7499000000000002</v>
      </c>
      <c r="N19" s="22">
        <f t="shared" si="2"/>
        <v>789.70550000000003</v>
      </c>
      <c r="O19" s="23">
        <f t="shared" si="10"/>
        <v>-0.199999999949796</v>
      </c>
      <c r="P19" s="24">
        <f t="shared" si="11"/>
        <v>-2.39999999996598</v>
      </c>
      <c r="Q19" s="25">
        <f t="shared" si="12"/>
        <v>-0.199999999949796</v>
      </c>
      <c r="R19" s="51"/>
      <c r="S19" s="47">
        <f t="shared" si="3"/>
        <v>44822</v>
      </c>
      <c r="T19" s="48">
        <v>8.6471</v>
      </c>
      <c r="U19" s="49">
        <f t="shared" si="13"/>
        <v>0.100000000010425</v>
      </c>
      <c r="V19" s="50">
        <f t="shared" si="14"/>
        <v>-2.0000000000006701</v>
      </c>
      <c r="W19" s="32">
        <f t="shared" si="15"/>
        <v>0.100000000010425</v>
      </c>
      <c r="X19" s="18">
        <v>11.885199999999999</v>
      </c>
      <c r="Y19" s="49">
        <f t="shared" si="16"/>
        <v>-0.30000000000107702</v>
      </c>
      <c r="Z19" s="50">
        <f t="shared" si="17"/>
        <v>-2.4000000000015098</v>
      </c>
      <c r="AA19" s="32">
        <f t="shared" si="18"/>
        <v>-0.30000000000107702</v>
      </c>
      <c r="AB19" s="48">
        <v>8.8923000000000094</v>
      </c>
      <c r="AC19" s="49">
        <f t="shared" si="19"/>
        <v>-0.20000000000130999</v>
      </c>
      <c r="AD19" s="50">
        <f t="shared" si="20"/>
        <v>-2.59999999999039</v>
      </c>
      <c r="AE19" s="32">
        <f t="shared" si="21"/>
        <v>-0.20000000000130999</v>
      </c>
      <c r="AF19" s="55">
        <v>81541</v>
      </c>
      <c r="AG19" s="70">
        <f t="shared" si="22"/>
        <v>46</v>
      </c>
      <c r="AH19" s="71"/>
    </row>
    <row r="20" spans="1:43" s="1" customFormat="1" ht="14.85" customHeight="1">
      <c r="A20" s="19">
        <v>44823</v>
      </c>
      <c r="B20" s="20">
        <v>781.9556</v>
      </c>
      <c r="C20" s="21">
        <v>7.3330999999999902</v>
      </c>
      <c r="D20" s="22">
        <f t="shared" si="0"/>
        <v>789.28869999999995</v>
      </c>
      <c r="E20" s="23">
        <f t="shared" si="4"/>
        <v>-0.20000000006348301</v>
      </c>
      <c r="F20" s="24">
        <f t="shared" si="5"/>
        <v>-2.5000000000545701</v>
      </c>
      <c r="G20" s="25">
        <f t="shared" si="6"/>
        <v>-0.20000000006348301</v>
      </c>
      <c r="H20" s="21">
        <v>8.5706000000000095</v>
      </c>
      <c r="I20" s="22">
        <f t="shared" si="1"/>
        <v>790.52620000000002</v>
      </c>
      <c r="J20" s="23">
        <f t="shared" si="7"/>
        <v>-0.199999999949796</v>
      </c>
      <c r="K20" s="24">
        <f t="shared" si="8"/>
        <v>-2.79999999997926</v>
      </c>
      <c r="L20" s="25">
        <f t="shared" si="9"/>
        <v>-0.199999999949796</v>
      </c>
      <c r="M20" s="39">
        <v>7.75</v>
      </c>
      <c r="N20" s="22">
        <f t="shared" si="2"/>
        <v>789.7056</v>
      </c>
      <c r="O20" s="23">
        <f t="shared" si="10"/>
        <v>9.9999999974897905E-2</v>
      </c>
      <c r="P20" s="24">
        <f t="shared" si="11"/>
        <v>-2.2999999999910901</v>
      </c>
      <c r="Q20" s="25">
        <f t="shared" si="12"/>
        <v>9.9999999974897905E-2</v>
      </c>
      <c r="R20" s="46"/>
      <c r="S20" s="47">
        <f t="shared" si="3"/>
        <v>44823</v>
      </c>
      <c r="T20" s="48">
        <v>8.6469000000000005</v>
      </c>
      <c r="U20" s="49">
        <f t="shared" si="13"/>
        <v>-0.19999999999953399</v>
      </c>
      <c r="V20" s="50">
        <f t="shared" si="14"/>
        <v>-2.2000000000002</v>
      </c>
      <c r="W20" s="32">
        <f t="shared" si="15"/>
        <v>-0.19999999999953399</v>
      </c>
      <c r="X20" s="18">
        <v>11.885</v>
      </c>
      <c r="Y20" s="49">
        <f t="shared" si="16"/>
        <v>-0.19999999999953399</v>
      </c>
      <c r="Z20" s="50">
        <f t="shared" si="17"/>
        <v>-2.6000000000010499</v>
      </c>
      <c r="AA20" s="32">
        <f t="shared" si="18"/>
        <v>-0.19999999999953399</v>
      </c>
      <c r="AB20" s="48">
        <v>8.8920999999999992</v>
      </c>
      <c r="AC20" s="49">
        <f t="shared" si="19"/>
        <v>-0.200000000010192</v>
      </c>
      <c r="AD20" s="50">
        <f t="shared" si="20"/>
        <v>-2.8000000000005798</v>
      </c>
      <c r="AE20" s="32">
        <f t="shared" si="21"/>
        <v>-0.200000000010192</v>
      </c>
      <c r="AF20" s="55">
        <v>81538</v>
      </c>
      <c r="AG20" s="70">
        <f t="shared" si="22"/>
        <v>49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7" customFormat="1" ht="14.25">
      <c r="A21" s="19">
        <v>44825</v>
      </c>
      <c r="B21" s="20">
        <v>781.9556</v>
      </c>
      <c r="C21" s="21">
        <v>7.33289999999998</v>
      </c>
      <c r="D21" s="22">
        <f t="shared" si="0"/>
        <v>789.2885</v>
      </c>
      <c r="E21" s="23">
        <f t="shared" si="4"/>
        <v>-0.199999999949796</v>
      </c>
      <c r="F21" s="24">
        <f t="shared" si="5"/>
        <v>-2.70000000000437</v>
      </c>
      <c r="G21" s="25">
        <f t="shared" si="6"/>
        <v>-9.9999999974897905E-2</v>
      </c>
      <c r="H21" s="21">
        <v>8.57040000000001</v>
      </c>
      <c r="I21" s="22">
        <f t="shared" si="1"/>
        <v>790.52599999999995</v>
      </c>
      <c r="J21" s="23">
        <f t="shared" si="7"/>
        <v>-0.199999999949796</v>
      </c>
      <c r="K21" s="24">
        <f t="shared" si="8"/>
        <v>-2.9999999999290599</v>
      </c>
      <c r="L21" s="25">
        <f t="shared" si="9"/>
        <v>-9.9999999974897905E-2</v>
      </c>
      <c r="M21" s="40">
        <v>7.7500999999999998</v>
      </c>
      <c r="N21" s="22">
        <f t="shared" si="2"/>
        <v>789.70569999999998</v>
      </c>
      <c r="O21" s="23">
        <f t="shared" si="10"/>
        <v>9.9999999974897905E-2</v>
      </c>
      <c r="P21" s="24">
        <f t="shared" si="11"/>
        <v>-2.2000000000161899</v>
      </c>
      <c r="Q21" s="25">
        <f t="shared" si="12"/>
        <v>4.9999999987449001E-2</v>
      </c>
      <c r="R21" s="46"/>
      <c r="S21" s="47">
        <f t="shared" ref="S21:S26" si="23">A21</f>
        <v>44825</v>
      </c>
      <c r="T21" s="48">
        <v>8.6466999999999992</v>
      </c>
      <c r="U21" s="49">
        <f t="shared" ref="U21:U26" si="24">(T21-T20)*1000</f>
        <v>-0.19999999999953399</v>
      </c>
      <c r="V21" s="50">
        <f t="shared" ref="V21:V26" si="25">V20+U21</f>
        <v>-2.3999999999997401</v>
      </c>
      <c r="W21" s="32">
        <f t="shared" ref="W21:W26" si="26">U21/(S21-S20)</f>
        <v>-9.99999999997669E-2</v>
      </c>
      <c r="X21" s="18">
        <v>11.8851</v>
      </c>
      <c r="Y21" s="49">
        <f t="shared" ref="Y21:Y26" si="27">(X21-X20)*1000</f>
        <v>9.99999999997669E-2</v>
      </c>
      <c r="Z21" s="50">
        <f t="shared" ref="Z21:Z26" si="28">Z20+Y21</f>
        <v>-2.5000000000012799</v>
      </c>
      <c r="AA21" s="32">
        <f t="shared" ref="AA21:AA26" si="29">Y21/(S21-S20)</f>
        <v>4.9999999999883499E-2</v>
      </c>
      <c r="AB21" s="48">
        <v>8.8919999999999995</v>
      </c>
      <c r="AC21" s="49">
        <f t="shared" ref="AC21:AC26" si="30">(AB21-AB20)*1000</f>
        <v>-9.99999999997669E-2</v>
      </c>
      <c r="AD21" s="50">
        <f t="shared" ref="AD21:AD26" si="31">AD20+AC21</f>
        <v>-2.9000000000003499</v>
      </c>
      <c r="AE21" s="32">
        <f t="shared" ref="AE21:AE26" si="32">AC21/(S21-S20)</f>
        <v>-4.9999999999883499E-2</v>
      </c>
      <c r="AF21" s="55">
        <v>81535</v>
      </c>
      <c r="AG21" s="70">
        <f t="shared" ref="AG21:AG26" si="33">81587-AF21</f>
        <v>52</v>
      </c>
    </row>
    <row r="22" spans="1:43" s="1" customFormat="1" ht="14.85" customHeight="1">
      <c r="A22" s="19">
        <v>44827</v>
      </c>
      <c r="B22" s="20">
        <v>781.9556</v>
      </c>
      <c r="C22" s="21">
        <v>7.3324999999999996</v>
      </c>
      <c r="D22" s="22">
        <f t="shared" si="0"/>
        <v>789.28809999999999</v>
      </c>
      <c r="E22" s="23">
        <f t="shared" si="4"/>
        <v>-0.40000000001327901</v>
      </c>
      <c r="F22" s="24">
        <f t="shared" si="5"/>
        <v>-3.1000000000176402</v>
      </c>
      <c r="G22" s="25">
        <f t="shared" si="6"/>
        <v>-0.20000000000663901</v>
      </c>
      <c r="H22" s="21">
        <v>8.5704999999999991</v>
      </c>
      <c r="I22" s="22">
        <f t="shared" si="1"/>
        <v>790.52610000000004</v>
      </c>
      <c r="J22" s="23">
        <f t="shared" si="7"/>
        <v>9.9999999974897905E-2</v>
      </c>
      <c r="K22" s="24">
        <f t="shared" si="8"/>
        <v>-2.8999999999541601</v>
      </c>
      <c r="L22" s="25">
        <f t="shared" si="9"/>
        <v>4.9999999987449001E-2</v>
      </c>
      <c r="M22" s="39">
        <v>7.75</v>
      </c>
      <c r="N22" s="22">
        <f t="shared" si="2"/>
        <v>789.7056</v>
      </c>
      <c r="O22" s="23">
        <f t="shared" si="10"/>
        <v>-9.9999999974897905E-2</v>
      </c>
      <c r="P22" s="24">
        <f t="shared" si="11"/>
        <v>-2.2999999999910901</v>
      </c>
      <c r="Q22" s="25">
        <f t="shared" si="12"/>
        <v>-4.9999999987449001E-2</v>
      </c>
      <c r="R22" s="51"/>
      <c r="S22" s="47">
        <f t="shared" si="23"/>
        <v>44827</v>
      </c>
      <c r="T22" s="48">
        <v>8.6465999999999994</v>
      </c>
      <c r="U22" s="49">
        <f t="shared" si="24"/>
        <v>-0.10000000000154299</v>
      </c>
      <c r="V22" s="50">
        <f t="shared" si="25"/>
        <v>-2.5000000000012799</v>
      </c>
      <c r="W22" s="32">
        <f t="shared" si="26"/>
        <v>-5.0000000000771601E-2</v>
      </c>
      <c r="X22" s="18">
        <v>11.884600000000001</v>
      </c>
      <c r="Y22" s="49">
        <f t="shared" si="27"/>
        <v>-0.49999999999883499</v>
      </c>
      <c r="Z22" s="50">
        <f t="shared" si="28"/>
        <v>-3.0000000000001101</v>
      </c>
      <c r="AA22" s="32">
        <f t="shared" si="29"/>
        <v>-0.24999999999941699</v>
      </c>
      <c r="AB22" s="48">
        <v>8.8916999999999806</v>
      </c>
      <c r="AC22" s="49">
        <f t="shared" si="30"/>
        <v>-0.300000000020617</v>
      </c>
      <c r="AD22" s="50">
        <f t="shared" si="31"/>
        <v>-3.2000000000209599</v>
      </c>
      <c r="AE22" s="32">
        <f t="shared" si="32"/>
        <v>-0.150000000010309</v>
      </c>
      <c r="AF22" s="55">
        <v>81532</v>
      </c>
      <c r="AG22" s="70">
        <f t="shared" si="33"/>
        <v>55</v>
      </c>
      <c r="AH22" s="72"/>
    </row>
    <row r="23" spans="1:43" s="1" customFormat="1" ht="14.85" customHeight="1">
      <c r="A23" s="19">
        <v>44829</v>
      </c>
      <c r="B23" s="20">
        <v>781.9556</v>
      </c>
      <c r="C23" s="21">
        <v>7.3323999999999998</v>
      </c>
      <c r="D23" s="22">
        <f t="shared" si="0"/>
        <v>789.28800000000001</v>
      </c>
      <c r="E23" s="23">
        <f t="shared" si="4"/>
        <v>-9.9999999974897905E-2</v>
      </c>
      <c r="F23" s="24">
        <f t="shared" si="5"/>
        <v>-3.1999999999925399</v>
      </c>
      <c r="G23" s="25">
        <f t="shared" si="6"/>
        <v>-4.9999999987449001E-2</v>
      </c>
      <c r="H23" s="21">
        <v>8.5700000000000092</v>
      </c>
      <c r="I23" s="22">
        <f t="shared" si="1"/>
        <v>790.52560000000005</v>
      </c>
      <c r="J23" s="23">
        <f t="shared" si="7"/>
        <v>-0.49999999998817701</v>
      </c>
      <c r="K23" s="24">
        <f t="shared" si="8"/>
        <v>-3.3999999999423398</v>
      </c>
      <c r="L23" s="25">
        <f t="shared" si="9"/>
        <v>-0.24999999999408801</v>
      </c>
      <c r="M23" s="40">
        <v>7.7503000000000002</v>
      </c>
      <c r="N23" s="22">
        <f t="shared" si="2"/>
        <v>789.70590000000004</v>
      </c>
      <c r="O23" s="23">
        <f t="shared" si="10"/>
        <v>0.30000000003838101</v>
      </c>
      <c r="P23" s="24">
        <f t="shared" si="11"/>
        <v>-1.9999999999527101</v>
      </c>
      <c r="Q23" s="25">
        <f t="shared" si="12"/>
        <v>0.15000000001919001</v>
      </c>
      <c r="R23" s="51"/>
      <c r="S23" s="47">
        <f t="shared" si="23"/>
        <v>44829</v>
      </c>
      <c r="T23" s="48">
        <v>8.6463000000000001</v>
      </c>
      <c r="U23" s="49">
        <f t="shared" si="24"/>
        <v>-0.29999999999752403</v>
      </c>
      <c r="V23" s="50">
        <f t="shared" si="25"/>
        <v>-2.7999999999987999</v>
      </c>
      <c r="W23" s="32">
        <f t="shared" si="26"/>
        <v>-0.14999999999876201</v>
      </c>
      <c r="X23" s="18">
        <v>11.884399999999999</v>
      </c>
      <c r="Y23" s="49">
        <f t="shared" si="27"/>
        <v>-0.19999999999953399</v>
      </c>
      <c r="Z23" s="50">
        <f t="shared" si="28"/>
        <v>-3.1999999999996498</v>
      </c>
      <c r="AA23" s="32">
        <f t="shared" si="29"/>
        <v>-9.99999999997669E-2</v>
      </c>
      <c r="AB23" s="48">
        <v>8.8914999999999704</v>
      </c>
      <c r="AC23" s="49">
        <f t="shared" si="30"/>
        <v>-0.200000000010192</v>
      </c>
      <c r="AD23" s="50">
        <f t="shared" si="31"/>
        <v>-3.4000000000311599</v>
      </c>
      <c r="AE23" s="32">
        <f t="shared" si="32"/>
        <v>-0.100000000005096</v>
      </c>
      <c r="AF23" s="55">
        <v>81529</v>
      </c>
      <c r="AG23" s="70">
        <f t="shared" si="33"/>
        <v>58</v>
      </c>
      <c r="AH23" s="71"/>
    </row>
    <row r="24" spans="1:43" s="1" customFormat="1" ht="14.25">
      <c r="A24" s="19">
        <v>44831</v>
      </c>
      <c r="B24" s="20">
        <v>781.9556</v>
      </c>
      <c r="C24" s="21">
        <v>7.3322999999999503</v>
      </c>
      <c r="D24" s="22">
        <f t="shared" si="0"/>
        <v>789.28790000000004</v>
      </c>
      <c r="E24" s="23">
        <f t="shared" si="4"/>
        <v>-0.10000000008858501</v>
      </c>
      <c r="F24" s="24">
        <f t="shared" si="5"/>
        <v>-3.30000000008113</v>
      </c>
      <c r="G24" s="25">
        <f t="shared" si="6"/>
        <v>-5.0000000044292399E-2</v>
      </c>
      <c r="H24" s="21">
        <v>8.5698000000000008</v>
      </c>
      <c r="I24" s="22">
        <f t="shared" si="1"/>
        <v>790.52539999999999</v>
      </c>
      <c r="J24" s="23">
        <f t="shared" si="7"/>
        <v>-0.20000000006348301</v>
      </c>
      <c r="K24" s="24">
        <f t="shared" si="8"/>
        <v>-3.6000000000058199</v>
      </c>
      <c r="L24" s="25">
        <f t="shared" si="9"/>
        <v>-0.100000000031741</v>
      </c>
      <c r="M24" s="39">
        <v>7.7504</v>
      </c>
      <c r="N24" s="22">
        <f t="shared" si="2"/>
        <v>789.70600000000002</v>
      </c>
      <c r="O24" s="23">
        <f t="shared" si="10"/>
        <v>9.9999999974897905E-2</v>
      </c>
      <c r="P24" s="24">
        <f t="shared" si="11"/>
        <v>-1.8999999999778101</v>
      </c>
      <c r="Q24" s="25">
        <f t="shared" si="12"/>
        <v>4.9999999987449001E-2</v>
      </c>
      <c r="R24" s="51"/>
      <c r="S24" s="47">
        <f t="shared" si="23"/>
        <v>44831</v>
      </c>
      <c r="T24" s="48">
        <v>8.6461000000000006</v>
      </c>
      <c r="U24" s="49">
        <f t="shared" si="24"/>
        <v>-0.19999999999953399</v>
      </c>
      <c r="V24" s="50">
        <f t="shared" si="25"/>
        <v>-2.99999999999834</v>
      </c>
      <c r="W24" s="32">
        <f t="shared" si="26"/>
        <v>-9.99999999997669E-2</v>
      </c>
      <c r="X24" s="18">
        <v>11.884499999999999</v>
      </c>
      <c r="Y24" s="49">
        <f t="shared" si="27"/>
        <v>9.9999999997990599E-2</v>
      </c>
      <c r="Z24" s="50">
        <f t="shared" si="28"/>
        <v>-3.1000000000016601</v>
      </c>
      <c r="AA24" s="32">
        <f t="shared" si="29"/>
        <v>4.99999999989953E-2</v>
      </c>
      <c r="AB24" s="48">
        <v>8.8916000000000004</v>
      </c>
      <c r="AC24" s="49">
        <f t="shared" si="30"/>
        <v>0.100000000031741</v>
      </c>
      <c r="AD24" s="50">
        <f t="shared" si="31"/>
        <v>-3.2999999999994101</v>
      </c>
      <c r="AE24" s="32">
        <f t="shared" si="32"/>
        <v>5.0000000015870703E-2</v>
      </c>
      <c r="AF24" s="55">
        <v>81526</v>
      </c>
      <c r="AG24" s="70">
        <f t="shared" si="33"/>
        <v>61</v>
      </c>
      <c r="AH24" s="72"/>
    </row>
    <row r="25" spans="1:43" s="1" customFormat="1" ht="14.25">
      <c r="A25" s="19">
        <v>44833</v>
      </c>
      <c r="B25" s="20">
        <v>781.9556</v>
      </c>
      <c r="C25" s="21">
        <v>7.3320999999999401</v>
      </c>
      <c r="D25" s="22">
        <f t="shared" si="0"/>
        <v>789.28769999999997</v>
      </c>
      <c r="E25" s="23">
        <f t="shared" si="4"/>
        <v>-0.199999999949796</v>
      </c>
      <c r="F25" s="24">
        <f t="shared" si="5"/>
        <v>-3.5000000000309202</v>
      </c>
      <c r="G25" s="25">
        <f t="shared" si="6"/>
        <v>-9.9999999974897905E-2</v>
      </c>
      <c r="H25" s="21">
        <v>8.57</v>
      </c>
      <c r="I25" s="22">
        <f t="shared" si="1"/>
        <v>790.52560000000005</v>
      </c>
      <c r="J25" s="23">
        <f t="shared" si="7"/>
        <v>0.20000000006348301</v>
      </c>
      <c r="K25" s="24">
        <f t="shared" si="8"/>
        <v>-3.3999999999423398</v>
      </c>
      <c r="L25" s="25">
        <f t="shared" si="9"/>
        <v>0.100000000031741</v>
      </c>
      <c r="M25" s="40">
        <v>7.7503000000000002</v>
      </c>
      <c r="N25" s="22">
        <f t="shared" si="2"/>
        <v>789.70590000000004</v>
      </c>
      <c r="O25" s="23">
        <f t="shared" si="10"/>
        <v>-9.9999999974897905E-2</v>
      </c>
      <c r="P25" s="24">
        <f t="shared" si="11"/>
        <v>-1.9999999999527101</v>
      </c>
      <c r="Q25" s="25">
        <f t="shared" si="12"/>
        <v>-4.9999999987449001E-2</v>
      </c>
      <c r="R25" s="51"/>
      <c r="S25" s="47">
        <f t="shared" si="23"/>
        <v>44833</v>
      </c>
      <c r="T25" s="48">
        <v>8.6462000000000003</v>
      </c>
      <c r="U25" s="49">
        <f t="shared" si="24"/>
        <v>9.9999999997990599E-2</v>
      </c>
      <c r="V25" s="50">
        <f t="shared" si="25"/>
        <v>-2.9000000000003499</v>
      </c>
      <c r="W25" s="32">
        <f t="shared" si="26"/>
        <v>4.99999999989953E-2</v>
      </c>
      <c r="X25" s="18">
        <v>11.884</v>
      </c>
      <c r="Y25" s="49">
        <f t="shared" si="27"/>
        <v>-0.49999999999705802</v>
      </c>
      <c r="Z25" s="50">
        <f t="shared" si="28"/>
        <v>-3.5999999999987198</v>
      </c>
      <c r="AA25" s="32">
        <f t="shared" si="29"/>
        <v>-0.24999999999852901</v>
      </c>
      <c r="AB25" s="48">
        <v>8.89109999999995</v>
      </c>
      <c r="AC25" s="49">
        <f t="shared" si="30"/>
        <v>-0.50000000005212497</v>
      </c>
      <c r="AD25" s="50">
        <f t="shared" si="31"/>
        <v>-3.8000000000515399</v>
      </c>
      <c r="AE25" s="32">
        <f t="shared" si="32"/>
        <v>-0.25000000002606299</v>
      </c>
      <c r="AF25" s="55">
        <v>81523</v>
      </c>
      <c r="AG25" s="70">
        <f t="shared" si="33"/>
        <v>64</v>
      </c>
      <c r="AH25" s="71"/>
    </row>
    <row r="26" spans="1:43" s="1" customFormat="1" ht="14.25">
      <c r="A26" s="19">
        <v>44835</v>
      </c>
      <c r="B26" s="20">
        <v>781.9556</v>
      </c>
      <c r="C26" s="21">
        <v>7.3319999999999999</v>
      </c>
      <c r="D26" s="22">
        <f t="shared" si="0"/>
        <v>789.2876</v>
      </c>
      <c r="E26" s="23">
        <f t="shared" si="4"/>
        <v>-9.9999999974897905E-2</v>
      </c>
      <c r="F26" s="24">
        <f t="shared" si="5"/>
        <v>-3.6000000000058199</v>
      </c>
      <c r="G26" s="25">
        <f t="shared" si="6"/>
        <v>-4.9999999987449001E-2</v>
      </c>
      <c r="H26" s="21">
        <v>8.5701000000000001</v>
      </c>
      <c r="I26" s="22">
        <f t="shared" si="1"/>
        <v>790.52570000000003</v>
      </c>
      <c r="J26" s="23">
        <f t="shared" si="7"/>
        <v>9.9999999974897905E-2</v>
      </c>
      <c r="K26" s="24">
        <f t="shared" si="8"/>
        <v>-3.2999999999674401</v>
      </c>
      <c r="L26" s="25">
        <f t="shared" si="9"/>
        <v>4.9999999987449001E-2</v>
      </c>
      <c r="M26" s="40">
        <v>7.7502000000000004</v>
      </c>
      <c r="N26" s="22">
        <f t="shared" si="2"/>
        <v>789.70579999999995</v>
      </c>
      <c r="O26" s="23">
        <f t="shared" si="10"/>
        <v>-0.10000000008858501</v>
      </c>
      <c r="P26" s="24">
        <f t="shared" si="11"/>
        <v>-2.1000000000412902</v>
      </c>
      <c r="Q26" s="25">
        <f t="shared" si="12"/>
        <v>-5.0000000044292399E-2</v>
      </c>
      <c r="R26" s="51"/>
      <c r="S26" s="47">
        <f t="shared" si="23"/>
        <v>44835</v>
      </c>
      <c r="T26" s="48">
        <v>8.6463000000000001</v>
      </c>
      <c r="U26" s="49">
        <f t="shared" si="24"/>
        <v>9.99999999997669E-2</v>
      </c>
      <c r="V26" s="50">
        <f t="shared" si="25"/>
        <v>-2.8000000000005798</v>
      </c>
      <c r="W26" s="32">
        <f t="shared" si="26"/>
        <v>4.9999999999883499E-2</v>
      </c>
      <c r="X26" s="18">
        <v>11.8843</v>
      </c>
      <c r="Y26" s="49">
        <f t="shared" si="27"/>
        <v>0.29999999999752403</v>
      </c>
      <c r="Z26" s="50">
        <f t="shared" si="28"/>
        <v>-3.30000000000119</v>
      </c>
      <c r="AA26" s="32">
        <f t="shared" si="29"/>
        <v>0.14999999999876201</v>
      </c>
      <c r="AB26" s="48">
        <v>8.8911999999999995</v>
      </c>
      <c r="AC26" s="49">
        <f t="shared" si="30"/>
        <v>0.100000000051281</v>
      </c>
      <c r="AD26" s="50">
        <f t="shared" si="31"/>
        <v>-3.70000000000026</v>
      </c>
      <c r="AE26" s="32">
        <f t="shared" si="32"/>
        <v>5.0000000025640597E-2</v>
      </c>
      <c r="AF26" s="55">
        <v>81520</v>
      </c>
      <c r="AG26" s="70">
        <f t="shared" si="33"/>
        <v>67</v>
      </c>
      <c r="AH26" s="72"/>
    </row>
    <row r="27" spans="1:43" s="7" customFormat="1" ht="14.25">
      <c r="A27" s="26"/>
      <c r="B27" s="27"/>
      <c r="C27" s="28"/>
      <c r="D27" s="29"/>
      <c r="E27" s="30">
        <f>F26-F21</f>
        <v>-0.90000000000144997</v>
      </c>
      <c r="F27" s="31">
        <f>K26-K21</f>
        <v>-0.30000000003838001</v>
      </c>
      <c r="G27" s="32">
        <f>P26-P21</f>
        <v>9.9999999974899695E-2</v>
      </c>
      <c r="H27" s="33">
        <f>F26</f>
        <v>-3.6000000000058199</v>
      </c>
      <c r="I27" s="41">
        <f>K26</f>
        <v>-3.2999999999674401</v>
      </c>
      <c r="J27" s="30">
        <f>P26</f>
        <v>-2.1000000000412902</v>
      </c>
      <c r="K27" s="31">
        <f>E27/11</f>
        <v>-8.1818181818313601E-2</v>
      </c>
      <c r="L27" s="32"/>
      <c r="M27" s="42"/>
      <c r="N27" s="29"/>
      <c r="O27" s="30"/>
      <c r="P27" s="31"/>
      <c r="Q27" s="32"/>
      <c r="R27" s="46"/>
      <c r="S27" s="26"/>
      <c r="T27" s="28"/>
      <c r="U27" s="49">
        <f>V26-V21</f>
        <v>-0.40000000000084002</v>
      </c>
      <c r="V27" s="50">
        <f>Z26-Z21</f>
        <v>-0.79999999999991001</v>
      </c>
      <c r="W27" s="32">
        <f>AD26-AD21</f>
        <v>-0.79999999999991001</v>
      </c>
      <c r="X27" s="49">
        <f>V26</f>
        <v>-2.8000000000005798</v>
      </c>
      <c r="Y27" s="50">
        <f>Z26</f>
        <v>-3.30000000000119</v>
      </c>
      <c r="Z27" s="32">
        <f>AD26</f>
        <v>-3.70000000000026</v>
      </c>
      <c r="AA27" s="32">
        <f>W27/11</f>
        <v>-7.2727272727264494E-2</v>
      </c>
      <c r="AB27" s="56"/>
      <c r="AC27" s="49"/>
      <c r="AD27" s="50"/>
      <c r="AE27" s="32"/>
      <c r="AF27" s="57"/>
      <c r="AG27" s="82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9" workbookViewId="0">
      <selection activeCell="A27" sqref="A27:XFD27"/>
    </sheetView>
  </sheetViews>
  <sheetFormatPr defaultColWidth="9" defaultRowHeight="13.5"/>
  <cols>
    <col min="1" max="1" width="9.125"/>
    <col min="2" max="2" width="10.625" customWidth="1"/>
    <col min="3" max="3" width="13.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19" max="19" width="9.125"/>
    <col min="20" max="20" width="13.75"/>
    <col min="24" max="24" width="11.875" customWidth="1"/>
    <col min="28" max="28" width="12.875" customWidth="1"/>
    <col min="32" max="33" width="10.375"/>
  </cols>
  <sheetData>
    <row r="1" spans="1:44" s="1" customFormat="1" ht="30.75" customHeight="1">
      <c r="A1" s="97" t="s">
        <v>66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44818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44818</v>
      </c>
      <c r="B6" s="20">
        <v>781.9556</v>
      </c>
      <c r="C6" s="21">
        <v>8.0760000000000005</v>
      </c>
      <c r="D6" s="22">
        <f t="shared" ref="D6:D12" si="0">C6+B6</f>
        <v>790.03160000000003</v>
      </c>
      <c r="E6" s="23">
        <v>0</v>
      </c>
      <c r="F6" s="24">
        <v>0</v>
      </c>
      <c r="G6" s="25">
        <v>0</v>
      </c>
      <c r="H6" s="21">
        <v>8.7913999999999994</v>
      </c>
      <c r="I6" s="22">
        <f t="shared" ref="I6:I12" si="1">H6+B6</f>
        <v>790.74699999999996</v>
      </c>
      <c r="J6" s="23">
        <v>0</v>
      </c>
      <c r="K6" s="24">
        <v>0</v>
      </c>
      <c r="L6" s="25">
        <v>0</v>
      </c>
      <c r="M6" s="39">
        <v>8.0127000000000006</v>
      </c>
      <c r="N6" s="22">
        <f t="shared" ref="N6:N12" si="2">M6+B6</f>
        <v>789.9683</v>
      </c>
      <c r="O6" s="23">
        <v>0</v>
      </c>
      <c r="P6" s="24">
        <v>0</v>
      </c>
      <c r="Q6" s="25">
        <v>0</v>
      </c>
      <c r="R6" s="46"/>
      <c r="S6" s="47">
        <f t="shared" ref="S6:S12" si="3">A6</f>
        <v>44818</v>
      </c>
      <c r="T6" s="48">
        <v>8.6491000000000007</v>
      </c>
      <c r="U6" s="49">
        <v>0</v>
      </c>
      <c r="V6" s="50">
        <v>0</v>
      </c>
      <c r="W6" s="32">
        <v>0</v>
      </c>
      <c r="X6" s="18">
        <v>11.887600000000001</v>
      </c>
      <c r="Y6" s="49">
        <f>(X6-X6)*1000</f>
        <v>0</v>
      </c>
      <c r="Z6" s="50">
        <v>0</v>
      </c>
      <c r="AA6" s="32">
        <v>0</v>
      </c>
      <c r="AB6" s="48">
        <v>8.8948999999999998</v>
      </c>
      <c r="AC6" s="49">
        <v>0</v>
      </c>
      <c r="AD6" s="50">
        <v>0</v>
      </c>
      <c r="AE6" s="32">
        <v>0</v>
      </c>
      <c r="AF6" s="55">
        <v>81557</v>
      </c>
      <c r="AG6" s="70">
        <f>81557-AF6</f>
        <v>0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44819</v>
      </c>
      <c r="B7" s="20">
        <v>781.9556</v>
      </c>
      <c r="C7" s="21">
        <v>8.0761000000000003</v>
      </c>
      <c r="D7" s="22">
        <f t="shared" si="0"/>
        <v>790.0317</v>
      </c>
      <c r="E7" s="23">
        <f t="shared" ref="E7:E12" si="4">(D7-D6)*1000</f>
        <v>9.9999999974897905E-2</v>
      </c>
      <c r="F7" s="24">
        <f t="shared" ref="F7:F12" si="5">F6+E7</f>
        <v>9.9999999974897905E-2</v>
      </c>
      <c r="G7" s="25">
        <f t="shared" ref="G7:G12" si="6">E7/(A7-A6)</f>
        <v>9.9999999974897905E-2</v>
      </c>
      <c r="H7" s="21">
        <v>8.7911999999999999</v>
      </c>
      <c r="I7" s="22">
        <f t="shared" si="1"/>
        <v>790.74680000000001</v>
      </c>
      <c r="J7" s="23">
        <f t="shared" ref="J7:J12" si="7">(I7-I6)*1000</f>
        <v>-0.199999999949796</v>
      </c>
      <c r="K7" s="24">
        <f t="shared" ref="K7:K12" si="8">K6+J7</f>
        <v>-0.199999999949796</v>
      </c>
      <c r="L7" s="25">
        <f t="shared" ref="L7:L12" si="9">J7/(A7-A6)</f>
        <v>-0.199999999949796</v>
      </c>
      <c r="M7" s="40">
        <v>8.0124999999999993</v>
      </c>
      <c r="N7" s="22">
        <f t="shared" si="2"/>
        <v>789.96810000000005</v>
      </c>
      <c r="O7" s="23">
        <f t="shared" ref="O7:O12" si="10">(N7-N6)*1000</f>
        <v>-0.199999999949796</v>
      </c>
      <c r="P7" s="24">
        <f t="shared" ref="P7:P12" si="11">P6+O7</f>
        <v>-0.199999999949796</v>
      </c>
      <c r="Q7" s="25">
        <f t="shared" ref="Q7:Q12" si="12">O7/(A7-A6)</f>
        <v>-0.199999999949796</v>
      </c>
      <c r="R7" s="51"/>
      <c r="S7" s="47">
        <f t="shared" si="3"/>
        <v>44819</v>
      </c>
      <c r="T7" s="48">
        <v>8.6492000000000004</v>
      </c>
      <c r="U7" s="49">
        <f t="shared" ref="U7:U12" si="13">(T7-T6)*1000</f>
        <v>9.99999999997669E-2</v>
      </c>
      <c r="V7" s="50">
        <f t="shared" ref="V7:V12" si="14">V6+U7</f>
        <v>9.99999999997669E-2</v>
      </c>
      <c r="W7" s="32">
        <f t="shared" ref="W7:W12" si="15">U7/(S7-S6)</f>
        <v>9.99999999997669E-2</v>
      </c>
      <c r="X7" s="18">
        <v>11.887499999999999</v>
      </c>
      <c r="Y7" s="49">
        <f t="shared" ref="Y7:Y12" si="16">(X7-X6)*1000</f>
        <v>-0.10000000000154299</v>
      </c>
      <c r="Z7" s="50">
        <f t="shared" ref="Z7:Z12" si="17">Z6+Y7</f>
        <v>-0.10000000000154299</v>
      </c>
      <c r="AA7" s="32">
        <f t="shared" ref="AA7:AA12" si="18">Y7/(S7-S6)</f>
        <v>-0.10000000000154299</v>
      </c>
      <c r="AB7" s="48">
        <v>8.8947000000000003</v>
      </c>
      <c r="AC7" s="49">
        <f t="shared" ref="AC7:AC12" si="19">(AB7-AB6)*1000</f>
        <v>-0.19999999999953399</v>
      </c>
      <c r="AD7" s="50">
        <f t="shared" ref="AD7:AD12" si="20">AD6+AC7</f>
        <v>-0.19999999999953399</v>
      </c>
      <c r="AE7" s="32">
        <f t="shared" ref="AE7:AE12" si="21">AC7/(S7-S6)</f>
        <v>-0.19999999999953399</v>
      </c>
      <c r="AF7" s="55">
        <v>81554</v>
      </c>
      <c r="AG7" s="70">
        <f t="shared" ref="AG7:AG12" si="22">81557-AF7</f>
        <v>3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44820</v>
      </c>
      <c r="B8" s="20">
        <v>781.9556</v>
      </c>
      <c r="C8" s="21">
        <v>8.0757999999999992</v>
      </c>
      <c r="D8" s="22">
        <f t="shared" si="0"/>
        <v>790.03139999999996</v>
      </c>
      <c r="E8" s="23">
        <f t="shared" si="4"/>
        <v>-0.30000000003838101</v>
      </c>
      <c r="F8" s="24">
        <f t="shared" si="5"/>
        <v>-0.20000000006348301</v>
      </c>
      <c r="G8" s="25">
        <f t="shared" si="6"/>
        <v>-0.30000000003838101</v>
      </c>
      <c r="H8" s="21">
        <v>8.7910000000000004</v>
      </c>
      <c r="I8" s="22">
        <f t="shared" si="1"/>
        <v>790.74659999999994</v>
      </c>
      <c r="J8" s="23">
        <f t="shared" si="7"/>
        <v>-0.199999999949796</v>
      </c>
      <c r="K8" s="24">
        <f t="shared" si="8"/>
        <v>-0.39999999989959201</v>
      </c>
      <c r="L8" s="25">
        <f t="shared" si="9"/>
        <v>-0.199999999949796</v>
      </c>
      <c r="M8" s="39">
        <v>8.0122</v>
      </c>
      <c r="N8" s="22">
        <f t="shared" si="2"/>
        <v>789.96780000000001</v>
      </c>
      <c r="O8" s="23">
        <f t="shared" si="10"/>
        <v>-0.30000000003838101</v>
      </c>
      <c r="P8" s="24">
        <f t="shared" si="11"/>
        <v>-0.49999999998817701</v>
      </c>
      <c r="Q8" s="25">
        <f t="shared" si="12"/>
        <v>-0.30000000003838101</v>
      </c>
      <c r="R8" s="46"/>
      <c r="S8" s="47">
        <f t="shared" si="3"/>
        <v>44820</v>
      </c>
      <c r="T8" s="48">
        <v>8.6489999999999991</v>
      </c>
      <c r="U8" s="49">
        <f t="shared" si="13"/>
        <v>-0.20000000000130999</v>
      </c>
      <c r="V8" s="50">
        <f t="shared" si="14"/>
        <v>-0.10000000000154299</v>
      </c>
      <c r="W8" s="32">
        <f t="shared" si="15"/>
        <v>-0.20000000000130999</v>
      </c>
      <c r="X8" s="18">
        <v>11.8874</v>
      </c>
      <c r="Y8" s="49">
        <f t="shared" si="16"/>
        <v>-9.99999999997669E-2</v>
      </c>
      <c r="Z8" s="50">
        <f t="shared" si="17"/>
        <v>-0.20000000000130999</v>
      </c>
      <c r="AA8" s="32">
        <f t="shared" si="18"/>
        <v>-9.99999999997669E-2</v>
      </c>
      <c r="AB8" s="48">
        <v>8.8949999999999996</v>
      </c>
      <c r="AC8" s="49">
        <f t="shared" si="19"/>
        <v>0.29999999999930099</v>
      </c>
      <c r="AD8" s="50">
        <f t="shared" si="20"/>
        <v>9.99999999997669E-2</v>
      </c>
      <c r="AE8" s="32">
        <f t="shared" si="21"/>
        <v>0.29999999999930099</v>
      </c>
      <c r="AF8" s="55">
        <v>81551</v>
      </c>
      <c r="AG8" s="70">
        <f t="shared" si="22"/>
        <v>6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44821</v>
      </c>
      <c r="B9" s="20">
        <v>781.9556</v>
      </c>
      <c r="C9" s="21">
        <v>8.0754999999999999</v>
      </c>
      <c r="D9" s="22">
        <f t="shared" si="0"/>
        <v>790.03110000000004</v>
      </c>
      <c r="E9" s="23">
        <f t="shared" si="4"/>
        <v>-0.29999999992469401</v>
      </c>
      <c r="F9" s="24">
        <f t="shared" si="5"/>
        <v>-0.49999999998817701</v>
      </c>
      <c r="G9" s="25">
        <f t="shared" si="6"/>
        <v>-0.29999999992469401</v>
      </c>
      <c r="H9" s="21">
        <v>8.7911000000000001</v>
      </c>
      <c r="I9" s="22">
        <f t="shared" si="1"/>
        <v>790.74670000000003</v>
      </c>
      <c r="J9" s="23">
        <f t="shared" si="7"/>
        <v>9.9999999974897905E-2</v>
      </c>
      <c r="K9" s="24">
        <f t="shared" si="8"/>
        <v>-0.29999999992469401</v>
      </c>
      <c r="L9" s="25">
        <f t="shared" si="9"/>
        <v>9.9999999974897905E-2</v>
      </c>
      <c r="M9" s="40">
        <v>8.0122999999999998</v>
      </c>
      <c r="N9" s="22">
        <f t="shared" si="2"/>
        <v>789.96789999999999</v>
      </c>
      <c r="O9" s="23">
        <f t="shared" si="10"/>
        <v>9.9999999974897905E-2</v>
      </c>
      <c r="P9" s="24">
        <f t="shared" si="11"/>
        <v>-0.40000000001327901</v>
      </c>
      <c r="Q9" s="25">
        <f t="shared" si="12"/>
        <v>9.9999999974897905E-2</v>
      </c>
      <c r="R9" s="51"/>
      <c r="S9" s="47">
        <f t="shared" si="3"/>
        <v>44821</v>
      </c>
      <c r="T9" s="48">
        <v>8.6487999999999996</v>
      </c>
      <c r="U9" s="49">
        <f t="shared" si="13"/>
        <v>-0.19999999999953399</v>
      </c>
      <c r="V9" s="50">
        <f t="shared" si="14"/>
        <v>-0.30000000000107702</v>
      </c>
      <c r="W9" s="32">
        <f t="shared" si="15"/>
        <v>-0.19999999999953399</v>
      </c>
      <c r="X9" s="18">
        <v>11.8872</v>
      </c>
      <c r="Y9" s="49">
        <f t="shared" si="16"/>
        <v>-0.19999999999953399</v>
      </c>
      <c r="Z9" s="50">
        <f t="shared" si="17"/>
        <v>-0.40000000000084401</v>
      </c>
      <c r="AA9" s="32">
        <f t="shared" si="18"/>
        <v>-0.19999999999953399</v>
      </c>
      <c r="AB9" s="48">
        <v>8.8942999999999994</v>
      </c>
      <c r="AC9" s="49">
        <f t="shared" si="19"/>
        <v>-0.70000000000014495</v>
      </c>
      <c r="AD9" s="50">
        <f t="shared" si="20"/>
        <v>-0.60000000000037801</v>
      </c>
      <c r="AE9" s="32">
        <f t="shared" si="21"/>
        <v>-0.70000000000014495</v>
      </c>
      <c r="AF9" s="55">
        <v>81548</v>
      </c>
      <c r="AG9" s="70">
        <f t="shared" si="22"/>
        <v>9</v>
      </c>
      <c r="AH9" s="71"/>
      <c r="AI9" s="73"/>
      <c r="AJ9" s="73"/>
      <c r="AK9" s="73"/>
      <c r="AL9" s="73"/>
      <c r="AM9" s="73"/>
    </row>
    <row r="10" spans="1:44" s="7" customFormat="1" ht="14.25">
      <c r="A10" s="19">
        <v>44822</v>
      </c>
      <c r="B10" s="20">
        <v>781.9556</v>
      </c>
      <c r="C10" s="21">
        <v>8.0755999999999997</v>
      </c>
      <c r="D10" s="22">
        <f t="shared" si="0"/>
        <v>790.03120000000001</v>
      </c>
      <c r="E10" s="23">
        <f t="shared" si="4"/>
        <v>9.9999999974897905E-2</v>
      </c>
      <c r="F10" s="24">
        <f t="shared" si="5"/>
        <v>-0.40000000001327901</v>
      </c>
      <c r="G10" s="25">
        <f t="shared" si="6"/>
        <v>9.9999999974897905E-2</v>
      </c>
      <c r="H10" s="21">
        <v>8.7908000000000008</v>
      </c>
      <c r="I10" s="22">
        <f t="shared" si="1"/>
        <v>790.74639999999999</v>
      </c>
      <c r="J10" s="23">
        <f t="shared" si="7"/>
        <v>-0.30000000003838101</v>
      </c>
      <c r="K10" s="24">
        <f t="shared" si="8"/>
        <v>-0.59999999996307496</v>
      </c>
      <c r="L10" s="25">
        <f t="shared" si="9"/>
        <v>-0.30000000003838101</v>
      </c>
      <c r="M10" s="39">
        <v>8.0120000000000005</v>
      </c>
      <c r="N10" s="22">
        <f t="shared" si="2"/>
        <v>789.96759999999995</v>
      </c>
      <c r="O10" s="23">
        <f t="shared" si="10"/>
        <v>-0.30000000003838101</v>
      </c>
      <c r="P10" s="24">
        <f t="shared" si="11"/>
        <v>-0.70000000005165897</v>
      </c>
      <c r="Q10" s="25">
        <f t="shared" si="12"/>
        <v>-0.30000000003838101</v>
      </c>
      <c r="R10" s="46"/>
      <c r="S10" s="47">
        <f t="shared" si="3"/>
        <v>44822</v>
      </c>
      <c r="T10" s="48">
        <v>8.6485000000000003</v>
      </c>
      <c r="U10" s="49">
        <f t="shared" si="13"/>
        <v>-0.29999999999930099</v>
      </c>
      <c r="V10" s="50">
        <f t="shared" si="14"/>
        <v>-0.60000000000037801</v>
      </c>
      <c r="W10" s="32">
        <f t="shared" si="15"/>
        <v>-0.29999999999930099</v>
      </c>
      <c r="X10" s="18">
        <v>11.887</v>
      </c>
      <c r="Y10" s="49">
        <f t="shared" si="16"/>
        <v>-0.19999999999953399</v>
      </c>
      <c r="Z10" s="50">
        <f t="shared" si="17"/>
        <v>-0.60000000000037801</v>
      </c>
      <c r="AA10" s="32">
        <f t="shared" si="18"/>
        <v>-0.19999999999953399</v>
      </c>
      <c r="AB10" s="48">
        <v>8.8940999999999999</v>
      </c>
      <c r="AC10" s="49">
        <f t="shared" si="19"/>
        <v>-0.19999999999953399</v>
      </c>
      <c r="AD10" s="50">
        <f t="shared" si="20"/>
        <v>-0.799999999999912</v>
      </c>
      <c r="AE10" s="32">
        <f t="shared" si="21"/>
        <v>-0.19999999999953399</v>
      </c>
      <c r="AF10" s="55">
        <v>81545</v>
      </c>
      <c r="AG10" s="70">
        <f t="shared" si="22"/>
        <v>12</v>
      </c>
    </row>
    <row r="11" spans="1:44" s="1" customFormat="1" ht="14.85" customHeight="1">
      <c r="A11" s="19">
        <v>44823</v>
      </c>
      <c r="B11" s="20">
        <v>781.9556</v>
      </c>
      <c r="C11" s="21">
        <v>8.0753000000000004</v>
      </c>
      <c r="D11" s="22">
        <f t="shared" si="0"/>
        <v>790.03089999999997</v>
      </c>
      <c r="E11" s="23">
        <f t="shared" si="4"/>
        <v>-0.30000000003838101</v>
      </c>
      <c r="F11" s="24">
        <f t="shared" si="5"/>
        <v>-0.70000000005165897</v>
      </c>
      <c r="G11" s="25">
        <f t="shared" si="6"/>
        <v>-0.30000000003838101</v>
      </c>
      <c r="H11" s="21">
        <v>8.7904</v>
      </c>
      <c r="I11" s="22">
        <f t="shared" si="1"/>
        <v>790.74599999999998</v>
      </c>
      <c r="J11" s="23">
        <f t="shared" si="7"/>
        <v>-0.40000000001327901</v>
      </c>
      <c r="K11" s="24">
        <f t="shared" si="8"/>
        <v>-0.99999999997635303</v>
      </c>
      <c r="L11" s="25">
        <f t="shared" si="9"/>
        <v>-0.40000000001327901</v>
      </c>
      <c r="M11" s="40">
        <v>8.0117999999999991</v>
      </c>
      <c r="N11" s="22">
        <f t="shared" si="2"/>
        <v>789.9674</v>
      </c>
      <c r="O11" s="23">
        <f t="shared" si="10"/>
        <v>-0.199999999949796</v>
      </c>
      <c r="P11" s="24">
        <f t="shared" si="11"/>
        <v>-0.90000000000145497</v>
      </c>
      <c r="Q11" s="25">
        <f t="shared" si="12"/>
        <v>-0.199999999949796</v>
      </c>
      <c r="R11" s="51"/>
      <c r="S11" s="47">
        <f t="shared" si="3"/>
        <v>44823</v>
      </c>
      <c r="T11" s="48">
        <v>8.6484000000000005</v>
      </c>
      <c r="U11" s="49">
        <f t="shared" si="13"/>
        <v>-9.99999999997669E-2</v>
      </c>
      <c r="V11" s="50">
        <f t="shared" si="14"/>
        <v>-0.70000000000014495</v>
      </c>
      <c r="W11" s="32">
        <f t="shared" si="15"/>
        <v>-9.99999999997669E-2</v>
      </c>
      <c r="X11" s="18">
        <v>11.886799999999999</v>
      </c>
      <c r="Y11" s="49">
        <f t="shared" si="16"/>
        <v>-0.20000000000130999</v>
      </c>
      <c r="Z11" s="50">
        <f t="shared" si="17"/>
        <v>-0.80000000000168803</v>
      </c>
      <c r="AA11" s="32">
        <f t="shared" si="18"/>
        <v>-0.20000000000130999</v>
      </c>
      <c r="AB11" s="48">
        <v>8.8945000000000007</v>
      </c>
      <c r="AC11" s="49">
        <f t="shared" si="19"/>
        <v>0.40000000000084401</v>
      </c>
      <c r="AD11" s="50">
        <f t="shared" si="20"/>
        <v>-0.39999999999906799</v>
      </c>
      <c r="AE11" s="32">
        <f t="shared" si="21"/>
        <v>0.40000000000084401</v>
      </c>
      <c r="AF11" s="55">
        <v>81542</v>
      </c>
      <c r="AG11" s="70">
        <f t="shared" si="22"/>
        <v>15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44824</v>
      </c>
      <c r="B12" s="20">
        <v>781.9556</v>
      </c>
      <c r="C12" s="21">
        <v>8.0751000000000008</v>
      </c>
      <c r="D12" s="22">
        <f t="shared" si="0"/>
        <v>790.03070000000002</v>
      </c>
      <c r="E12" s="23">
        <f t="shared" si="4"/>
        <v>-0.199999999949796</v>
      </c>
      <c r="F12" s="24">
        <f t="shared" si="5"/>
        <v>-0.90000000000145497</v>
      </c>
      <c r="G12" s="25">
        <f t="shared" si="6"/>
        <v>-0.199999999949796</v>
      </c>
      <c r="H12" s="21">
        <v>8.7904999999999998</v>
      </c>
      <c r="I12" s="22">
        <f t="shared" si="1"/>
        <v>790.74609999999996</v>
      </c>
      <c r="J12" s="23">
        <f t="shared" si="7"/>
        <v>9.9999999974897905E-2</v>
      </c>
      <c r="K12" s="24">
        <f t="shared" si="8"/>
        <v>-0.90000000000145497</v>
      </c>
      <c r="L12" s="25">
        <f t="shared" si="9"/>
        <v>9.9999999974897905E-2</v>
      </c>
      <c r="M12" s="39">
        <v>8.0114999999999998</v>
      </c>
      <c r="N12" s="22">
        <f t="shared" si="2"/>
        <v>789.96709999999996</v>
      </c>
      <c r="O12" s="23">
        <f t="shared" si="10"/>
        <v>-0.30000000003838101</v>
      </c>
      <c r="P12" s="24">
        <f t="shared" si="11"/>
        <v>-1.2000000000398401</v>
      </c>
      <c r="Q12" s="25">
        <f t="shared" si="12"/>
        <v>-0.30000000003838101</v>
      </c>
      <c r="R12" s="46"/>
      <c r="S12" s="47">
        <f t="shared" si="3"/>
        <v>44824</v>
      </c>
      <c r="T12" s="48">
        <v>8.6481999999999903</v>
      </c>
      <c r="U12" s="49">
        <f t="shared" si="13"/>
        <v>-0.200000000010192</v>
      </c>
      <c r="V12" s="50">
        <f t="shared" si="14"/>
        <v>-0.90000000001033698</v>
      </c>
      <c r="W12" s="32">
        <f t="shared" si="15"/>
        <v>-0.200000000010192</v>
      </c>
      <c r="X12" s="18">
        <v>11.8865</v>
      </c>
      <c r="Y12" s="49">
        <f t="shared" si="16"/>
        <v>-0.29999999999930099</v>
      </c>
      <c r="Z12" s="50">
        <f t="shared" si="17"/>
        <v>-1.10000000000099</v>
      </c>
      <c r="AA12" s="32">
        <f t="shared" si="18"/>
        <v>-0.29999999999930099</v>
      </c>
      <c r="AB12" s="48">
        <v>8.8937000000000008</v>
      </c>
      <c r="AC12" s="49">
        <f t="shared" si="19"/>
        <v>-0.799999999999912</v>
      </c>
      <c r="AD12" s="50">
        <f t="shared" si="20"/>
        <v>-1.1999999999989801</v>
      </c>
      <c r="AE12" s="32">
        <f t="shared" si="21"/>
        <v>-0.799999999999912</v>
      </c>
      <c r="AF12" s="55">
        <v>81539</v>
      </c>
      <c r="AG12" s="70">
        <f t="shared" si="22"/>
        <v>18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7" customFormat="1" ht="14.25">
      <c r="A13" s="19">
        <v>44825</v>
      </c>
      <c r="B13" s="20">
        <v>781.9556</v>
      </c>
      <c r="C13" s="21">
        <v>8.0748999999999995</v>
      </c>
      <c r="D13" s="22">
        <f t="shared" ref="D13:D20" si="23">C13+B13</f>
        <v>790.03049999999996</v>
      </c>
      <c r="E13" s="23">
        <f t="shared" ref="E13:E20" si="24">(D13-D12)*1000</f>
        <v>-0.20000000006348301</v>
      </c>
      <c r="F13" s="24">
        <f t="shared" ref="F13:F20" si="25">F12+E13</f>
        <v>-1.1000000000649399</v>
      </c>
      <c r="G13" s="25">
        <f t="shared" ref="G13:G20" si="26">E13/(A13-A12)</f>
        <v>-0.20000000006348301</v>
      </c>
      <c r="H13" s="21">
        <v>8.7905999999999995</v>
      </c>
      <c r="I13" s="22">
        <f t="shared" ref="I13:I20" si="27">H13+B13</f>
        <v>790.74620000000004</v>
      </c>
      <c r="J13" s="23">
        <f t="shared" ref="J13:J20" si="28">(I13-I12)*1000</f>
        <v>0.10000000008858501</v>
      </c>
      <c r="K13" s="24">
        <f t="shared" ref="K13:K20" si="29">K12+J13</f>
        <v>-0.79999999991286996</v>
      </c>
      <c r="L13" s="25">
        <f t="shared" ref="L13:L20" si="30">J13/(A13-A12)</f>
        <v>0.10000000008858501</v>
      </c>
      <c r="M13" s="40">
        <v>8.0114000000000001</v>
      </c>
      <c r="N13" s="22">
        <f t="shared" ref="N13:N20" si="31">M13+B13</f>
        <v>789.96699999999998</v>
      </c>
      <c r="O13" s="23">
        <f t="shared" ref="O13:O20" si="32">(N13-N12)*1000</f>
        <v>-9.9999999974897905E-2</v>
      </c>
      <c r="P13" s="24">
        <f t="shared" ref="P13:P20" si="33">P12+O13</f>
        <v>-1.30000000001473</v>
      </c>
      <c r="Q13" s="25">
        <f t="shared" ref="Q13:Q20" si="34">O13/(A13-A12)</f>
        <v>-9.9999999974897905E-2</v>
      </c>
      <c r="R13" s="46"/>
      <c r="S13" s="47">
        <f t="shared" ref="S13:S26" si="35">A13</f>
        <v>44825</v>
      </c>
      <c r="T13" s="48">
        <v>8.6480999999999995</v>
      </c>
      <c r="U13" s="49">
        <f t="shared" ref="U13:U26" si="36">(T13-T12)*1000</f>
        <v>-9.9999999990885199E-2</v>
      </c>
      <c r="V13" s="50">
        <f t="shared" ref="V13:V26" si="37">V12+U13</f>
        <v>-1.0000000000012199</v>
      </c>
      <c r="W13" s="32">
        <f t="shared" ref="W13:W26" si="38">U13/(S13-S12)</f>
        <v>-9.9999999990885199E-2</v>
      </c>
      <c r="X13" s="18">
        <v>11.8864</v>
      </c>
      <c r="Y13" s="49">
        <f t="shared" ref="Y13:Y26" si="39">(X13-X12)*1000</f>
        <v>-9.99999999997669E-2</v>
      </c>
      <c r="Z13" s="50">
        <f t="shared" ref="Z13:Z26" si="40">Z12+Y13</f>
        <v>-1.20000000000076</v>
      </c>
      <c r="AA13" s="32">
        <f t="shared" ref="AA13:AA26" si="41">Y13/(S13-S12)</f>
        <v>-9.99999999997669E-2</v>
      </c>
      <c r="AB13" s="48">
        <v>8.8928999999999991</v>
      </c>
      <c r="AC13" s="49">
        <f t="shared" ref="AC13:AC26" si="42">(AB13-AB12)*1000</f>
        <v>-0.799999999999912</v>
      </c>
      <c r="AD13" s="50">
        <f t="shared" ref="AD13:AD26" si="43">AD12+AC13</f>
        <v>-1.99999999999889</v>
      </c>
      <c r="AE13" s="32">
        <f t="shared" ref="AE13:AE26" si="44">AC13/(S13-S12)</f>
        <v>-0.799999999999912</v>
      </c>
      <c r="AF13" s="55">
        <v>81536</v>
      </c>
      <c r="AG13" s="70">
        <f t="shared" ref="AG13:AG26" si="45">81557-AF13</f>
        <v>21</v>
      </c>
    </row>
    <row r="14" spans="1:44" s="1" customFormat="1" ht="14.85" customHeight="1">
      <c r="A14" s="19">
        <v>44826</v>
      </c>
      <c r="B14" s="20">
        <v>781.9556</v>
      </c>
      <c r="C14" s="21">
        <v>8.0747</v>
      </c>
      <c r="D14" s="22">
        <f t="shared" si="23"/>
        <v>790.03030000000001</v>
      </c>
      <c r="E14" s="23">
        <f t="shared" si="24"/>
        <v>-0.199999999949796</v>
      </c>
      <c r="F14" s="24">
        <f t="shared" si="25"/>
        <v>-1.30000000001473</v>
      </c>
      <c r="G14" s="25">
        <f t="shared" si="26"/>
        <v>-0.199999999949796</v>
      </c>
      <c r="H14" s="21">
        <v>8.7904999999999998</v>
      </c>
      <c r="I14" s="22">
        <f t="shared" si="27"/>
        <v>790.74609999999996</v>
      </c>
      <c r="J14" s="23">
        <f t="shared" si="28"/>
        <v>-0.10000000008858501</v>
      </c>
      <c r="K14" s="24">
        <f t="shared" si="29"/>
        <v>-0.90000000000145497</v>
      </c>
      <c r="L14" s="25">
        <f t="shared" si="30"/>
        <v>-0.10000000008858501</v>
      </c>
      <c r="M14" s="39">
        <v>8.0112000000000005</v>
      </c>
      <c r="N14" s="22">
        <f t="shared" si="31"/>
        <v>789.96680000000003</v>
      </c>
      <c r="O14" s="23">
        <f t="shared" si="32"/>
        <v>-0.199999999949796</v>
      </c>
      <c r="P14" s="24">
        <f t="shared" si="33"/>
        <v>-1.4999999999645299</v>
      </c>
      <c r="Q14" s="25">
        <f t="shared" si="34"/>
        <v>-0.199999999949796</v>
      </c>
      <c r="R14" s="46"/>
      <c r="S14" s="47">
        <f t="shared" si="35"/>
        <v>44826</v>
      </c>
      <c r="T14" s="48">
        <v>8.64779999999997</v>
      </c>
      <c r="U14" s="49">
        <f t="shared" si="36"/>
        <v>-0.300000000029499</v>
      </c>
      <c r="V14" s="50">
        <f t="shared" si="37"/>
        <v>-1.3000000000307199</v>
      </c>
      <c r="W14" s="32">
        <f t="shared" si="38"/>
        <v>-0.300000000029499</v>
      </c>
      <c r="X14" s="18">
        <v>11.885899999999999</v>
      </c>
      <c r="Y14" s="49">
        <f t="shared" si="39"/>
        <v>-0.49999999999883499</v>
      </c>
      <c r="Z14" s="50">
        <f t="shared" si="40"/>
        <v>-1.6999999999995901</v>
      </c>
      <c r="AA14" s="32">
        <f t="shared" si="41"/>
        <v>-0.49999999999883499</v>
      </c>
      <c r="AB14" s="48">
        <v>8.8934999999999995</v>
      </c>
      <c r="AC14" s="49">
        <f t="shared" si="42"/>
        <v>0.59999999999860198</v>
      </c>
      <c r="AD14" s="50">
        <f t="shared" si="43"/>
        <v>-1.4000000000002899</v>
      </c>
      <c r="AE14" s="32">
        <f t="shared" si="44"/>
        <v>0.59999999999860198</v>
      </c>
      <c r="AF14" s="55">
        <v>81533</v>
      </c>
      <c r="AG14" s="70">
        <f t="shared" si="45"/>
        <v>24</v>
      </c>
      <c r="AH14" s="72"/>
    </row>
    <row r="15" spans="1:44" s="1" customFormat="1" ht="14.85" customHeight="1">
      <c r="A15" s="19">
        <v>44827</v>
      </c>
      <c r="B15" s="20">
        <v>781.9556</v>
      </c>
      <c r="C15" s="21">
        <v>8.0747</v>
      </c>
      <c r="D15" s="22">
        <f t="shared" si="23"/>
        <v>790.03030000000001</v>
      </c>
      <c r="E15" s="23">
        <f t="shared" si="24"/>
        <v>0</v>
      </c>
      <c r="F15" s="24">
        <f t="shared" si="25"/>
        <v>-1.30000000001473</v>
      </c>
      <c r="G15" s="25">
        <f t="shared" si="26"/>
        <v>0</v>
      </c>
      <c r="H15" s="21">
        <v>8.7904</v>
      </c>
      <c r="I15" s="22">
        <f t="shared" si="27"/>
        <v>790.74599999999998</v>
      </c>
      <c r="J15" s="23">
        <f t="shared" si="28"/>
        <v>-9.9999999974897905E-2</v>
      </c>
      <c r="K15" s="24">
        <f t="shared" si="29"/>
        <v>-0.99999999997635303</v>
      </c>
      <c r="L15" s="25">
        <f t="shared" si="30"/>
        <v>-9.9999999974897905E-2</v>
      </c>
      <c r="M15" s="40">
        <v>8.0108999999999995</v>
      </c>
      <c r="N15" s="22">
        <f t="shared" si="31"/>
        <v>789.9665</v>
      </c>
      <c r="O15" s="23">
        <f t="shared" si="32"/>
        <v>-0.30000000003838101</v>
      </c>
      <c r="P15" s="24">
        <f t="shared" si="33"/>
        <v>-1.8000000000029099</v>
      </c>
      <c r="Q15" s="25">
        <f t="shared" si="34"/>
        <v>-0.30000000003838101</v>
      </c>
      <c r="R15" s="51"/>
      <c r="S15" s="47">
        <f t="shared" si="35"/>
        <v>44827</v>
      </c>
      <c r="T15" s="48">
        <v>8.6475999999999598</v>
      </c>
      <c r="U15" s="49">
        <f t="shared" si="36"/>
        <v>-0.200000000010192</v>
      </c>
      <c r="V15" s="50">
        <f t="shared" si="37"/>
        <v>-1.5000000000409099</v>
      </c>
      <c r="W15" s="32">
        <f t="shared" si="38"/>
        <v>-0.200000000010192</v>
      </c>
      <c r="X15" s="18">
        <v>11.886200000000001</v>
      </c>
      <c r="Y15" s="49">
        <f t="shared" si="39"/>
        <v>0.29999999999930099</v>
      </c>
      <c r="Z15" s="50">
        <f t="shared" si="40"/>
        <v>-1.4000000000002899</v>
      </c>
      <c r="AA15" s="32">
        <f t="shared" si="41"/>
        <v>0.29999999999930099</v>
      </c>
      <c r="AB15" s="48">
        <v>8.8933</v>
      </c>
      <c r="AC15" s="49">
        <f t="shared" si="42"/>
        <v>-0.19999999999953399</v>
      </c>
      <c r="AD15" s="50">
        <f t="shared" si="43"/>
        <v>-1.59999999999982</v>
      </c>
      <c r="AE15" s="32">
        <f t="shared" si="44"/>
        <v>-0.19999999999953399</v>
      </c>
      <c r="AF15" s="55">
        <v>81530</v>
      </c>
      <c r="AG15" s="70">
        <f t="shared" si="45"/>
        <v>27</v>
      </c>
      <c r="AH15" s="71"/>
    </row>
    <row r="16" spans="1:44" s="1" customFormat="1" ht="14.85" customHeight="1">
      <c r="A16" s="19">
        <v>44828</v>
      </c>
      <c r="B16" s="20">
        <v>781.9556</v>
      </c>
      <c r="C16" s="21">
        <v>8.0742999999999991</v>
      </c>
      <c r="D16" s="22">
        <f t="shared" si="23"/>
        <v>790.0299</v>
      </c>
      <c r="E16" s="23">
        <f t="shared" si="24"/>
        <v>-0.40000000001327901</v>
      </c>
      <c r="F16" s="24">
        <f t="shared" si="25"/>
        <v>-1.70000000002801</v>
      </c>
      <c r="G16" s="25">
        <f t="shared" si="26"/>
        <v>-0.40000000001327901</v>
      </c>
      <c r="H16" s="21">
        <v>8.7902000000000005</v>
      </c>
      <c r="I16" s="22">
        <f t="shared" si="27"/>
        <v>790.74580000000003</v>
      </c>
      <c r="J16" s="23">
        <f t="shared" si="28"/>
        <v>-0.199999999949796</v>
      </c>
      <c r="K16" s="24">
        <f t="shared" si="29"/>
        <v>-1.1999999999261499</v>
      </c>
      <c r="L16" s="25">
        <f t="shared" si="30"/>
        <v>-0.199999999949796</v>
      </c>
      <c r="M16" s="39">
        <v>8.0107999999999997</v>
      </c>
      <c r="N16" s="22">
        <f t="shared" si="31"/>
        <v>789.96640000000002</v>
      </c>
      <c r="O16" s="23">
        <f t="shared" si="32"/>
        <v>-9.9999999974897905E-2</v>
      </c>
      <c r="P16" s="24">
        <f t="shared" si="33"/>
        <v>-1.8999999999778101</v>
      </c>
      <c r="Q16" s="25">
        <f t="shared" si="34"/>
        <v>-9.9999999974897905E-2</v>
      </c>
      <c r="R16" s="46"/>
      <c r="S16" s="47">
        <f t="shared" si="35"/>
        <v>44828</v>
      </c>
      <c r="T16" s="48">
        <v>8.6473999999999496</v>
      </c>
      <c r="U16" s="49">
        <f t="shared" si="36"/>
        <v>-0.200000000010192</v>
      </c>
      <c r="V16" s="50">
        <f t="shared" si="37"/>
        <v>-1.70000000005111</v>
      </c>
      <c r="W16" s="32">
        <f t="shared" si="38"/>
        <v>-0.200000000010192</v>
      </c>
      <c r="X16" s="18">
        <v>11.885300000000001</v>
      </c>
      <c r="Y16" s="49">
        <f t="shared" si="39"/>
        <v>-0.89999999999790203</v>
      </c>
      <c r="Z16" s="50">
        <f t="shared" si="40"/>
        <v>-2.2999999999981902</v>
      </c>
      <c r="AA16" s="32">
        <f t="shared" si="41"/>
        <v>-0.89999999999790203</v>
      </c>
      <c r="AB16" s="48">
        <v>8.8931000000000004</v>
      </c>
      <c r="AC16" s="49">
        <f t="shared" si="42"/>
        <v>-0.19999999999953399</v>
      </c>
      <c r="AD16" s="50">
        <f t="shared" si="43"/>
        <v>-1.7999999999993599</v>
      </c>
      <c r="AE16" s="32">
        <f t="shared" si="44"/>
        <v>-0.19999999999953399</v>
      </c>
      <c r="AF16" s="55">
        <v>81527</v>
      </c>
      <c r="AG16" s="70">
        <f t="shared" si="45"/>
        <v>30</v>
      </c>
      <c r="AH16" s="72"/>
    </row>
    <row r="17" spans="1:43" s="1" customFormat="1" ht="14.85" customHeight="1">
      <c r="A17" s="19">
        <v>44829</v>
      </c>
      <c r="B17" s="20">
        <v>781.9556</v>
      </c>
      <c r="C17" s="21">
        <v>8.0740999999999996</v>
      </c>
      <c r="D17" s="22">
        <f t="shared" si="23"/>
        <v>790.02970000000005</v>
      </c>
      <c r="E17" s="23">
        <f t="shared" si="24"/>
        <v>-0.199999999949796</v>
      </c>
      <c r="F17" s="24">
        <f t="shared" si="25"/>
        <v>-1.8999999999778101</v>
      </c>
      <c r="G17" s="25">
        <f t="shared" si="26"/>
        <v>-0.199999999949796</v>
      </c>
      <c r="H17" s="21">
        <v>8.7902000000000005</v>
      </c>
      <c r="I17" s="22">
        <f t="shared" si="27"/>
        <v>790.74580000000003</v>
      </c>
      <c r="J17" s="23">
        <f t="shared" si="28"/>
        <v>0</v>
      </c>
      <c r="K17" s="24">
        <f t="shared" si="29"/>
        <v>-1.1999999999261499</v>
      </c>
      <c r="L17" s="25">
        <f t="shared" si="30"/>
        <v>0</v>
      </c>
      <c r="M17" s="40">
        <v>8.0106000000000002</v>
      </c>
      <c r="N17" s="22">
        <f t="shared" si="31"/>
        <v>789.96619999999996</v>
      </c>
      <c r="O17" s="23">
        <f t="shared" si="32"/>
        <v>-0.20000000006348301</v>
      </c>
      <c r="P17" s="24">
        <f t="shared" si="33"/>
        <v>-2.1000000000412902</v>
      </c>
      <c r="Q17" s="25">
        <f t="shared" si="34"/>
        <v>-0.20000000006348301</v>
      </c>
      <c r="R17" s="51"/>
      <c r="S17" s="47">
        <f t="shared" si="35"/>
        <v>44829</v>
      </c>
      <c r="T17" s="48">
        <v>8.6475000000000009</v>
      </c>
      <c r="U17" s="49">
        <f t="shared" si="36"/>
        <v>0.100000000051281</v>
      </c>
      <c r="V17" s="50">
        <f t="shared" si="37"/>
        <v>-1.59999999999982</v>
      </c>
      <c r="W17" s="32">
        <f t="shared" si="38"/>
        <v>0.100000000051281</v>
      </c>
      <c r="X17" s="18">
        <v>11.885</v>
      </c>
      <c r="Y17" s="49">
        <f t="shared" si="39"/>
        <v>-0.29999999999930099</v>
      </c>
      <c r="Z17" s="50">
        <f t="shared" si="40"/>
        <v>-2.5999999999974901</v>
      </c>
      <c r="AA17" s="32">
        <f t="shared" si="41"/>
        <v>-0.29999999999930099</v>
      </c>
      <c r="AB17" s="48">
        <v>8.8933999999999997</v>
      </c>
      <c r="AC17" s="49">
        <f t="shared" si="42"/>
        <v>0.29999999999930099</v>
      </c>
      <c r="AD17" s="50">
        <f t="shared" si="43"/>
        <v>-1.50000000000006</v>
      </c>
      <c r="AE17" s="32">
        <f t="shared" si="44"/>
        <v>0.29999999999930099</v>
      </c>
      <c r="AF17" s="55">
        <v>81524</v>
      </c>
      <c r="AG17" s="70">
        <f t="shared" si="45"/>
        <v>33</v>
      </c>
      <c r="AH17" s="71"/>
    </row>
    <row r="18" spans="1:43" s="1" customFormat="1" ht="14.85" customHeight="1">
      <c r="A18" s="19">
        <v>44830</v>
      </c>
      <c r="B18" s="20">
        <v>781.9556</v>
      </c>
      <c r="C18" s="21">
        <v>8.0742999999999991</v>
      </c>
      <c r="D18" s="22">
        <f t="shared" si="23"/>
        <v>790.0299</v>
      </c>
      <c r="E18" s="23">
        <f t="shared" si="24"/>
        <v>0.199999999949796</v>
      </c>
      <c r="F18" s="24">
        <f t="shared" si="25"/>
        <v>-1.70000000002801</v>
      </c>
      <c r="G18" s="25">
        <f t="shared" si="26"/>
        <v>0.199999999949796</v>
      </c>
      <c r="H18" s="21">
        <v>8.7901000000000007</v>
      </c>
      <c r="I18" s="22">
        <f t="shared" si="27"/>
        <v>790.74570000000006</v>
      </c>
      <c r="J18" s="23">
        <f t="shared" si="28"/>
        <v>-9.9999999974897905E-2</v>
      </c>
      <c r="K18" s="24">
        <f t="shared" si="29"/>
        <v>-1.2999999999010501</v>
      </c>
      <c r="L18" s="25">
        <f t="shared" si="30"/>
        <v>-9.9999999974897905E-2</v>
      </c>
      <c r="M18" s="39">
        <v>8.0106999999999999</v>
      </c>
      <c r="N18" s="22">
        <f t="shared" si="31"/>
        <v>789.96630000000005</v>
      </c>
      <c r="O18" s="23">
        <f t="shared" si="32"/>
        <v>0.10000000008858501</v>
      </c>
      <c r="P18" s="24">
        <f t="shared" si="33"/>
        <v>-1.9999999999527101</v>
      </c>
      <c r="Q18" s="25">
        <f t="shared" si="34"/>
        <v>0.10000000008858501</v>
      </c>
      <c r="R18" s="51"/>
      <c r="S18" s="47">
        <f t="shared" si="35"/>
        <v>44830</v>
      </c>
      <c r="T18" s="48">
        <v>8.6469999999999292</v>
      </c>
      <c r="U18" s="49">
        <f t="shared" si="36"/>
        <v>-0.50000000007166501</v>
      </c>
      <c r="V18" s="50">
        <f t="shared" si="37"/>
        <v>-2.10000000007149</v>
      </c>
      <c r="W18" s="32">
        <f t="shared" si="38"/>
        <v>-0.50000000007166501</v>
      </c>
      <c r="X18" s="18">
        <v>11.885199999999999</v>
      </c>
      <c r="Y18" s="49">
        <f t="shared" si="39"/>
        <v>0.199999999995981</v>
      </c>
      <c r="Z18" s="50">
        <f t="shared" si="40"/>
        <v>-2.4000000000015098</v>
      </c>
      <c r="AA18" s="32">
        <f t="shared" si="41"/>
        <v>0.199999999995981</v>
      </c>
      <c r="AB18" s="48">
        <v>8.8926999999999996</v>
      </c>
      <c r="AC18" s="49">
        <f t="shared" si="42"/>
        <v>-0.69999999999836904</v>
      </c>
      <c r="AD18" s="50">
        <f t="shared" si="43"/>
        <v>-2.1999999999984299</v>
      </c>
      <c r="AE18" s="32">
        <f t="shared" si="44"/>
        <v>-0.69999999999836904</v>
      </c>
      <c r="AF18" s="55">
        <v>81521</v>
      </c>
      <c r="AG18" s="70">
        <f t="shared" si="45"/>
        <v>36</v>
      </c>
      <c r="AH18" s="72"/>
    </row>
    <row r="19" spans="1:43" s="1" customFormat="1" ht="14.85" customHeight="1">
      <c r="A19" s="19">
        <v>44831</v>
      </c>
      <c r="B19" s="20">
        <v>781.9556</v>
      </c>
      <c r="C19" s="21">
        <v>8.0737000000000005</v>
      </c>
      <c r="D19" s="22">
        <f t="shared" si="23"/>
        <v>790.02930000000003</v>
      </c>
      <c r="E19" s="23">
        <f t="shared" si="24"/>
        <v>-0.59999999996307496</v>
      </c>
      <c r="F19" s="24">
        <f t="shared" si="25"/>
        <v>-2.2999999999910901</v>
      </c>
      <c r="G19" s="25">
        <f t="shared" si="26"/>
        <v>-0.59999999996307496</v>
      </c>
      <c r="H19" s="21">
        <v>8.7903000000000002</v>
      </c>
      <c r="I19" s="22">
        <f t="shared" si="27"/>
        <v>790.74590000000001</v>
      </c>
      <c r="J19" s="23">
        <f t="shared" si="28"/>
        <v>0.199999999949796</v>
      </c>
      <c r="K19" s="24">
        <f t="shared" si="29"/>
        <v>-1.09999999995125</v>
      </c>
      <c r="L19" s="25">
        <f t="shared" si="30"/>
        <v>0.199999999949796</v>
      </c>
      <c r="M19" s="40">
        <v>8.0101999999999993</v>
      </c>
      <c r="N19" s="22">
        <f t="shared" si="31"/>
        <v>789.96579999999994</v>
      </c>
      <c r="O19" s="23">
        <f t="shared" si="32"/>
        <v>-0.49999999998817701</v>
      </c>
      <c r="P19" s="24">
        <f t="shared" si="33"/>
        <v>-2.4999999999408802</v>
      </c>
      <c r="Q19" s="25">
        <f t="shared" si="34"/>
        <v>-0.49999999998817701</v>
      </c>
      <c r="R19" s="51"/>
      <c r="S19" s="47">
        <f t="shared" si="35"/>
        <v>44831</v>
      </c>
      <c r="T19" s="48">
        <v>8.6467999999999208</v>
      </c>
      <c r="U19" s="49">
        <f t="shared" si="36"/>
        <v>-0.200000000010192</v>
      </c>
      <c r="V19" s="50">
        <f t="shared" si="37"/>
        <v>-2.3000000000816798</v>
      </c>
      <c r="W19" s="32">
        <f t="shared" si="38"/>
        <v>-0.200000000010192</v>
      </c>
      <c r="X19" s="18">
        <v>11.884399999999999</v>
      </c>
      <c r="Y19" s="49">
        <f t="shared" si="39"/>
        <v>-0.79999999999458304</v>
      </c>
      <c r="Z19" s="50">
        <f t="shared" si="40"/>
        <v>-3.19999999999609</v>
      </c>
      <c r="AA19" s="32">
        <f t="shared" si="41"/>
        <v>-0.79999999999458304</v>
      </c>
      <c r="AB19" s="48">
        <v>8.8925000000000001</v>
      </c>
      <c r="AC19" s="49">
        <f t="shared" si="42"/>
        <v>-0.19999999999953399</v>
      </c>
      <c r="AD19" s="50">
        <f t="shared" si="43"/>
        <v>-2.3999999999979602</v>
      </c>
      <c r="AE19" s="32">
        <f t="shared" si="44"/>
        <v>-0.19999999999953399</v>
      </c>
      <c r="AF19" s="55">
        <v>81518</v>
      </c>
      <c r="AG19" s="70">
        <f t="shared" si="45"/>
        <v>39</v>
      </c>
      <c r="AH19" s="71"/>
    </row>
    <row r="20" spans="1:43" s="1" customFormat="1" ht="14.85" customHeight="1">
      <c r="A20" s="19">
        <v>44832</v>
      </c>
      <c r="B20" s="20">
        <v>781.9556</v>
      </c>
      <c r="C20" s="21">
        <v>8.0734999999999992</v>
      </c>
      <c r="D20" s="22">
        <f t="shared" si="23"/>
        <v>790.02909999999997</v>
      </c>
      <c r="E20" s="23">
        <f t="shared" si="24"/>
        <v>-0.20000000006348301</v>
      </c>
      <c r="F20" s="24">
        <f t="shared" si="25"/>
        <v>-2.5000000000545701</v>
      </c>
      <c r="G20" s="25">
        <f t="shared" si="26"/>
        <v>-0.20000000006348301</v>
      </c>
      <c r="H20" s="21">
        <v>8.7898999999999994</v>
      </c>
      <c r="I20" s="22">
        <f t="shared" si="27"/>
        <v>790.74549999999999</v>
      </c>
      <c r="J20" s="23">
        <f t="shared" si="28"/>
        <v>-0.40000000001327901</v>
      </c>
      <c r="K20" s="24">
        <f t="shared" si="29"/>
        <v>-1.4999999999645299</v>
      </c>
      <c r="L20" s="25">
        <f t="shared" si="30"/>
        <v>-0.40000000001327901</v>
      </c>
      <c r="M20" s="39">
        <v>8.01</v>
      </c>
      <c r="N20" s="22">
        <f t="shared" si="31"/>
        <v>789.96559999999999</v>
      </c>
      <c r="O20" s="23">
        <f t="shared" si="32"/>
        <v>-0.20000000006348301</v>
      </c>
      <c r="P20" s="24">
        <f t="shared" si="33"/>
        <v>-2.70000000000437</v>
      </c>
      <c r="Q20" s="25">
        <f t="shared" si="34"/>
        <v>-0.20000000006348301</v>
      </c>
      <c r="R20" s="46"/>
      <c r="S20" s="47">
        <f t="shared" si="35"/>
        <v>44832</v>
      </c>
      <c r="T20" s="48">
        <v>8.6463999999999999</v>
      </c>
      <c r="U20" s="49">
        <f t="shared" si="36"/>
        <v>-0.39999999991913199</v>
      </c>
      <c r="V20" s="50">
        <f t="shared" si="37"/>
        <v>-2.7000000000008102</v>
      </c>
      <c r="W20" s="32">
        <f t="shared" si="38"/>
        <v>-0.39999999991913199</v>
      </c>
      <c r="X20" s="18">
        <v>11.8841</v>
      </c>
      <c r="Y20" s="49">
        <f t="shared" si="39"/>
        <v>-0.29999999999930099</v>
      </c>
      <c r="Z20" s="50">
        <f t="shared" si="40"/>
        <v>-3.4999999999954001</v>
      </c>
      <c r="AA20" s="32">
        <f t="shared" si="41"/>
        <v>-0.29999999999930099</v>
      </c>
      <c r="AB20" s="48">
        <v>8.8924000000000003</v>
      </c>
      <c r="AC20" s="49">
        <f t="shared" si="42"/>
        <v>-0.10000000000154299</v>
      </c>
      <c r="AD20" s="50">
        <f t="shared" si="43"/>
        <v>-2.4999999999995</v>
      </c>
      <c r="AE20" s="32">
        <f t="shared" si="44"/>
        <v>-0.10000000000154299</v>
      </c>
      <c r="AF20" s="55">
        <v>81515</v>
      </c>
      <c r="AG20" s="70">
        <f t="shared" si="45"/>
        <v>42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44834</v>
      </c>
      <c r="B21" s="20">
        <v>781.9556</v>
      </c>
      <c r="C21" s="21">
        <v>8.0739999999999998</v>
      </c>
      <c r="D21" s="22">
        <f t="shared" ref="D21:D26" si="46">C21+B21</f>
        <v>790.02959999999996</v>
      </c>
      <c r="E21" s="23">
        <f t="shared" ref="E21:E26" si="47">(D21-D20)*1000</f>
        <v>0.49999999998817701</v>
      </c>
      <c r="F21" s="24">
        <f t="shared" ref="F21:F26" si="48">F20+E21</f>
        <v>-2.00000000006639</v>
      </c>
      <c r="G21" s="25">
        <f t="shared" ref="G21:G26" si="49">E21/(A21-A20)</f>
        <v>0.24999999999408801</v>
      </c>
      <c r="H21" s="21">
        <v>8.7897999999999996</v>
      </c>
      <c r="I21" s="22">
        <f t="shared" ref="I21:I26" si="50">H21+B21</f>
        <v>790.74540000000002</v>
      </c>
      <c r="J21" s="23">
        <f t="shared" ref="J21:J26" si="51">(I21-I20)*1000</f>
        <v>-9.9999999974897905E-2</v>
      </c>
      <c r="K21" s="24">
        <f t="shared" ref="K21:K26" si="52">K20+J21</f>
        <v>-1.5999999999394301</v>
      </c>
      <c r="L21" s="25">
        <f t="shared" ref="L21:L26" si="53">J21/(A21-A20)</f>
        <v>-4.9999999987449001E-2</v>
      </c>
      <c r="M21" s="40">
        <v>8.0100999999999996</v>
      </c>
      <c r="N21" s="22">
        <f t="shared" ref="N21:N26" si="54">M21+B21</f>
        <v>789.96569999999997</v>
      </c>
      <c r="O21" s="23">
        <f t="shared" ref="O21:O26" si="55">(N21-N20)*1000</f>
        <v>9.9999999974897905E-2</v>
      </c>
      <c r="P21" s="24">
        <f t="shared" ref="P21:P26" si="56">P20+O21</f>
        <v>-2.6000000000294698</v>
      </c>
      <c r="Q21" s="25">
        <f t="shared" ref="Q21:Q26" si="57">O21/(A21-A20)</f>
        <v>4.9999999987449001E-2</v>
      </c>
      <c r="R21" s="51"/>
      <c r="S21" s="47">
        <f t="shared" si="35"/>
        <v>44834</v>
      </c>
      <c r="T21" s="48">
        <v>8.6463999999999004</v>
      </c>
      <c r="U21" s="49">
        <f t="shared" si="36"/>
        <v>-1.0125233984581401E-10</v>
      </c>
      <c r="V21" s="50">
        <f t="shared" si="37"/>
        <v>-2.7000000001020701</v>
      </c>
      <c r="W21" s="32">
        <f t="shared" si="38"/>
        <v>-5.0626169922907099E-11</v>
      </c>
      <c r="X21" s="18">
        <v>11.8843</v>
      </c>
      <c r="Y21" s="49">
        <f t="shared" si="39"/>
        <v>0.19999999999420501</v>
      </c>
      <c r="Z21" s="50">
        <f t="shared" si="40"/>
        <v>-3.30000000000119</v>
      </c>
      <c r="AA21" s="32">
        <f t="shared" si="41"/>
        <v>9.9999999997102407E-2</v>
      </c>
      <c r="AB21" s="48">
        <v>8.8920999999999992</v>
      </c>
      <c r="AC21" s="49">
        <f t="shared" si="42"/>
        <v>-0.29999999999752403</v>
      </c>
      <c r="AD21" s="50">
        <f t="shared" si="43"/>
        <v>-2.7999999999970302</v>
      </c>
      <c r="AE21" s="32">
        <f t="shared" si="44"/>
        <v>-0.14999999999876201</v>
      </c>
      <c r="AF21" s="55">
        <v>81512</v>
      </c>
      <c r="AG21" s="70">
        <f t="shared" si="45"/>
        <v>45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44835</v>
      </c>
      <c r="B22" s="20">
        <v>781.9556</v>
      </c>
      <c r="C22" s="21">
        <v>8.0731000000000108</v>
      </c>
      <c r="D22" s="22">
        <f t="shared" si="46"/>
        <v>790.02869999999996</v>
      </c>
      <c r="E22" s="23">
        <f t="shared" si="47"/>
        <v>-0.90000000000145497</v>
      </c>
      <c r="F22" s="24">
        <f t="shared" si="48"/>
        <v>-2.9000000000678501</v>
      </c>
      <c r="G22" s="25">
        <f t="shared" si="49"/>
        <v>-0.90000000000145497</v>
      </c>
      <c r="H22" s="21">
        <v>8.7899999999999991</v>
      </c>
      <c r="I22" s="22">
        <f t="shared" si="50"/>
        <v>790.74559999999997</v>
      </c>
      <c r="J22" s="23">
        <f t="shared" si="51"/>
        <v>0.199999999949796</v>
      </c>
      <c r="K22" s="24">
        <f t="shared" si="52"/>
        <v>-1.39999999998963</v>
      </c>
      <c r="L22" s="25">
        <f t="shared" si="53"/>
        <v>0.199999999949796</v>
      </c>
      <c r="M22" s="39">
        <v>8.0096000000000007</v>
      </c>
      <c r="N22" s="22">
        <f t="shared" si="54"/>
        <v>789.96519999999998</v>
      </c>
      <c r="O22" s="23">
        <f t="shared" si="55"/>
        <v>-0.49999999998817701</v>
      </c>
      <c r="P22" s="24">
        <f t="shared" si="56"/>
        <v>-3.1000000000176402</v>
      </c>
      <c r="Q22" s="25">
        <f t="shared" si="57"/>
        <v>-0.49999999998817701</v>
      </c>
      <c r="R22" s="51"/>
      <c r="S22" s="47">
        <f t="shared" si="35"/>
        <v>44835</v>
      </c>
      <c r="T22" s="48">
        <v>8.6461999999998902</v>
      </c>
      <c r="U22" s="49">
        <f t="shared" si="36"/>
        <v>-0.200000000010192</v>
      </c>
      <c r="V22" s="50">
        <f t="shared" si="37"/>
        <v>-2.9000000001122599</v>
      </c>
      <c r="W22" s="32">
        <f t="shared" si="38"/>
        <v>-0.200000000010192</v>
      </c>
      <c r="X22" s="18">
        <v>11.8835</v>
      </c>
      <c r="Y22" s="49">
        <f t="shared" si="39"/>
        <v>-0.79999999999280602</v>
      </c>
      <c r="Z22" s="50">
        <f t="shared" si="40"/>
        <v>-4.099999999994</v>
      </c>
      <c r="AA22" s="32">
        <f t="shared" si="41"/>
        <v>-0.79999999999280602</v>
      </c>
      <c r="AB22" s="48">
        <v>8.8918999999999997</v>
      </c>
      <c r="AC22" s="49">
        <f t="shared" si="42"/>
        <v>-0.19999999999953399</v>
      </c>
      <c r="AD22" s="50">
        <f t="shared" si="43"/>
        <v>-2.9999999999965601</v>
      </c>
      <c r="AE22" s="32">
        <f t="shared" si="44"/>
        <v>-0.19999999999953399</v>
      </c>
      <c r="AF22" s="55">
        <v>81509</v>
      </c>
      <c r="AG22" s="70">
        <f t="shared" si="45"/>
        <v>48</v>
      </c>
      <c r="AH22" s="72"/>
    </row>
    <row r="23" spans="1:43" s="1" customFormat="1" ht="14.85" customHeight="1">
      <c r="A23" s="19">
        <v>44837</v>
      </c>
      <c r="B23" s="20">
        <v>781.9556</v>
      </c>
      <c r="C23" s="21">
        <v>8.0729000000000095</v>
      </c>
      <c r="D23" s="22">
        <f t="shared" si="46"/>
        <v>790.02850000000001</v>
      </c>
      <c r="E23" s="23">
        <f t="shared" si="47"/>
        <v>-0.199999999949796</v>
      </c>
      <c r="F23" s="24">
        <f t="shared" si="48"/>
        <v>-3.1000000000176402</v>
      </c>
      <c r="G23" s="25">
        <f t="shared" si="49"/>
        <v>-9.9999999974897905E-2</v>
      </c>
      <c r="H23" s="21">
        <v>8.7896000000000001</v>
      </c>
      <c r="I23" s="22">
        <f t="shared" si="50"/>
        <v>790.74519999999995</v>
      </c>
      <c r="J23" s="23">
        <f t="shared" si="51"/>
        <v>-0.40000000001327901</v>
      </c>
      <c r="K23" s="24">
        <f t="shared" si="52"/>
        <v>-1.8000000000029099</v>
      </c>
      <c r="L23" s="25">
        <f t="shared" si="53"/>
        <v>-0.20000000000663901</v>
      </c>
      <c r="M23" s="40">
        <v>8.0093999999999994</v>
      </c>
      <c r="N23" s="22">
        <f t="shared" si="54"/>
        <v>789.96500000000003</v>
      </c>
      <c r="O23" s="23">
        <f t="shared" si="55"/>
        <v>-0.199999999949796</v>
      </c>
      <c r="P23" s="24">
        <f t="shared" si="56"/>
        <v>-3.2999999999674401</v>
      </c>
      <c r="Q23" s="25">
        <f t="shared" si="57"/>
        <v>-9.9999999974897905E-2</v>
      </c>
      <c r="R23" s="51"/>
      <c r="S23" s="47">
        <f t="shared" si="35"/>
        <v>44837</v>
      </c>
      <c r="T23" s="48">
        <v>8.6461000000000006</v>
      </c>
      <c r="U23" s="49">
        <f t="shared" si="36"/>
        <v>-9.9999999887856503E-2</v>
      </c>
      <c r="V23" s="50">
        <f t="shared" si="37"/>
        <v>-3.0000000000001101</v>
      </c>
      <c r="W23" s="32">
        <f t="shared" si="38"/>
        <v>-4.9999999943928203E-2</v>
      </c>
      <c r="X23" s="18">
        <v>11.8832</v>
      </c>
      <c r="Y23" s="49">
        <f t="shared" si="39"/>
        <v>-0.29999999999930099</v>
      </c>
      <c r="Z23" s="50">
        <f t="shared" si="40"/>
        <v>-4.3999999999932999</v>
      </c>
      <c r="AA23" s="32">
        <f t="shared" si="41"/>
        <v>-0.14999999999965</v>
      </c>
      <c r="AB23" s="48">
        <v>8.8915000000000006</v>
      </c>
      <c r="AC23" s="49">
        <f t="shared" si="42"/>
        <v>-0.40000000000261998</v>
      </c>
      <c r="AD23" s="50">
        <f t="shared" si="43"/>
        <v>-3.3999999999991801</v>
      </c>
      <c r="AE23" s="32">
        <f t="shared" si="44"/>
        <v>-0.20000000000130999</v>
      </c>
      <c r="AF23" s="55">
        <v>81506</v>
      </c>
      <c r="AG23" s="70">
        <f t="shared" si="45"/>
        <v>51</v>
      </c>
      <c r="AH23" s="71"/>
    </row>
    <row r="24" spans="1:43" s="1" customFormat="1" ht="14.25">
      <c r="A24" s="19">
        <v>44839</v>
      </c>
      <c r="B24" s="20">
        <v>781.9556</v>
      </c>
      <c r="C24" s="21">
        <v>8.0728000000000009</v>
      </c>
      <c r="D24" s="22">
        <f t="shared" si="46"/>
        <v>790.02840000000003</v>
      </c>
      <c r="E24" s="23">
        <f t="shared" si="47"/>
        <v>-9.9999999974897905E-2</v>
      </c>
      <c r="F24" s="24">
        <f t="shared" si="48"/>
        <v>-3.1999999999925399</v>
      </c>
      <c r="G24" s="25">
        <f t="shared" si="49"/>
        <v>-4.9999999987449001E-2</v>
      </c>
      <c r="H24" s="21">
        <v>8.7895000000000003</v>
      </c>
      <c r="I24" s="22">
        <f t="shared" si="50"/>
        <v>790.74509999999998</v>
      </c>
      <c r="J24" s="23">
        <f t="shared" si="51"/>
        <v>-9.9999999974897905E-2</v>
      </c>
      <c r="K24" s="24">
        <f t="shared" si="52"/>
        <v>-1.8999999999778101</v>
      </c>
      <c r="L24" s="25">
        <f t="shared" si="53"/>
        <v>-4.9999999987449001E-2</v>
      </c>
      <c r="M24" s="39">
        <v>8.0094999999999992</v>
      </c>
      <c r="N24" s="22">
        <f t="shared" si="54"/>
        <v>789.96510000000001</v>
      </c>
      <c r="O24" s="23">
        <f t="shared" si="55"/>
        <v>9.9999999974897905E-2</v>
      </c>
      <c r="P24" s="24">
        <f t="shared" si="56"/>
        <v>-3.1999999999925399</v>
      </c>
      <c r="Q24" s="25">
        <f t="shared" si="57"/>
        <v>4.9999999987449001E-2</v>
      </c>
      <c r="R24" s="51"/>
      <c r="S24" s="47">
        <f t="shared" si="35"/>
        <v>44839</v>
      </c>
      <c r="T24" s="48">
        <v>8.6457999999998698</v>
      </c>
      <c r="U24" s="49">
        <f t="shared" si="36"/>
        <v>-0.30000000013252798</v>
      </c>
      <c r="V24" s="50">
        <f t="shared" si="37"/>
        <v>-3.3000000001326399</v>
      </c>
      <c r="W24" s="32">
        <f t="shared" si="38"/>
        <v>-0.15000000006626399</v>
      </c>
      <c r="X24" s="18">
        <v>11.8832</v>
      </c>
      <c r="Y24" s="49">
        <f t="shared" si="39"/>
        <v>0</v>
      </c>
      <c r="Z24" s="50">
        <f t="shared" si="40"/>
        <v>-4.3999999999932999</v>
      </c>
      <c r="AA24" s="32">
        <f t="shared" si="41"/>
        <v>0</v>
      </c>
      <c r="AB24" s="48">
        <v>8.8915000000000006</v>
      </c>
      <c r="AC24" s="49">
        <f t="shared" si="42"/>
        <v>0</v>
      </c>
      <c r="AD24" s="50">
        <f t="shared" si="43"/>
        <v>-3.3999999999991801</v>
      </c>
      <c r="AE24" s="32">
        <f t="shared" si="44"/>
        <v>0</v>
      </c>
      <c r="AF24" s="55">
        <v>81503</v>
      </c>
      <c r="AG24" s="70">
        <f t="shared" si="45"/>
        <v>54</v>
      </c>
      <c r="AH24" s="72"/>
    </row>
    <row r="25" spans="1:43" s="1" customFormat="1" ht="14.25">
      <c r="A25" s="19">
        <v>44841</v>
      </c>
      <c r="B25" s="20">
        <v>781.9556</v>
      </c>
      <c r="C25" s="21">
        <v>8.0724999999999998</v>
      </c>
      <c r="D25" s="22">
        <f t="shared" si="46"/>
        <v>790.02809999999999</v>
      </c>
      <c r="E25" s="23">
        <f t="shared" si="47"/>
        <v>-0.30000000003838101</v>
      </c>
      <c r="F25" s="24">
        <f t="shared" si="48"/>
        <v>-3.5000000000309202</v>
      </c>
      <c r="G25" s="25">
        <f t="shared" si="49"/>
        <v>-0.15000000001919001</v>
      </c>
      <c r="H25" s="21">
        <v>8.7891999999999992</v>
      </c>
      <c r="I25" s="22">
        <f t="shared" si="50"/>
        <v>790.74480000000005</v>
      </c>
      <c r="J25" s="23">
        <f t="shared" si="51"/>
        <v>-0.29999999992469401</v>
      </c>
      <c r="K25" s="24">
        <f t="shared" si="52"/>
        <v>-2.1999999999024999</v>
      </c>
      <c r="L25" s="25">
        <f t="shared" si="53"/>
        <v>-0.149999999962347</v>
      </c>
      <c r="M25" s="40">
        <v>8.0090000000000092</v>
      </c>
      <c r="N25" s="22">
        <f t="shared" si="54"/>
        <v>789.96460000000002</v>
      </c>
      <c r="O25" s="23">
        <f t="shared" si="55"/>
        <v>-0.49999999998817701</v>
      </c>
      <c r="P25" s="24">
        <f t="shared" si="56"/>
        <v>-3.69999999998072</v>
      </c>
      <c r="Q25" s="25">
        <f t="shared" si="57"/>
        <v>-0.24999999999408801</v>
      </c>
      <c r="R25" s="51"/>
      <c r="S25" s="47">
        <f t="shared" si="35"/>
        <v>44841</v>
      </c>
      <c r="T25" s="48">
        <v>8.6455999999998596</v>
      </c>
      <c r="U25" s="49">
        <f t="shared" si="36"/>
        <v>-0.200000000010192</v>
      </c>
      <c r="V25" s="50">
        <f t="shared" si="37"/>
        <v>-3.5000000001428302</v>
      </c>
      <c r="W25" s="32">
        <f t="shared" si="38"/>
        <v>-0.100000000005096</v>
      </c>
      <c r="X25" s="18">
        <v>11.8833</v>
      </c>
      <c r="Y25" s="49">
        <f t="shared" si="39"/>
        <v>9.99999999997669E-2</v>
      </c>
      <c r="Z25" s="50">
        <f t="shared" si="40"/>
        <v>-4.2999999999935303</v>
      </c>
      <c r="AA25" s="32">
        <f t="shared" si="41"/>
        <v>4.9999999999883499E-2</v>
      </c>
      <c r="AB25" s="48">
        <v>8.8912999999999993</v>
      </c>
      <c r="AC25" s="49">
        <f t="shared" si="42"/>
        <v>-0.19999999999953399</v>
      </c>
      <c r="AD25" s="50">
        <f t="shared" si="43"/>
        <v>-3.5999999999987198</v>
      </c>
      <c r="AE25" s="32">
        <f t="shared" si="44"/>
        <v>-9.99999999997669E-2</v>
      </c>
      <c r="AF25" s="55">
        <v>81500</v>
      </c>
      <c r="AG25" s="70">
        <f t="shared" si="45"/>
        <v>57</v>
      </c>
      <c r="AH25" s="71"/>
    </row>
    <row r="26" spans="1:43" s="1" customFormat="1" ht="14.25">
      <c r="A26" s="19">
        <v>44844</v>
      </c>
      <c r="B26" s="20">
        <v>781.9556</v>
      </c>
      <c r="C26" s="21">
        <v>8.0726999999999993</v>
      </c>
      <c r="D26" s="22">
        <f t="shared" si="46"/>
        <v>790.02829999999994</v>
      </c>
      <c r="E26" s="23">
        <f t="shared" si="47"/>
        <v>0.20000000006348301</v>
      </c>
      <c r="F26" s="24">
        <f t="shared" si="48"/>
        <v>-3.2999999999674401</v>
      </c>
      <c r="G26" s="25">
        <f t="shared" si="49"/>
        <v>6.66666666878276E-2</v>
      </c>
      <c r="H26" s="21">
        <v>8.7893000000000008</v>
      </c>
      <c r="I26" s="22">
        <f t="shared" si="50"/>
        <v>790.74490000000003</v>
      </c>
      <c r="J26" s="23">
        <f t="shared" si="51"/>
        <v>9.9999999974897905E-2</v>
      </c>
      <c r="K26" s="24">
        <f t="shared" si="52"/>
        <v>-2.0999999999275998</v>
      </c>
      <c r="L26" s="25">
        <f t="shared" si="53"/>
        <v>3.3333333324965998E-2</v>
      </c>
      <c r="M26" s="39">
        <v>8.0091000000000001</v>
      </c>
      <c r="N26" s="22">
        <f t="shared" si="54"/>
        <v>789.96469999999999</v>
      </c>
      <c r="O26" s="23">
        <f t="shared" si="55"/>
        <v>9.9999999974897905E-2</v>
      </c>
      <c r="P26" s="24">
        <f t="shared" si="56"/>
        <v>-3.6000000000058199</v>
      </c>
      <c r="Q26" s="25">
        <f t="shared" si="57"/>
        <v>3.3333333324965998E-2</v>
      </c>
      <c r="R26" s="51"/>
      <c r="S26" s="47">
        <f t="shared" si="35"/>
        <v>44844</v>
      </c>
      <c r="T26" s="48">
        <v>8.6456999999999997</v>
      </c>
      <c r="U26" s="49">
        <f t="shared" si="36"/>
        <v>0.100000000141875</v>
      </c>
      <c r="V26" s="50">
        <f t="shared" si="37"/>
        <v>-3.40000000000096</v>
      </c>
      <c r="W26" s="32">
        <f t="shared" si="38"/>
        <v>3.3333333380625198E-2</v>
      </c>
      <c r="X26" s="18">
        <v>11.8834</v>
      </c>
      <c r="Y26" s="49">
        <f t="shared" si="39"/>
        <v>9.99999999997669E-2</v>
      </c>
      <c r="Z26" s="50">
        <f t="shared" si="40"/>
        <v>-4.1999999999937598</v>
      </c>
      <c r="AA26" s="32">
        <f t="shared" si="41"/>
        <v>3.3333333333255603E-2</v>
      </c>
      <c r="AB26" s="48">
        <v>8.8914000000000009</v>
      </c>
      <c r="AC26" s="49">
        <f t="shared" si="42"/>
        <v>9.9999999996214201E-2</v>
      </c>
      <c r="AD26" s="50">
        <f t="shared" si="43"/>
        <v>-3.5000000000024998</v>
      </c>
      <c r="AE26" s="32">
        <f t="shared" si="44"/>
        <v>3.3333333332071398E-2</v>
      </c>
      <c r="AF26" s="55">
        <v>81497</v>
      </c>
      <c r="AG26" s="70">
        <f t="shared" si="45"/>
        <v>60</v>
      </c>
      <c r="AH26" s="72"/>
    </row>
    <row r="27" spans="1:43" s="7" customFormat="1" ht="14.25">
      <c r="A27" s="26"/>
      <c r="B27" s="27"/>
      <c r="C27" s="28"/>
      <c r="D27" s="29"/>
      <c r="E27" s="30">
        <f>F26-F12</f>
        <v>-2.39999999996598</v>
      </c>
      <c r="F27" s="31">
        <f>K26-K12</f>
        <v>-1.1999999999261399</v>
      </c>
      <c r="G27" s="32">
        <f>P26-P12</f>
        <v>-2.39999999996598</v>
      </c>
      <c r="H27" s="33">
        <f>F26</f>
        <v>-3.2999999999674401</v>
      </c>
      <c r="I27" s="41">
        <f>K26</f>
        <v>-2.0999999999275998</v>
      </c>
      <c r="J27" s="30">
        <f>P26</f>
        <v>-3.6000000000058199</v>
      </c>
      <c r="K27" s="31">
        <f>E27/20</f>
        <v>-0.119999999998299</v>
      </c>
      <c r="L27" s="32"/>
      <c r="M27" s="42"/>
      <c r="N27" s="29"/>
      <c r="O27" s="30"/>
      <c r="P27" s="31"/>
      <c r="Q27" s="32"/>
      <c r="R27" s="46"/>
      <c r="S27" s="26"/>
      <c r="T27" s="28"/>
      <c r="U27" s="49">
        <f>V26-V12</f>
        <v>-2.4999999999906199</v>
      </c>
      <c r="V27" s="50">
        <f>Z26-Z12</f>
        <v>-3.0999999999927699</v>
      </c>
      <c r="W27" s="32">
        <f>AD26-AD12</f>
        <v>-2.3000000000035201</v>
      </c>
      <c r="X27" s="49">
        <f>V26</f>
        <v>-3.40000000000096</v>
      </c>
      <c r="Y27" s="50">
        <f>Z26</f>
        <v>-4.1999999999937598</v>
      </c>
      <c r="Z27" s="32">
        <f>AD26</f>
        <v>-3.5000000000024998</v>
      </c>
      <c r="AA27" s="32">
        <f>V27/20</f>
        <v>-0.15499999999963801</v>
      </c>
      <c r="AB27" s="56"/>
      <c r="AC27" s="49"/>
      <c r="AD27" s="50"/>
      <c r="AE27" s="32"/>
      <c r="AF27" s="57"/>
      <c r="AG27" s="82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9" workbookViewId="0">
      <selection activeCell="A27" sqref="A27:XFD27"/>
    </sheetView>
  </sheetViews>
  <sheetFormatPr defaultColWidth="9" defaultRowHeight="13.5"/>
  <cols>
    <col min="1" max="1" width="9.125"/>
    <col min="2" max="2" width="10.625" customWidth="1"/>
    <col min="3" max="3" width="13.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19" max="19" width="9.125"/>
    <col min="20" max="20" width="13.75"/>
    <col min="24" max="24" width="11.875" customWidth="1"/>
    <col min="28" max="28" width="12.875" customWidth="1"/>
    <col min="32" max="33" width="10.375"/>
  </cols>
  <sheetData>
    <row r="1" spans="1:44" s="1" customFormat="1" ht="30.75" customHeight="1">
      <c r="A1" s="97" t="s">
        <v>67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44827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44827</v>
      </c>
      <c r="B6" s="20">
        <v>781.9556</v>
      </c>
      <c r="C6" s="21">
        <v>7.351</v>
      </c>
      <c r="D6" s="22">
        <f t="shared" ref="D6:D26" si="0">C6+B6</f>
        <v>789.3066</v>
      </c>
      <c r="E6" s="23">
        <v>0</v>
      </c>
      <c r="F6" s="24">
        <v>0</v>
      </c>
      <c r="G6" s="25">
        <v>0</v>
      </c>
      <c r="H6" s="21">
        <v>9.1402999999999999</v>
      </c>
      <c r="I6" s="22">
        <f t="shared" ref="I6:I26" si="1">H6+B6</f>
        <v>791.09590000000003</v>
      </c>
      <c r="J6" s="23">
        <v>0</v>
      </c>
      <c r="K6" s="24">
        <v>0</v>
      </c>
      <c r="L6" s="25">
        <v>0</v>
      </c>
      <c r="M6" s="39">
        <v>7.5022000000000002</v>
      </c>
      <c r="N6" s="22">
        <f t="shared" ref="N6:N26" si="2">M6+B6</f>
        <v>789.45780000000002</v>
      </c>
      <c r="O6" s="23">
        <v>0</v>
      </c>
      <c r="P6" s="24">
        <v>0</v>
      </c>
      <c r="Q6" s="25">
        <v>0</v>
      </c>
      <c r="R6" s="46"/>
      <c r="S6" s="47">
        <f t="shared" ref="S6:S26" si="3">A6</f>
        <v>44827</v>
      </c>
      <c r="T6" s="48">
        <v>8.6491000000000007</v>
      </c>
      <c r="U6" s="49">
        <v>0</v>
      </c>
      <c r="V6" s="50">
        <v>0</v>
      </c>
      <c r="W6" s="32">
        <v>0</v>
      </c>
      <c r="X6" s="18">
        <v>11.9871</v>
      </c>
      <c r="Y6" s="49">
        <f>(X6-X6)*1000</f>
        <v>0</v>
      </c>
      <c r="Z6" s="50">
        <v>0</v>
      </c>
      <c r="AA6" s="32">
        <v>0</v>
      </c>
      <c r="AB6" s="48">
        <v>8.8948999999999998</v>
      </c>
      <c r="AC6" s="49">
        <v>0</v>
      </c>
      <c r="AD6" s="50">
        <v>0</v>
      </c>
      <c r="AE6" s="32">
        <v>0</v>
      </c>
      <c r="AF6" s="55">
        <v>81515</v>
      </c>
      <c r="AG6" s="70">
        <f>81522-AF6</f>
        <v>7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44828</v>
      </c>
      <c r="B7" s="20">
        <v>781.9556</v>
      </c>
      <c r="C7" s="21">
        <v>7.3507999999999996</v>
      </c>
      <c r="D7" s="22">
        <f t="shared" si="0"/>
        <v>789.30640000000005</v>
      </c>
      <c r="E7" s="23">
        <f t="shared" ref="E7:E26" si="4">(D7-D6)*1000</f>
        <v>-0.199999999949796</v>
      </c>
      <c r="F7" s="24">
        <f t="shared" ref="F7:F26" si="5">F6+E7</f>
        <v>-0.199999999949796</v>
      </c>
      <c r="G7" s="25">
        <f t="shared" ref="G7:G26" si="6">E7/(A7-A6)</f>
        <v>-0.199999999949796</v>
      </c>
      <c r="H7" s="21">
        <v>9.14</v>
      </c>
      <c r="I7" s="22">
        <f t="shared" si="1"/>
        <v>791.09559999999999</v>
      </c>
      <c r="J7" s="23">
        <f t="shared" ref="J7:J26" si="7">(I7-I6)*1000</f>
        <v>-0.30000000003838101</v>
      </c>
      <c r="K7" s="24">
        <f t="shared" ref="K7:K26" si="8">K6+J7</f>
        <v>-0.30000000003838101</v>
      </c>
      <c r="L7" s="25">
        <f t="shared" ref="L7:L26" si="9">J7/(A7-A6)</f>
        <v>-0.30000000003838101</v>
      </c>
      <c r="M7" s="40">
        <v>7.5019999999999998</v>
      </c>
      <c r="N7" s="22">
        <f t="shared" si="2"/>
        <v>789.45759999999996</v>
      </c>
      <c r="O7" s="23">
        <f t="shared" ref="O7:O26" si="10">(N7-N6)*1000</f>
        <v>-0.20000000006348301</v>
      </c>
      <c r="P7" s="24">
        <f t="shared" ref="P7:P26" si="11">P6+O7</f>
        <v>-0.20000000006348301</v>
      </c>
      <c r="Q7" s="25">
        <f t="shared" ref="Q7:Q26" si="12">O7/(A7-A6)</f>
        <v>-0.20000000006348301</v>
      </c>
      <c r="R7" s="51"/>
      <c r="S7" s="47">
        <f t="shared" si="3"/>
        <v>44828</v>
      </c>
      <c r="T7" s="48">
        <v>8.6492000000000004</v>
      </c>
      <c r="U7" s="49">
        <f t="shared" ref="U7:U26" si="13">(T7-T6)*1000</f>
        <v>9.99999999997669E-2</v>
      </c>
      <c r="V7" s="50">
        <f t="shared" ref="V7:V26" si="14">V6+U7</f>
        <v>9.99999999997669E-2</v>
      </c>
      <c r="W7" s="32">
        <f t="shared" ref="W7:W26" si="15">U7/(S7-S6)</f>
        <v>9.99999999997669E-2</v>
      </c>
      <c r="X7" s="18">
        <v>11.9872</v>
      </c>
      <c r="Y7" s="49">
        <f t="shared" ref="Y7:Y26" si="16">(X7-X6)*1000</f>
        <v>9.99999999997669E-2</v>
      </c>
      <c r="Z7" s="50">
        <f t="shared" ref="Z7:Z26" si="17">Z6+Y7</f>
        <v>9.99999999997669E-2</v>
      </c>
      <c r="AA7" s="32">
        <f t="shared" ref="AA7:AA26" si="18">Y7/(S7-S6)</f>
        <v>9.99999999997669E-2</v>
      </c>
      <c r="AB7" s="48">
        <v>8.8947000000000003</v>
      </c>
      <c r="AC7" s="49">
        <f t="shared" ref="AC7:AC26" si="19">(AB7-AB6)*1000</f>
        <v>-0.19999999999953399</v>
      </c>
      <c r="AD7" s="50">
        <f t="shared" ref="AD7:AD26" si="20">AD6+AC7</f>
        <v>-0.19999999999953399</v>
      </c>
      <c r="AE7" s="32">
        <f t="shared" ref="AE7:AE26" si="21">AC7/(S7-S6)</f>
        <v>-0.19999999999953399</v>
      </c>
      <c r="AF7" s="55">
        <v>81512</v>
      </c>
      <c r="AG7" s="70">
        <f t="shared" ref="AG7:AG26" si="22">81522-AF7</f>
        <v>10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44829</v>
      </c>
      <c r="B8" s="20">
        <v>781.9556</v>
      </c>
      <c r="C8" s="21">
        <v>7.3506</v>
      </c>
      <c r="D8" s="22">
        <f t="shared" si="0"/>
        <v>789.30619999999999</v>
      </c>
      <c r="E8" s="23">
        <f t="shared" si="4"/>
        <v>-0.20000000006348301</v>
      </c>
      <c r="F8" s="24">
        <f t="shared" si="5"/>
        <v>-0.40000000001327901</v>
      </c>
      <c r="G8" s="25">
        <f t="shared" si="6"/>
        <v>-0.20000000006348301</v>
      </c>
      <c r="H8" s="21">
        <v>9.1401000000000003</v>
      </c>
      <c r="I8" s="22">
        <f t="shared" si="1"/>
        <v>791.09569999999997</v>
      </c>
      <c r="J8" s="23">
        <f t="shared" si="7"/>
        <v>9.9999999974897905E-2</v>
      </c>
      <c r="K8" s="24">
        <f t="shared" si="8"/>
        <v>-0.20000000006348301</v>
      </c>
      <c r="L8" s="25">
        <f t="shared" si="9"/>
        <v>9.9999999974897905E-2</v>
      </c>
      <c r="M8" s="39">
        <v>7.5018000000000002</v>
      </c>
      <c r="N8" s="22">
        <f t="shared" si="2"/>
        <v>789.45740000000001</v>
      </c>
      <c r="O8" s="23">
        <f t="shared" si="10"/>
        <v>-0.199999999949796</v>
      </c>
      <c r="P8" s="24">
        <f t="shared" si="11"/>
        <v>-0.40000000001327901</v>
      </c>
      <c r="Q8" s="25">
        <f t="shared" si="12"/>
        <v>-0.199999999949796</v>
      </c>
      <c r="R8" s="46"/>
      <c r="S8" s="47">
        <f t="shared" si="3"/>
        <v>44829</v>
      </c>
      <c r="T8" s="48">
        <v>8.6489999999999991</v>
      </c>
      <c r="U8" s="49">
        <f t="shared" si="13"/>
        <v>-0.20000000000130999</v>
      </c>
      <c r="V8" s="50">
        <f t="shared" si="14"/>
        <v>-0.10000000000154299</v>
      </c>
      <c r="W8" s="32">
        <f t="shared" si="15"/>
        <v>-0.20000000000130999</v>
      </c>
      <c r="X8" s="18">
        <v>11.987</v>
      </c>
      <c r="Y8" s="49">
        <f t="shared" si="16"/>
        <v>-0.19999999999953399</v>
      </c>
      <c r="Z8" s="50">
        <f t="shared" si="17"/>
        <v>-9.99999999997669E-2</v>
      </c>
      <c r="AA8" s="32">
        <f t="shared" si="18"/>
        <v>-0.19999999999953399</v>
      </c>
      <c r="AB8" s="48">
        <v>8.8949999999999996</v>
      </c>
      <c r="AC8" s="49">
        <f t="shared" si="19"/>
        <v>0.29999999999930099</v>
      </c>
      <c r="AD8" s="50">
        <f t="shared" si="20"/>
        <v>9.99999999997669E-2</v>
      </c>
      <c r="AE8" s="32">
        <f t="shared" si="21"/>
        <v>0.29999999999930099</v>
      </c>
      <c r="AF8" s="55">
        <v>81509</v>
      </c>
      <c r="AG8" s="70">
        <f t="shared" si="22"/>
        <v>13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44830</v>
      </c>
      <c r="B9" s="20">
        <v>781.9556</v>
      </c>
      <c r="C9" s="21">
        <v>7.3505000000000003</v>
      </c>
      <c r="D9" s="22">
        <f t="shared" si="0"/>
        <v>789.30610000000001</v>
      </c>
      <c r="E9" s="23">
        <f t="shared" si="4"/>
        <v>-9.9999999974897905E-2</v>
      </c>
      <c r="F9" s="24">
        <f t="shared" si="5"/>
        <v>-0.49999999998817701</v>
      </c>
      <c r="G9" s="25">
        <f t="shared" si="6"/>
        <v>-9.9999999974897905E-2</v>
      </c>
      <c r="H9" s="21">
        <v>9.1399000000000008</v>
      </c>
      <c r="I9" s="22">
        <f t="shared" si="1"/>
        <v>791.09550000000002</v>
      </c>
      <c r="J9" s="23">
        <f t="shared" si="7"/>
        <v>-0.199999999949796</v>
      </c>
      <c r="K9" s="24">
        <f t="shared" si="8"/>
        <v>-0.40000000001327901</v>
      </c>
      <c r="L9" s="25">
        <f t="shared" si="9"/>
        <v>-0.199999999949796</v>
      </c>
      <c r="M9" s="40">
        <v>7.5015000000000001</v>
      </c>
      <c r="N9" s="22">
        <f t="shared" si="2"/>
        <v>789.45709999999997</v>
      </c>
      <c r="O9" s="23">
        <f t="shared" si="10"/>
        <v>-0.30000000003838101</v>
      </c>
      <c r="P9" s="24">
        <f t="shared" si="11"/>
        <v>-0.70000000005165897</v>
      </c>
      <c r="Q9" s="25">
        <f t="shared" si="12"/>
        <v>-0.30000000003838101</v>
      </c>
      <c r="R9" s="51"/>
      <c r="S9" s="47">
        <f t="shared" si="3"/>
        <v>44830</v>
      </c>
      <c r="T9" s="48">
        <v>8.6487999999999996</v>
      </c>
      <c r="U9" s="49">
        <f t="shared" si="13"/>
        <v>-0.19999999999953399</v>
      </c>
      <c r="V9" s="50">
        <f t="shared" si="14"/>
        <v>-0.30000000000107702</v>
      </c>
      <c r="W9" s="32">
        <f t="shared" si="15"/>
        <v>-0.19999999999953399</v>
      </c>
      <c r="X9" s="18">
        <v>11.986800000000001</v>
      </c>
      <c r="Y9" s="49">
        <f t="shared" si="16"/>
        <v>-0.19999999999953399</v>
      </c>
      <c r="Z9" s="50">
        <f t="shared" si="17"/>
        <v>-0.29999999999930099</v>
      </c>
      <c r="AA9" s="32">
        <f t="shared" si="18"/>
        <v>-0.19999999999953399</v>
      </c>
      <c r="AB9" s="48">
        <v>8.8942999999999994</v>
      </c>
      <c r="AC9" s="49">
        <f t="shared" si="19"/>
        <v>-0.70000000000014495</v>
      </c>
      <c r="AD9" s="50">
        <f t="shared" si="20"/>
        <v>-0.60000000000037801</v>
      </c>
      <c r="AE9" s="32">
        <f t="shared" si="21"/>
        <v>-0.70000000000014495</v>
      </c>
      <c r="AF9" s="55">
        <v>81506</v>
      </c>
      <c r="AG9" s="70">
        <f t="shared" si="22"/>
        <v>16</v>
      </c>
      <c r="AH9" s="71"/>
      <c r="AI9" s="73"/>
      <c r="AJ9" s="73"/>
      <c r="AK9" s="73"/>
      <c r="AL9" s="73"/>
      <c r="AM9" s="73"/>
    </row>
    <row r="10" spans="1:44" s="7" customFormat="1" ht="14.25">
      <c r="A10" s="19">
        <v>44831</v>
      </c>
      <c r="B10" s="20">
        <v>781.9556</v>
      </c>
      <c r="C10" s="21">
        <v>7.3502000000000001</v>
      </c>
      <c r="D10" s="22">
        <f t="shared" si="0"/>
        <v>789.30579999999998</v>
      </c>
      <c r="E10" s="23">
        <f t="shared" si="4"/>
        <v>-0.30000000003838101</v>
      </c>
      <c r="F10" s="24">
        <f t="shared" si="5"/>
        <v>-0.80000000002655702</v>
      </c>
      <c r="G10" s="25">
        <f t="shared" si="6"/>
        <v>-0.30000000003838101</v>
      </c>
      <c r="H10" s="21">
        <v>9.1396999999999995</v>
      </c>
      <c r="I10" s="22">
        <f t="shared" si="1"/>
        <v>791.09529999999995</v>
      </c>
      <c r="J10" s="23">
        <f t="shared" si="7"/>
        <v>-0.20000000006348301</v>
      </c>
      <c r="K10" s="24">
        <f t="shared" si="8"/>
        <v>-0.60000000007676102</v>
      </c>
      <c r="L10" s="25">
        <f t="shared" si="9"/>
        <v>-0.20000000006348301</v>
      </c>
      <c r="M10" s="39">
        <v>7.5014000000000003</v>
      </c>
      <c r="N10" s="22">
        <f t="shared" si="2"/>
        <v>789.45699999999999</v>
      </c>
      <c r="O10" s="23">
        <f t="shared" si="10"/>
        <v>-9.9999999974897905E-2</v>
      </c>
      <c r="P10" s="24">
        <f t="shared" si="11"/>
        <v>-0.80000000002655702</v>
      </c>
      <c r="Q10" s="25">
        <f t="shared" si="12"/>
        <v>-9.9999999974897905E-2</v>
      </c>
      <c r="R10" s="46"/>
      <c r="S10" s="47">
        <f t="shared" si="3"/>
        <v>44831</v>
      </c>
      <c r="T10" s="48">
        <v>8.6485000000000003</v>
      </c>
      <c r="U10" s="49">
        <f t="shared" si="13"/>
        <v>-0.29999999999930099</v>
      </c>
      <c r="V10" s="50">
        <f t="shared" si="14"/>
        <v>-0.60000000000037801</v>
      </c>
      <c r="W10" s="32">
        <f t="shared" si="15"/>
        <v>-0.29999999999930099</v>
      </c>
      <c r="X10" s="18">
        <v>11.986499999999999</v>
      </c>
      <c r="Y10" s="49">
        <f t="shared" si="16"/>
        <v>-0.30000000000107702</v>
      </c>
      <c r="Z10" s="50">
        <f t="shared" si="17"/>
        <v>-0.60000000000037801</v>
      </c>
      <c r="AA10" s="32">
        <f t="shared" si="18"/>
        <v>-0.30000000000107702</v>
      </c>
      <c r="AB10" s="48">
        <v>8.8940999999999999</v>
      </c>
      <c r="AC10" s="49">
        <f t="shared" si="19"/>
        <v>-0.19999999999953399</v>
      </c>
      <c r="AD10" s="50">
        <f t="shared" si="20"/>
        <v>-0.799999999999912</v>
      </c>
      <c r="AE10" s="32">
        <f t="shared" si="21"/>
        <v>-0.19999999999953399</v>
      </c>
      <c r="AF10" s="55">
        <v>81503</v>
      </c>
      <c r="AG10" s="70">
        <f t="shared" si="22"/>
        <v>19</v>
      </c>
    </row>
    <row r="11" spans="1:44" s="1" customFormat="1" ht="14.85" customHeight="1">
      <c r="A11" s="19">
        <v>44832</v>
      </c>
      <c r="B11" s="20">
        <v>781.9556</v>
      </c>
      <c r="C11" s="21">
        <v>7.35</v>
      </c>
      <c r="D11" s="22">
        <f t="shared" si="0"/>
        <v>789.30560000000003</v>
      </c>
      <c r="E11" s="23">
        <f t="shared" si="4"/>
        <v>-0.199999999949796</v>
      </c>
      <c r="F11" s="24">
        <f t="shared" si="5"/>
        <v>-0.99999999997635303</v>
      </c>
      <c r="G11" s="25">
        <f t="shared" si="6"/>
        <v>-0.199999999949796</v>
      </c>
      <c r="H11" s="21">
        <v>9.1397999999999993</v>
      </c>
      <c r="I11" s="22">
        <f t="shared" si="1"/>
        <v>791.09540000000004</v>
      </c>
      <c r="J11" s="23">
        <f t="shared" si="7"/>
        <v>0.10000000008858501</v>
      </c>
      <c r="K11" s="24">
        <f t="shared" si="8"/>
        <v>-0.49999999998817701</v>
      </c>
      <c r="L11" s="25">
        <f t="shared" si="9"/>
        <v>0.10000000008858501</v>
      </c>
      <c r="M11" s="40">
        <v>7.5011999999999999</v>
      </c>
      <c r="N11" s="22">
        <f t="shared" si="2"/>
        <v>789.45680000000004</v>
      </c>
      <c r="O11" s="23">
        <f t="shared" si="10"/>
        <v>-0.199999999949796</v>
      </c>
      <c r="P11" s="24">
        <f t="shared" si="11"/>
        <v>-0.99999999997635303</v>
      </c>
      <c r="Q11" s="25">
        <f t="shared" si="12"/>
        <v>-0.199999999949796</v>
      </c>
      <c r="R11" s="51"/>
      <c r="S11" s="47">
        <f t="shared" si="3"/>
        <v>44832</v>
      </c>
      <c r="T11" s="48">
        <v>8.6484000000000005</v>
      </c>
      <c r="U11" s="49">
        <f t="shared" si="13"/>
        <v>-9.99999999997669E-2</v>
      </c>
      <c r="V11" s="50">
        <f t="shared" si="14"/>
        <v>-0.70000000000014495</v>
      </c>
      <c r="W11" s="32">
        <f t="shared" si="15"/>
        <v>-9.99999999997669E-2</v>
      </c>
      <c r="X11" s="18">
        <v>11.9864</v>
      </c>
      <c r="Y11" s="49">
        <f t="shared" si="16"/>
        <v>-9.9999999997990599E-2</v>
      </c>
      <c r="Z11" s="50">
        <f t="shared" si="17"/>
        <v>-0.69999999999836904</v>
      </c>
      <c r="AA11" s="32">
        <f t="shared" si="18"/>
        <v>-9.9999999997990599E-2</v>
      </c>
      <c r="AB11" s="48">
        <v>8.8945000000000007</v>
      </c>
      <c r="AC11" s="49">
        <f t="shared" si="19"/>
        <v>0.40000000000084401</v>
      </c>
      <c r="AD11" s="50">
        <f t="shared" si="20"/>
        <v>-0.39999999999906799</v>
      </c>
      <c r="AE11" s="32">
        <f t="shared" si="21"/>
        <v>0.40000000000084401</v>
      </c>
      <c r="AF11" s="55">
        <v>81500</v>
      </c>
      <c r="AG11" s="70">
        <f t="shared" si="22"/>
        <v>22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44833</v>
      </c>
      <c r="B12" s="20">
        <v>781.9556</v>
      </c>
      <c r="C12" s="21">
        <v>7.3501000000000003</v>
      </c>
      <c r="D12" s="22">
        <f t="shared" si="0"/>
        <v>789.3057</v>
      </c>
      <c r="E12" s="23">
        <f t="shared" si="4"/>
        <v>9.9999999974897905E-2</v>
      </c>
      <c r="F12" s="24">
        <f t="shared" si="5"/>
        <v>-0.90000000000145497</v>
      </c>
      <c r="G12" s="25">
        <f t="shared" si="6"/>
        <v>9.9999999974897905E-2</v>
      </c>
      <c r="H12" s="21">
        <v>9.1393000000000004</v>
      </c>
      <c r="I12" s="22">
        <f t="shared" si="1"/>
        <v>791.09490000000005</v>
      </c>
      <c r="J12" s="23">
        <f t="shared" si="7"/>
        <v>-0.49999999998817701</v>
      </c>
      <c r="K12" s="24">
        <f t="shared" si="8"/>
        <v>-0.99999999997635303</v>
      </c>
      <c r="L12" s="25">
        <f t="shared" si="9"/>
        <v>-0.49999999998817701</v>
      </c>
      <c r="M12" s="39">
        <v>7.5012999999999996</v>
      </c>
      <c r="N12" s="22">
        <f t="shared" si="2"/>
        <v>789.45690000000002</v>
      </c>
      <c r="O12" s="23">
        <f t="shared" si="10"/>
        <v>9.9999999974897905E-2</v>
      </c>
      <c r="P12" s="24">
        <f t="shared" si="11"/>
        <v>-0.90000000000145497</v>
      </c>
      <c r="Q12" s="25">
        <f t="shared" si="12"/>
        <v>9.9999999974897905E-2</v>
      </c>
      <c r="R12" s="46"/>
      <c r="S12" s="47">
        <f t="shared" si="3"/>
        <v>44833</v>
      </c>
      <c r="T12" s="48">
        <v>8.6481999999999903</v>
      </c>
      <c r="U12" s="49">
        <f t="shared" si="13"/>
        <v>-0.200000000010192</v>
      </c>
      <c r="V12" s="50">
        <f t="shared" si="14"/>
        <v>-0.90000000001033698</v>
      </c>
      <c r="W12" s="32">
        <f t="shared" si="15"/>
        <v>-0.200000000010192</v>
      </c>
      <c r="X12" s="18">
        <v>11.9862</v>
      </c>
      <c r="Y12" s="49">
        <f t="shared" si="16"/>
        <v>-0.19999999999953399</v>
      </c>
      <c r="Z12" s="50">
        <f t="shared" si="17"/>
        <v>-0.89999999999790203</v>
      </c>
      <c r="AA12" s="32">
        <f t="shared" si="18"/>
        <v>-0.19999999999953399</v>
      </c>
      <c r="AB12" s="48">
        <v>8.8937000000000008</v>
      </c>
      <c r="AC12" s="49">
        <f t="shared" si="19"/>
        <v>-0.799999999999912</v>
      </c>
      <c r="AD12" s="50">
        <f t="shared" si="20"/>
        <v>-1.1999999999989801</v>
      </c>
      <c r="AE12" s="32">
        <f t="shared" si="21"/>
        <v>-0.799999999999912</v>
      </c>
      <c r="AF12" s="55">
        <v>81497</v>
      </c>
      <c r="AG12" s="70">
        <f t="shared" si="22"/>
        <v>25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7" customFormat="1" ht="14.25">
      <c r="A13" s="19">
        <v>44834</v>
      </c>
      <c r="B13" s="20">
        <v>781.9556</v>
      </c>
      <c r="C13" s="21">
        <v>7.3495999999999997</v>
      </c>
      <c r="D13" s="22">
        <f t="shared" si="0"/>
        <v>789.30520000000001</v>
      </c>
      <c r="E13" s="23">
        <f t="shared" si="4"/>
        <v>-0.49999999998817701</v>
      </c>
      <c r="F13" s="24">
        <f t="shared" si="5"/>
        <v>-1.39999999998963</v>
      </c>
      <c r="G13" s="25">
        <f t="shared" si="6"/>
        <v>-0.49999999998817701</v>
      </c>
      <c r="H13" s="21">
        <v>9.1390999999999991</v>
      </c>
      <c r="I13" s="22">
        <f t="shared" si="1"/>
        <v>791.09469999999999</v>
      </c>
      <c r="J13" s="23">
        <f t="shared" si="7"/>
        <v>-0.20000000006348301</v>
      </c>
      <c r="K13" s="24">
        <f t="shared" si="8"/>
        <v>-1.2000000000398401</v>
      </c>
      <c r="L13" s="25">
        <f t="shared" si="9"/>
        <v>-0.20000000006348301</v>
      </c>
      <c r="M13" s="40">
        <v>7.5007999999999999</v>
      </c>
      <c r="N13" s="22">
        <f t="shared" si="2"/>
        <v>789.45640000000003</v>
      </c>
      <c r="O13" s="23">
        <f t="shared" si="10"/>
        <v>-0.49999999998817701</v>
      </c>
      <c r="P13" s="24">
        <f t="shared" si="11"/>
        <v>-1.39999999998963</v>
      </c>
      <c r="Q13" s="25">
        <f t="shared" si="12"/>
        <v>-0.49999999998817701</v>
      </c>
      <c r="R13" s="46"/>
      <c r="S13" s="47">
        <f t="shared" si="3"/>
        <v>44834</v>
      </c>
      <c r="T13" s="48">
        <v>8.6480999999999995</v>
      </c>
      <c r="U13" s="49">
        <f t="shared" si="13"/>
        <v>-9.9999999990885199E-2</v>
      </c>
      <c r="V13" s="50">
        <f t="shared" si="14"/>
        <v>-1.0000000000012199</v>
      </c>
      <c r="W13" s="32">
        <f t="shared" si="15"/>
        <v>-9.9999999990885199E-2</v>
      </c>
      <c r="X13" s="18">
        <v>11.9863</v>
      </c>
      <c r="Y13" s="49">
        <f t="shared" si="16"/>
        <v>9.9999999997990599E-2</v>
      </c>
      <c r="Z13" s="50">
        <f t="shared" si="17"/>
        <v>-0.799999999999912</v>
      </c>
      <c r="AA13" s="32">
        <f t="shared" si="18"/>
        <v>9.9999999997990599E-2</v>
      </c>
      <c r="AB13" s="48">
        <v>8.8928999999999991</v>
      </c>
      <c r="AC13" s="49">
        <f t="shared" si="19"/>
        <v>-0.799999999999912</v>
      </c>
      <c r="AD13" s="50">
        <f t="shared" si="20"/>
        <v>-1.99999999999889</v>
      </c>
      <c r="AE13" s="32">
        <f t="shared" si="21"/>
        <v>-0.799999999999912</v>
      </c>
      <c r="AF13" s="55">
        <v>81494</v>
      </c>
      <c r="AG13" s="70">
        <f t="shared" si="22"/>
        <v>28</v>
      </c>
    </row>
    <row r="14" spans="1:44" s="1" customFormat="1" ht="14.85" customHeight="1">
      <c r="A14" s="19">
        <v>44835</v>
      </c>
      <c r="B14" s="20">
        <v>781.9556</v>
      </c>
      <c r="C14" s="21">
        <v>7.3494000000000002</v>
      </c>
      <c r="D14" s="22">
        <f t="shared" si="0"/>
        <v>789.30499999999995</v>
      </c>
      <c r="E14" s="23">
        <f t="shared" si="4"/>
        <v>-0.20000000006348301</v>
      </c>
      <c r="F14" s="24">
        <f t="shared" si="5"/>
        <v>-1.60000000005311</v>
      </c>
      <c r="G14" s="25">
        <f t="shared" si="6"/>
        <v>-0.20000000006348301</v>
      </c>
      <c r="H14" s="21">
        <v>9.1392000000000007</v>
      </c>
      <c r="I14" s="22">
        <f t="shared" si="1"/>
        <v>791.09479999999996</v>
      </c>
      <c r="J14" s="23">
        <f t="shared" si="7"/>
        <v>9.9999999974897905E-2</v>
      </c>
      <c r="K14" s="24">
        <f t="shared" si="8"/>
        <v>-1.1000000000649399</v>
      </c>
      <c r="L14" s="25">
        <f t="shared" si="9"/>
        <v>9.9999999974897905E-2</v>
      </c>
      <c r="M14" s="39">
        <v>7.5006000000000004</v>
      </c>
      <c r="N14" s="22">
        <f t="shared" si="2"/>
        <v>789.45619999999997</v>
      </c>
      <c r="O14" s="23">
        <f t="shared" si="10"/>
        <v>-0.20000000006348301</v>
      </c>
      <c r="P14" s="24">
        <f t="shared" si="11"/>
        <v>-1.60000000005311</v>
      </c>
      <c r="Q14" s="25">
        <f t="shared" si="12"/>
        <v>-0.20000000006348301</v>
      </c>
      <c r="R14" s="46"/>
      <c r="S14" s="47">
        <f t="shared" si="3"/>
        <v>44835</v>
      </c>
      <c r="T14" s="48">
        <v>8.64779999999997</v>
      </c>
      <c r="U14" s="49">
        <f t="shared" si="13"/>
        <v>-0.300000000029499</v>
      </c>
      <c r="V14" s="50">
        <f t="shared" si="14"/>
        <v>-1.3000000000307199</v>
      </c>
      <c r="W14" s="32">
        <f t="shared" si="15"/>
        <v>-0.300000000029499</v>
      </c>
      <c r="X14" s="18">
        <v>11.985799999999999</v>
      </c>
      <c r="Y14" s="49">
        <f t="shared" si="16"/>
        <v>-0.49999999999705802</v>
      </c>
      <c r="Z14" s="50">
        <f t="shared" si="17"/>
        <v>-1.29999999999697</v>
      </c>
      <c r="AA14" s="32">
        <f t="shared" si="18"/>
        <v>-0.49999999999705802</v>
      </c>
      <c r="AB14" s="48">
        <v>8.8934999999999995</v>
      </c>
      <c r="AC14" s="49">
        <f t="shared" si="19"/>
        <v>0.59999999999860198</v>
      </c>
      <c r="AD14" s="50">
        <f t="shared" si="20"/>
        <v>-1.4000000000002899</v>
      </c>
      <c r="AE14" s="32">
        <f t="shared" si="21"/>
        <v>0.59999999999860198</v>
      </c>
      <c r="AF14" s="55">
        <v>81491</v>
      </c>
      <c r="AG14" s="70">
        <f t="shared" si="22"/>
        <v>31</v>
      </c>
      <c r="AH14" s="72"/>
    </row>
    <row r="15" spans="1:44" s="1" customFormat="1" ht="14.85" customHeight="1">
      <c r="A15" s="19">
        <v>44836</v>
      </c>
      <c r="B15" s="20">
        <v>781.9556</v>
      </c>
      <c r="C15" s="21">
        <v>7.35</v>
      </c>
      <c r="D15" s="22">
        <f t="shared" si="0"/>
        <v>789.30560000000003</v>
      </c>
      <c r="E15" s="23">
        <f t="shared" si="4"/>
        <v>0.60000000007676102</v>
      </c>
      <c r="F15" s="24">
        <f t="shared" si="5"/>
        <v>-0.99999999997635303</v>
      </c>
      <c r="G15" s="25">
        <f t="shared" si="6"/>
        <v>0.60000000007676102</v>
      </c>
      <c r="H15" s="21">
        <v>9.1387</v>
      </c>
      <c r="I15" s="22">
        <f t="shared" si="1"/>
        <v>791.09429999999998</v>
      </c>
      <c r="J15" s="23">
        <f t="shared" si="7"/>
        <v>-0.49999999998817701</v>
      </c>
      <c r="K15" s="24">
        <f t="shared" si="8"/>
        <v>-1.60000000005311</v>
      </c>
      <c r="L15" s="25">
        <f t="shared" si="9"/>
        <v>-0.49999999998817701</v>
      </c>
      <c r="M15" s="40">
        <v>7.5004</v>
      </c>
      <c r="N15" s="22">
        <f t="shared" si="2"/>
        <v>789.45600000000002</v>
      </c>
      <c r="O15" s="23">
        <f t="shared" si="10"/>
        <v>-0.199999999949796</v>
      </c>
      <c r="P15" s="24">
        <f t="shared" si="11"/>
        <v>-1.8000000000029099</v>
      </c>
      <c r="Q15" s="25">
        <f t="shared" si="12"/>
        <v>-0.199999999949796</v>
      </c>
      <c r="R15" s="51"/>
      <c r="S15" s="47">
        <f t="shared" si="3"/>
        <v>44836</v>
      </c>
      <c r="T15" s="48">
        <v>8.6475999999999598</v>
      </c>
      <c r="U15" s="49">
        <f t="shared" si="13"/>
        <v>-0.200000000010192</v>
      </c>
      <c r="V15" s="50">
        <f t="shared" si="14"/>
        <v>-1.5000000000409099</v>
      </c>
      <c r="W15" s="32">
        <f t="shared" si="15"/>
        <v>-0.200000000010192</v>
      </c>
      <c r="X15" s="18">
        <v>11.9856</v>
      </c>
      <c r="Y15" s="49">
        <f t="shared" si="16"/>
        <v>-0.19999999999953399</v>
      </c>
      <c r="Z15" s="50">
        <f t="shared" si="17"/>
        <v>-1.4999999999964999</v>
      </c>
      <c r="AA15" s="32">
        <f t="shared" si="18"/>
        <v>-0.19999999999953399</v>
      </c>
      <c r="AB15" s="48">
        <v>8.8933</v>
      </c>
      <c r="AC15" s="49">
        <f t="shared" si="19"/>
        <v>-0.19999999999953399</v>
      </c>
      <c r="AD15" s="50">
        <f t="shared" si="20"/>
        <v>-1.59999999999982</v>
      </c>
      <c r="AE15" s="32">
        <f t="shared" si="21"/>
        <v>-0.19999999999953399</v>
      </c>
      <c r="AF15" s="55">
        <v>81488</v>
      </c>
      <c r="AG15" s="70">
        <f t="shared" si="22"/>
        <v>34</v>
      </c>
      <c r="AH15" s="71"/>
    </row>
    <row r="16" spans="1:44" s="1" customFormat="1" ht="14.85" customHeight="1">
      <c r="A16" s="19">
        <v>44837</v>
      </c>
      <c r="B16" s="20">
        <v>781.9556</v>
      </c>
      <c r="C16" s="21">
        <v>7.3490000000000002</v>
      </c>
      <c r="D16" s="22">
        <f t="shared" si="0"/>
        <v>789.30460000000005</v>
      </c>
      <c r="E16" s="23">
        <f t="shared" si="4"/>
        <v>-0.99999999997635303</v>
      </c>
      <c r="F16" s="24">
        <f t="shared" si="5"/>
        <v>-1.9999999999527101</v>
      </c>
      <c r="G16" s="25">
        <f t="shared" si="6"/>
        <v>-0.99999999997635303</v>
      </c>
      <c r="H16" s="21">
        <v>9.1385000000000005</v>
      </c>
      <c r="I16" s="22">
        <f t="shared" si="1"/>
        <v>791.09410000000003</v>
      </c>
      <c r="J16" s="23">
        <f t="shared" si="7"/>
        <v>-0.199999999949796</v>
      </c>
      <c r="K16" s="24">
        <f t="shared" si="8"/>
        <v>-1.8000000000029099</v>
      </c>
      <c r="L16" s="25">
        <f t="shared" si="9"/>
        <v>-0.199999999949796</v>
      </c>
      <c r="M16" s="39">
        <v>7.5002000000000004</v>
      </c>
      <c r="N16" s="22">
        <f t="shared" si="2"/>
        <v>789.45579999999995</v>
      </c>
      <c r="O16" s="23">
        <f t="shared" si="10"/>
        <v>-0.20000000006348301</v>
      </c>
      <c r="P16" s="24">
        <f t="shared" si="11"/>
        <v>-2.00000000006639</v>
      </c>
      <c r="Q16" s="25">
        <f t="shared" si="12"/>
        <v>-0.20000000006348301</v>
      </c>
      <c r="R16" s="46"/>
      <c r="S16" s="47">
        <f t="shared" si="3"/>
        <v>44837</v>
      </c>
      <c r="T16" s="48">
        <v>8.6473999999999496</v>
      </c>
      <c r="U16" s="49">
        <f t="shared" si="13"/>
        <v>-0.200000000010192</v>
      </c>
      <c r="V16" s="50">
        <f t="shared" si="14"/>
        <v>-1.70000000005111</v>
      </c>
      <c r="W16" s="32">
        <f t="shared" si="15"/>
        <v>-0.200000000010192</v>
      </c>
      <c r="X16" s="18">
        <v>11.986000000000001</v>
      </c>
      <c r="Y16" s="49">
        <f t="shared" si="16"/>
        <v>0.39999999999729102</v>
      </c>
      <c r="Z16" s="50">
        <f t="shared" si="17"/>
        <v>-1.0999999999992101</v>
      </c>
      <c r="AA16" s="32">
        <f t="shared" si="18"/>
        <v>0.39999999999729102</v>
      </c>
      <c r="AB16" s="48">
        <v>8.8931000000000004</v>
      </c>
      <c r="AC16" s="49">
        <f t="shared" si="19"/>
        <v>-0.19999999999953399</v>
      </c>
      <c r="AD16" s="50">
        <f t="shared" si="20"/>
        <v>-1.7999999999993599</v>
      </c>
      <c r="AE16" s="32">
        <f t="shared" si="21"/>
        <v>-0.19999999999953399</v>
      </c>
      <c r="AF16" s="55">
        <v>81485</v>
      </c>
      <c r="AG16" s="70">
        <f t="shared" si="22"/>
        <v>37</v>
      </c>
      <c r="AH16" s="72"/>
    </row>
    <row r="17" spans="1:43" s="1" customFormat="1" ht="14.85" customHeight="1">
      <c r="A17" s="19">
        <v>44838</v>
      </c>
      <c r="B17" s="20">
        <v>781.9556</v>
      </c>
      <c r="C17" s="21">
        <v>7.3491</v>
      </c>
      <c r="D17" s="22">
        <f t="shared" si="0"/>
        <v>789.30470000000003</v>
      </c>
      <c r="E17" s="23">
        <f t="shared" si="4"/>
        <v>9.9999999974897905E-2</v>
      </c>
      <c r="F17" s="24">
        <f t="shared" si="5"/>
        <v>-1.8999999999778101</v>
      </c>
      <c r="G17" s="25">
        <f t="shared" si="6"/>
        <v>9.9999999974897905E-2</v>
      </c>
      <c r="H17" s="21">
        <v>9.1389999999999993</v>
      </c>
      <c r="I17" s="22">
        <f t="shared" si="1"/>
        <v>791.09460000000001</v>
      </c>
      <c r="J17" s="23">
        <f t="shared" si="7"/>
        <v>0.49999999998817701</v>
      </c>
      <c r="K17" s="24">
        <f t="shared" si="8"/>
        <v>-1.30000000001473</v>
      </c>
      <c r="L17" s="25">
        <f t="shared" si="9"/>
        <v>0.49999999998817701</v>
      </c>
      <c r="M17" s="40">
        <v>7.5</v>
      </c>
      <c r="N17" s="22">
        <f t="shared" si="2"/>
        <v>789.4556</v>
      </c>
      <c r="O17" s="23">
        <f t="shared" si="10"/>
        <v>-0.199999999949796</v>
      </c>
      <c r="P17" s="24">
        <f t="shared" si="11"/>
        <v>-2.2000000000161899</v>
      </c>
      <c r="Q17" s="25">
        <f t="shared" si="12"/>
        <v>-0.199999999949796</v>
      </c>
      <c r="R17" s="51"/>
      <c r="S17" s="47">
        <f t="shared" si="3"/>
        <v>44838</v>
      </c>
      <c r="T17" s="48">
        <v>8.6475000000000009</v>
      </c>
      <c r="U17" s="49">
        <f t="shared" si="13"/>
        <v>0.100000000051281</v>
      </c>
      <c r="V17" s="50">
        <f t="shared" si="14"/>
        <v>-1.59999999999982</v>
      </c>
      <c r="W17" s="32">
        <f t="shared" si="15"/>
        <v>0.100000000051281</v>
      </c>
      <c r="X17" s="18">
        <v>11.985200000000001</v>
      </c>
      <c r="Y17" s="49">
        <f t="shared" si="16"/>
        <v>-0.79999999999635896</v>
      </c>
      <c r="Z17" s="50">
        <f t="shared" si="17"/>
        <v>-1.8999999999955699</v>
      </c>
      <c r="AA17" s="32">
        <f t="shared" si="18"/>
        <v>-0.79999999999635896</v>
      </c>
      <c r="AB17" s="48">
        <v>8.8933999999999997</v>
      </c>
      <c r="AC17" s="49">
        <f t="shared" si="19"/>
        <v>0.29999999999930099</v>
      </c>
      <c r="AD17" s="50">
        <f t="shared" si="20"/>
        <v>-1.50000000000006</v>
      </c>
      <c r="AE17" s="32">
        <f t="shared" si="21"/>
        <v>0.29999999999930099</v>
      </c>
      <c r="AF17" s="55">
        <v>81482</v>
      </c>
      <c r="AG17" s="70">
        <f t="shared" si="22"/>
        <v>40</v>
      </c>
      <c r="AH17" s="71"/>
    </row>
    <row r="18" spans="1:43" s="1" customFormat="1" ht="14.85" customHeight="1">
      <c r="A18" s="19">
        <v>44839</v>
      </c>
      <c r="B18" s="20">
        <v>781.9556</v>
      </c>
      <c r="C18" s="21">
        <v>7.3485999999999896</v>
      </c>
      <c r="D18" s="22">
        <f t="shared" si="0"/>
        <v>789.30420000000004</v>
      </c>
      <c r="E18" s="23">
        <f t="shared" si="4"/>
        <v>-0.49999999998817701</v>
      </c>
      <c r="F18" s="24">
        <f t="shared" si="5"/>
        <v>-2.39999999996598</v>
      </c>
      <c r="G18" s="25">
        <f t="shared" si="6"/>
        <v>-0.49999999998817701</v>
      </c>
      <c r="H18" s="21">
        <v>9.1380999999999997</v>
      </c>
      <c r="I18" s="22">
        <f t="shared" si="1"/>
        <v>791.09370000000001</v>
      </c>
      <c r="J18" s="23">
        <f t="shared" si="7"/>
        <v>-0.90000000000145497</v>
      </c>
      <c r="K18" s="24">
        <f t="shared" si="8"/>
        <v>-2.2000000000161899</v>
      </c>
      <c r="L18" s="25">
        <f t="shared" si="9"/>
        <v>-0.90000000000145497</v>
      </c>
      <c r="M18" s="39">
        <v>7.5000999999999998</v>
      </c>
      <c r="N18" s="22">
        <f t="shared" si="2"/>
        <v>789.45569999999998</v>
      </c>
      <c r="O18" s="23">
        <f t="shared" si="10"/>
        <v>9.9999999974897905E-2</v>
      </c>
      <c r="P18" s="24">
        <f t="shared" si="11"/>
        <v>-2.1000000000412902</v>
      </c>
      <c r="Q18" s="25">
        <f t="shared" si="12"/>
        <v>9.9999999974897905E-2</v>
      </c>
      <c r="R18" s="51"/>
      <c r="S18" s="47">
        <f t="shared" si="3"/>
        <v>44839</v>
      </c>
      <c r="T18" s="48">
        <v>8.6469999999999292</v>
      </c>
      <c r="U18" s="49">
        <f t="shared" si="13"/>
        <v>-0.50000000007166501</v>
      </c>
      <c r="V18" s="50">
        <f t="shared" si="14"/>
        <v>-2.10000000007149</v>
      </c>
      <c r="W18" s="32">
        <f t="shared" si="15"/>
        <v>-0.50000000007166501</v>
      </c>
      <c r="X18" s="18">
        <v>11.984999999999999</v>
      </c>
      <c r="Y18" s="49">
        <f t="shared" si="16"/>
        <v>-0.19999999999953399</v>
      </c>
      <c r="Z18" s="50">
        <f t="shared" si="17"/>
        <v>-2.0999999999951098</v>
      </c>
      <c r="AA18" s="32">
        <f t="shared" si="18"/>
        <v>-0.19999999999953399</v>
      </c>
      <c r="AB18" s="48">
        <v>8.8926999999999996</v>
      </c>
      <c r="AC18" s="49">
        <f t="shared" si="19"/>
        <v>-0.69999999999836904</v>
      </c>
      <c r="AD18" s="50">
        <f t="shared" si="20"/>
        <v>-2.1999999999984299</v>
      </c>
      <c r="AE18" s="32">
        <f t="shared" si="21"/>
        <v>-0.69999999999836904</v>
      </c>
      <c r="AF18" s="55">
        <v>81479</v>
      </c>
      <c r="AG18" s="70">
        <f t="shared" si="22"/>
        <v>43</v>
      </c>
      <c r="AH18" s="72"/>
    </row>
    <row r="19" spans="1:43" s="1" customFormat="1" ht="14.85" customHeight="1">
      <c r="A19" s="19">
        <v>44840</v>
      </c>
      <c r="B19" s="20">
        <v>781.9556</v>
      </c>
      <c r="C19" s="21">
        <v>7.3483999999999901</v>
      </c>
      <c r="D19" s="22">
        <f t="shared" si="0"/>
        <v>789.30399999999997</v>
      </c>
      <c r="E19" s="23">
        <f t="shared" si="4"/>
        <v>-0.20000000006348301</v>
      </c>
      <c r="F19" s="24">
        <f t="shared" si="5"/>
        <v>-2.6000000000294698</v>
      </c>
      <c r="G19" s="25">
        <f t="shared" si="6"/>
        <v>-0.20000000006348301</v>
      </c>
      <c r="H19" s="21">
        <v>9.1379000000000108</v>
      </c>
      <c r="I19" s="22">
        <f t="shared" si="1"/>
        <v>791.09349999999995</v>
      </c>
      <c r="J19" s="23">
        <f t="shared" si="7"/>
        <v>-0.199999999949796</v>
      </c>
      <c r="K19" s="24">
        <f t="shared" si="8"/>
        <v>-2.39999999996598</v>
      </c>
      <c r="L19" s="25">
        <f t="shared" si="9"/>
        <v>-0.199999999949796</v>
      </c>
      <c r="M19" s="40">
        <v>7.4995999999999903</v>
      </c>
      <c r="N19" s="22">
        <f t="shared" si="2"/>
        <v>789.45519999999999</v>
      </c>
      <c r="O19" s="23">
        <f t="shared" si="10"/>
        <v>-0.49999999998817701</v>
      </c>
      <c r="P19" s="24">
        <f t="shared" si="11"/>
        <v>-2.6000000000294698</v>
      </c>
      <c r="Q19" s="25">
        <f t="shared" si="12"/>
        <v>-0.49999999998817701</v>
      </c>
      <c r="R19" s="51"/>
      <c r="S19" s="47">
        <f t="shared" si="3"/>
        <v>44840</v>
      </c>
      <c r="T19" s="48">
        <v>8.6467999999999208</v>
      </c>
      <c r="U19" s="49">
        <f t="shared" si="13"/>
        <v>-0.200000000010192</v>
      </c>
      <c r="V19" s="50">
        <f t="shared" si="14"/>
        <v>-2.3000000000816798</v>
      </c>
      <c r="W19" s="32">
        <f t="shared" si="15"/>
        <v>-0.200000000010192</v>
      </c>
      <c r="X19" s="18">
        <v>11.985099999999999</v>
      </c>
      <c r="Y19" s="49">
        <f t="shared" si="16"/>
        <v>9.9999999994437899E-2</v>
      </c>
      <c r="Z19" s="50">
        <f t="shared" si="17"/>
        <v>-2.0000000000006701</v>
      </c>
      <c r="AA19" s="32">
        <f t="shared" si="18"/>
        <v>9.9999999994437899E-2</v>
      </c>
      <c r="AB19" s="48">
        <v>8.8925000000000001</v>
      </c>
      <c r="AC19" s="49">
        <f t="shared" si="19"/>
        <v>-0.19999999999953399</v>
      </c>
      <c r="AD19" s="50">
        <f t="shared" si="20"/>
        <v>-2.3999999999979602</v>
      </c>
      <c r="AE19" s="32">
        <f t="shared" si="21"/>
        <v>-0.19999999999953399</v>
      </c>
      <c r="AF19" s="55">
        <v>81476</v>
      </c>
      <c r="AG19" s="70">
        <f t="shared" si="22"/>
        <v>46</v>
      </c>
      <c r="AH19" s="71"/>
    </row>
    <row r="20" spans="1:43" s="1" customFormat="1" ht="14.85" customHeight="1">
      <c r="A20" s="19">
        <v>44841</v>
      </c>
      <c r="B20" s="20">
        <v>781.9556</v>
      </c>
      <c r="C20" s="21">
        <v>7.3484999999999996</v>
      </c>
      <c r="D20" s="22">
        <f t="shared" si="0"/>
        <v>789.30409999999995</v>
      </c>
      <c r="E20" s="23">
        <f t="shared" si="4"/>
        <v>9.9999999974897905E-2</v>
      </c>
      <c r="F20" s="24">
        <f t="shared" si="5"/>
        <v>-2.5000000000545701</v>
      </c>
      <c r="G20" s="25">
        <f t="shared" si="6"/>
        <v>9.9999999974897905E-2</v>
      </c>
      <c r="H20" s="21">
        <v>9.1374999999999993</v>
      </c>
      <c r="I20" s="22">
        <f t="shared" si="1"/>
        <v>791.09310000000005</v>
      </c>
      <c r="J20" s="23">
        <f t="shared" si="7"/>
        <v>-0.40000000001327901</v>
      </c>
      <c r="K20" s="24">
        <f t="shared" si="8"/>
        <v>-2.79999999997926</v>
      </c>
      <c r="L20" s="25">
        <f t="shared" si="9"/>
        <v>-0.40000000001327901</v>
      </c>
      <c r="M20" s="39">
        <v>7.4993999999999899</v>
      </c>
      <c r="N20" s="22">
        <f t="shared" si="2"/>
        <v>789.45500000000004</v>
      </c>
      <c r="O20" s="23">
        <f t="shared" si="10"/>
        <v>-0.199999999949796</v>
      </c>
      <c r="P20" s="24">
        <f t="shared" si="11"/>
        <v>-2.79999999997926</v>
      </c>
      <c r="Q20" s="25">
        <f t="shared" si="12"/>
        <v>-0.199999999949796</v>
      </c>
      <c r="R20" s="46"/>
      <c r="S20" s="47">
        <f t="shared" si="3"/>
        <v>44841</v>
      </c>
      <c r="T20" s="48">
        <v>8.6463999999999999</v>
      </c>
      <c r="U20" s="49">
        <f t="shared" si="13"/>
        <v>-0.39999999991913199</v>
      </c>
      <c r="V20" s="50">
        <f t="shared" si="14"/>
        <v>-2.7000000000008102</v>
      </c>
      <c r="W20" s="32">
        <f t="shared" si="15"/>
        <v>-0.39999999991913199</v>
      </c>
      <c r="X20" s="18">
        <v>11.9846</v>
      </c>
      <c r="Y20" s="49">
        <f t="shared" si="16"/>
        <v>-0.49999999999350597</v>
      </c>
      <c r="Z20" s="50">
        <f t="shared" si="17"/>
        <v>-2.49999999999417</v>
      </c>
      <c r="AA20" s="32">
        <f t="shared" si="18"/>
        <v>-0.49999999999350597</v>
      </c>
      <c r="AB20" s="48">
        <v>8.8924000000000003</v>
      </c>
      <c r="AC20" s="49">
        <f t="shared" si="19"/>
        <v>-0.10000000000154299</v>
      </c>
      <c r="AD20" s="50">
        <f t="shared" si="20"/>
        <v>-2.4999999999995</v>
      </c>
      <c r="AE20" s="32">
        <f t="shared" si="21"/>
        <v>-0.10000000000154299</v>
      </c>
      <c r="AF20" s="55">
        <v>81473</v>
      </c>
      <c r="AG20" s="70">
        <f t="shared" si="22"/>
        <v>49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44843</v>
      </c>
      <c r="B21" s="20">
        <v>781.9556</v>
      </c>
      <c r="C21" s="21">
        <v>7.3479999999999901</v>
      </c>
      <c r="D21" s="22">
        <f t="shared" si="0"/>
        <v>789.30359999999996</v>
      </c>
      <c r="E21" s="23">
        <f t="shared" si="4"/>
        <v>-0.49999999998817701</v>
      </c>
      <c r="F21" s="24">
        <f t="shared" si="5"/>
        <v>-3.0000000000427498</v>
      </c>
      <c r="G21" s="25">
        <f t="shared" si="6"/>
        <v>-0.24999999999408801</v>
      </c>
      <c r="H21" s="21">
        <v>9.1375000000000099</v>
      </c>
      <c r="I21" s="22">
        <f t="shared" si="1"/>
        <v>791.09310000000005</v>
      </c>
      <c r="J21" s="23">
        <f t="shared" si="7"/>
        <v>0</v>
      </c>
      <c r="K21" s="24">
        <f t="shared" si="8"/>
        <v>-2.79999999997926</v>
      </c>
      <c r="L21" s="25">
        <f t="shared" si="9"/>
        <v>0</v>
      </c>
      <c r="M21" s="40">
        <v>7.4995000000000003</v>
      </c>
      <c r="N21" s="22">
        <f t="shared" si="2"/>
        <v>789.45510000000002</v>
      </c>
      <c r="O21" s="23">
        <f t="shared" si="10"/>
        <v>9.9999999974897905E-2</v>
      </c>
      <c r="P21" s="24">
        <f t="shared" si="11"/>
        <v>-2.70000000000437</v>
      </c>
      <c r="Q21" s="25">
        <f t="shared" si="12"/>
        <v>4.9999999987449001E-2</v>
      </c>
      <c r="R21" s="51"/>
      <c r="S21" s="47">
        <f t="shared" si="3"/>
        <v>44843</v>
      </c>
      <c r="T21" s="48">
        <v>8.6463999999999004</v>
      </c>
      <c r="U21" s="49">
        <f t="shared" si="13"/>
        <v>-1.0125233984581401E-10</v>
      </c>
      <c r="V21" s="50">
        <f t="shared" si="14"/>
        <v>-2.7000000001020701</v>
      </c>
      <c r="W21" s="32">
        <f t="shared" si="15"/>
        <v>-5.0626169922907099E-11</v>
      </c>
      <c r="X21" s="18">
        <v>11.984400000000001</v>
      </c>
      <c r="Y21" s="49">
        <f t="shared" si="16"/>
        <v>-0.19999999999953399</v>
      </c>
      <c r="Z21" s="50">
        <f t="shared" si="17"/>
        <v>-2.6999999999937101</v>
      </c>
      <c r="AA21" s="32">
        <f t="shared" si="18"/>
        <v>-9.99999999997669E-2</v>
      </c>
      <c r="AB21" s="48">
        <v>8.8920999999999992</v>
      </c>
      <c r="AC21" s="49">
        <f t="shared" si="19"/>
        <v>-0.29999999999752403</v>
      </c>
      <c r="AD21" s="50">
        <f t="shared" si="20"/>
        <v>-2.7999999999970302</v>
      </c>
      <c r="AE21" s="32">
        <f t="shared" si="21"/>
        <v>-0.14999999999876201</v>
      </c>
      <c r="AF21" s="55">
        <v>81470</v>
      </c>
      <c r="AG21" s="70">
        <f t="shared" si="22"/>
        <v>52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44845</v>
      </c>
      <c r="B22" s="20">
        <v>781.9556</v>
      </c>
      <c r="C22" s="21">
        <v>7.3477999999999897</v>
      </c>
      <c r="D22" s="22">
        <f t="shared" si="0"/>
        <v>789.30340000000001</v>
      </c>
      <c r="E22" s="23">
        <f t="shared" si="4"/>
        <v>-0.199999999949796</v>
      </c>
      <c r="F22" s="24">
        <f t="shared" si="5"/>
        <v>-3.1999999999925399</v>
      </c>
      <c r="G22" s="25">
        <f t="shared" si="6"/>
        <v>-9.9999999974897905E-2</v>
      </c>
      <c r="H22" s="21">
        <v>9.1373000000000104</v>
      </c>
      <c r="I22" s="22">
        <f t="shared" si="1"/>
        <v>791.09289999999999</v>
      </c>
      <c r="J22" s="23">
        <f t="shared" si="7"/>
        <v>-0.20000000006348301</v>
      </c>
      <c r="K22" s="24">
        <f t="shared" si="8"/>
        <v>-3.0000000000427498</v>
      </c>
      <c r="L22" s="25">
        <f t="shared" si="9"/>
        <v>-0.100000000031741</v>
      </c>
      <c r="M22" s="39">
        <v>7.4989999999999899</v>
      </c>
      <c r="N22" s="22">
        <f t="shared" si="2"/>
        <v>789.45460000000003</v>
      </c>
      <c r="O22" s="23">
        <f t="shared" si="10"/>
        <v>-0.49999999998817701</v>
      </c>
      <c r="P22" s="24">
        <f t="shared" si="11"/>
        <v>-3.1999999999925399</v>
      </c>
      <c r="Q22" s="25">
        <f t="shared" si="12"/>
        <v>-0.24999999999408801</v>
      </c>
      <c r="R22" s="51"/>
      <c r="S22" s="47">
        <f t="shared" si="3"/>
        <v>44845</v>
      </c>
      <c r="T22" s="48">
        <v>8.6461999999998902</v>
      </c>
      <c r="U22" s="49">
        <f t="shared" si="13"/>
        <v>-0.200000000010192</v>
      </c>
      <c r="V22" s="50">
        <f t="shared" si="14"/>
        <v>-2.9000000001122599</v>
      </c>
      <c r="W22" s="32">
        <f t="shared" si="15"/>
        <v>-0.100000000005096</v>
      </c>
      <c r="X22" s="18">
        <v>11.984500000000001</v>
      </c>
      <c r="Y22" s="49">
        <f t="shared" si="16"/>
        <v>9.9999999994437899E-2</v>
      </c>
      <c r="Z22" s="50">
        <f t="shared" si="17"/>
        <v>-2.59999999999927</v>
      </c>
      <c r="AA22" s="32">
        <f t="shared" si="18"/>
        <v>4.9999999997218901E-2</v>
      </c>
      <c r="AB22" s="48">
        <v>8.8918999999999997</v>
      </c>
      <c r="AC22" s="49">
        <f t="shared" si="19"/>
        <v>-0.19999999999953399</v>
      </c>
      <c r="AD22" s="50">
        <f t="shared" si="20"/>
        <v>-2.9999999999965601</v>
      </c>
      <c r="AE22" s="32">
        <f t="shared" si="21"/>
        <v>-9.99999999997669E-2</v>
      </c>
      <c r="AF22" s="55">
        <v>81467</v>
      </c>
      <c r="AG22" s="70">
        <f t="shared" si="22"/>
        <v>55</v>
      </c>
      <c r="AH22" s="72"/>
    </row>
    <row r="23" spans="1:43" s="1" customFormat="1" ht="14.85" customHeight="1">
      <c r="A23" s="19">
        <v>44847</v>
      </c>
      <c r="B23" s="20">
        <v>781.9556</v>
      </c>
      <c r="C23" s="21">
        <v>7.3475000000000001</v>
      </c>
      <c r="D23" s="22">
        <f t="shared" si="0"/>
        <v>789.30309999999997</v>
      </c>
      <c r="E23" s="23">
        <f t="shared" si="4"/>
        <v>-0.30000000003838101</v>
      </c>
      <c r="F23" s="24">
        <f t="shared" si="5"/>
        <v>-3.5000000000309202</v>
      </c>
      <c r="G23" s="25">
        <f t="shared" si="6"/>
        <v>-0.15000000001919001</v>
      </c>
      <c r="H23" s="21">
        <v>9.1372</v>
      </c>
      <c r="I23" s="22">
        <f t="shared" si="1"/>
        <v>791.09280000000001</v>
      </c>
      <c r="J23" s="23">
        <f t="shared" si="7"/>
        <v>-9.9999999974897905E-2</v>
      </c>
      <c r="K23" s="24">
        <f t="shared" si="8"/>
        <v>-3.1000000000176402</v>
      </c>
      <c r="L23" s="25">
        <f t="shared" si="9"/>
        <v>-4.9999999987449001E-2</v>
      </c>
      <c r="M23" s="40">
        <v>7.4987999999999904</v>
      </c>
      <c r="N23" s="22">
        <f t="shared" si="2"/>
        <v>789.45439999999996</v>
      </c>
      <c r="O23" s="23">
        <f t="shared" si="10"/>
        <v>-0.20000000006348301</v>
      </c>
      <c r="P23" s="24">
        <f t="shared" si="11"/>
        <v>-3.40000000005602</v>
      </c>
      <c r="Q23" s="25">
        <f t="shared" si="12"/>
        <v>-0.100000000031741</v>
      </c>
      <c r="R23" s="51"/>
      <c r="S23" s="47">
        <f t="shared" si="3"/>
        <v>44847</v>
      </c>
      <c r="T23" s="48">
        <v>8.6461000000000006</v>
      </c>
      <c r="U23" s="49">
        <f t="shared" si="13"/>
        <v>-9.9999999887856503E-2</v>
      </c>
      <c r="V23" s="50">
        <f t="shared" si="14"/>
        <v>-3.0000000000001101</v>
      </c>
      <c r="W23" s="32">
        <f t="shared" si="15"/>
        <v>-4.9999999943928203E-2</v>
      </c>
      <c r="X23" s="18">
        <v>11.984</v>
      </c>
      <c r="Y23" s="49">
        <f t="shared" si="16"/>
        <v>-0.49999999999350597</v>
      </c>
      <c r="Z23" s="50">
        <f t="shared" si="17"/>
        <v>-3.0999999999927801</v>
      </c>
      <c r="AA23" s="32">
        <f t="shared" si="18"/>
        <v>-0.24999999999675299</v>
      </c>
      <c r="AB23" s="48">
        <v>8.8915000000000006</v>
      </c>
      <c r="AC23" s="49">
        <f t="shared" si="19"/>
        <v>-0.40000000000261998</v>
      </c>
      <c r="AD23" s="50">
        <f t="shared" si="20"/>
        <v>-3.3999999999991801</v>
      </c>
      <c r="AE23" s="32">
        <f t="shared" si="21"/>
        <v>-0.20000000000130999</v>
      </c>
      <c r="AF23" s="55">
        <v>81464</v>
      </c>
      <c r="AG23" s="70">
        <f t="shared" si="22"/>
        <v>58</v>
      </c>
      <c r="AH23" s="71"/>
    </row>
    <row r="24" spans="1:43" s="1" customFormat="1" ht="14.25">
      <c r="A24" s="19">
        <v>44849</v>
      </c>
      <c r="B24" s="20">
        <v>781.9556</v>
      </c>
      <c r="C24" s="21">
        <v>7.3473999999999897</v>
      </c>
      <c r="D24" s="22">
        <f t="shared" si="0"/>
        <v>789.303</v>
      </c>
      <c r="E24" s="23">
        <f t="shared" si="4"/>
        <v>-9.9999999974897905E-2</v>
      </c>
      <c r="F24" s="24">
        <f t="shared" si="5"/>
        <v>-3.6000000000058199</v>
      </c>
      <c r="G24" s="25">
        <f t="shared" si="6"/>
        <v>-4.9999999987449001E-2</v>
      </c>
      <c r="H24" s="21">
        <v>9.1369000000000096</v>
      </c>
      <c r="I24" s="22">
        <f t="shared" si="1"/>
        <v>791.09249999999997</v>
      </c>
      <c r="J24" s="23">
        <f t="shared" si="7"/>
        <v>-0.30000000003838101</v>
      </c>
      <c r="K24" s="24">
        <f t="shared" si="8"/>
        <v>-3.40000000005602</v>
      </c>
      <c r="L24" s="25">
        <f t="shared" si="9"/>
        <v>-0.15000000001919001</v>
      </c>
      <c r="M24" s="39">
        <v>7.4985999999999899</v>
      </c>
      <c r="N24" s="22">
        <f t="shared" si="2"/>
        <v>789.45420000000001</v>
      </c>
      <c r="O24" s="23">
        <f t="shared" si="10"/>
        <v>-0.199999999949796</v>
      </c>
      <c r="P24" s="24">
        <f t="shared" si="11"/>
        <v>-3.6000000000058199</v>
      </c>
      <c r="Q24" s="25">
        <f t="shared" si="12"/>
        <v>-9.9999999974897905E-2</v>
      </c>
      <c r="R24" s="51"/>
      <c r="S24" s="47">
        <f t="shared" si="3"/>
        <v>44849</v>
      </c>
      <c r="T24" s="48">
        <v>8.6457999999998698</v>
      </c>
      <c r="U24" s="49">
        <f t="shared" si="13"/>
        <v>-0.30000000013252798</v>
      </c>
      <c r="V24" s="50">
        <f t="shared" si="14"/>
        <v>-3.3000000001326399</v>
      </c>
      <c r="W24" s="32">
        <f t="shared" si="15"/>
        <v>-0.15000000006626399</v>
      </c>
      <c r="X24" s="18">
        <v>11.9838</v>
      </c>
      <c r="Y24" s="49">
        <f t="shared" si="16"/>
        <v>-0.19999999999953399</v>
      </c>
      <c r="Z24" s="50">
        <f t="shared" si="17"/>
        <v>-3.29999999999231</v>
      </c>
      <c r="AA24" s="32">
        <f t="shared" si="18"/>
        <v>-9.99999999997669E-2</v>
      </c>
      <c r="AB24" s="48">
        <v>8.8915000000000006</v>
      </c>
      <c r="AC24" s="49">
        <f t="shared" si="19"/>
        <v>0</v>
      </c>
      <c r="AD24" s="50">
        <f t="shared" si="20"/>
        <v>-3.3999999999991801</v>
      </c>
      <c r="AE24" s="32">
        <f t="shared" si="21"/>
        <v>0</v>
      </c>
      <c r="AF24" s="55">
        <v>81461</v>
      </c>
      <c r="AG24" s="70">
        <f t="shared" si="22"/>
        <v>61</v>
      </c>
      <c r="AH24" s="72"/>
    </row>
    <row r="25" spans="1:43" s="1" customFormat="1" ht="14.25">
      <c r="A25" s="19">
        <v>44851</v>
      </c>
      <c r="B25" s="20">
        <v>781.9556</v>
      </c>
      <c r="C25" s="21">
        <v>7.3471999999999902</v>
      </c>
      <c r="D25" s="22">
        <f t="shared" si="0"/>
        <v>789.30280000000005</v>
      </c>
      <c r="E25" s="23">
        <f t="shared" si="4"/>
        <v>-0.199999999949796</v>
      </c>
      <c r="F25" s="24">
        <f t="shared" si="5"/>
        <v>-3.7999999999556202</v>
      </c>
      <c r="G25" s="25">
        <f t="shared" si="6"/>
        <v>-9.9999999974897905E-2</v>
      </c>
      <c r="H25" s="21">
        <v>9.13670000000001</v>
      </c>
      <c r="I25" s="22">
        <f t="shared" si="1"/>
        <v>791.09230000000002</v>
      </c>
      <c r="J25" s="23">
        <f t="shared" si="7"/>
        <v>-0.199999999949796</v>
      </c>
      <c r="K25" s="24">
        <f t="shared" si="8"/>
        <v>-3.6000000000058199</v>
      </c>
      <c r="L25" s="25">
        <f t="shared" si="9"/>
        <v>-9.9999999974897905E-2</v>
      </c>
      <c r="M25" s="40">
        <v>7.4987000000000004</v>
      </c>
      <c r="N25" s="22">
        <f t="shared" si="2"/>
        <v>789.45429999999999</v>
      </c>
      <c r="O25" s="23">
        <f t="shared" si="10"/>
        <v>9.9999999974897905E-2</v>
      </c>
      <c r="P25" s="24">
        <f t="shared" si="11"/>
        <v>-3.5000000000309202</v>
      </c>
      <c r="Q25" s="25">
        <f t="shared" si="12"/>
        <v>4.9999999987449001E-2</v>
      </c>
      <c r="R25" s="51"/>
      <c r="S25" s="47">
        <f t="shared" si="3"/>
        <v>44851</v>
      </c>
      <c r="T25" s="48">
        <v>8.6455999999998596</v>
      </c>
      <c r="U25" s="49">
        <f t="shared" si="13"/>
        <v>-0.200000000010192</v>
      </c>
      <c r="V25" s="50">
        <f t="shared" si="14"/>
        <v>-3.5000000001428302</v>
      </c>
      <c r="W25" s="32">
        <f t="shared" si="15"/>
        <v>-0.100000000005096</v>
      </c>
      <c r="X25" s="18">
        <v>11.9839</v>
      </c>
      <c r="Y25" s="49">
        <f t="shared" si="16"/>
        <v>9.9999999992661501E-2</v>
      </c>
      <c r="Z25" s="50">
        <f t="shared" si="17"/>
        <v>-3.1999999999996498</v>
      </c>
      <c r="AA25" s="32">
        <f t="shared" si="18"/>
        <v>4.9999999996330799E-2</v>
      </c>
      <c r="AB25" s="48">
        <v>8.8912999999999993</v>
      </c>
      <c r="AC25" s="49">
        <f t="shared" si="19"/>
        <v>-0.19999999999953399</v>
      </c>
      <c r="AD25" s="50">
        <f t="shared" si="20"/>
        <v>-3.5999999999987198</v>
      </c>
      <c r="AE25" s="32">
        <f t="shared" si="21"/>
        <v>-9.99999999997669E-2</v>
      </c>
      <c r="AF25" s="55">
        <v>81458</v>
      </c>
      <c r="AG25" s="70">
        <f t="shared" si="22"/>
        <v>64</v>
      </c>
      <c r="AH25" s="71"/>
    </row>
    <row r="26" spans="1:43" s="1" customFormat="1" ht="14.25">
      <c r="A26" s="19">
        <v>44853</v>
      </c>
      <c r="B26" s="20">
        <v>781.9556</v>
      </c>
      <c r="C26" s="21">
        <v>7.3472999999999997</v>
      </c>
      <c r="D26" s="22">
        <f t="shared" si="0"/>
        <v>789.30290000000002</v>
      </c>
      <c r="E26" s="23">
        <f t="shared" si="4"/>
        <v>9.9999999974897905E-2</v>
      </c>
      <c r="F26" s="24">
        <f t="shared" si="5"/>
        <v>-3.69999999998072</v>
      </c>
      <c r="G26" s="25">
        <f t="shared" si="6"/>
        <v>4.9999999987449001E-2</v>
      </c>
      <c r="H26" s="21">
        <v>9.1367999999999991</v>
      </c>
      <c r="I26" s="22">
        <f t="shared" si="1"/>
        <v>791.0924</v>
      </c>
      <c r="J26" s="23">
        <f t="shared" si="7"/>
        <v>9.9999999974897905E-2</v>
      </c>
      <c r="K26" s="24">
        <f t="shared" si="8"/>
        <v>-3.5000000000309202</v>
      </c>
      <c r="L26" s="25">
        <f t="shared" si="9"/>
        <v>4.9999999987449001E-2</v>
      </c>
      <c r="M26" s="39">
        <v>7.4976000000000003</v>
      </c>
      <c r="N26" s="22">
        <f t="shared" si="2"/>
        <v>789.45320000000004</v>
      </c>
      <c r="O26" s="23">
        <f t="shared" si="10"/>
        <v>-1.09999999995125</v>
      </c>
      <c r="P26" s="24">
        <f t="shared" si="11"/>
        <v>-4.5999999999821704</v>
      </c>
      <c r="Q26" s="25">
        <f t="shared" si="12"/>
        <v>-0.54999999997562599</v>
      </c>
      <c r="R26" s="51"/>
      <c r="S26" s="47">
        <f t="shared" si="3"/>
        <v>44853</v>
      </c>
      <c r="T26" s="48">
        <v>8.6456999999999997</v>
      </c>
      <c r="U26" s="49">
        <f t="shared" si="13"/>
        <v>0.100000000141875</v>
      </c>
      <c r="V26" s="50">
        <f t="shared" si="14"/>
        <v>-3.40000000000096</v>
      </c>
      <c r="W26" s="32">
        <f t="shared" si="15"/>
        <v>5.0000000070937703E-2</v>
      </c>
      <c r="X26" s="18">
        <v>11.984</v>
      </c>
      <c r="Y26" s="49">
        <f t="shared" si="16"/>
        <v>9.99999999997669E-2</v>
      </c>
      <c r="Z26" s="50">
        <f t="shared" si="17"/>
        <v>-3.0999999999998802</v>
      </c>
      <c r="AA26" s="32">
        <f t="shared" si="18"/>
        <v>4.9999999999883499E-2</v>
      </c>
      <c r="AB26" s="48">
        <v>8.8914000000000009</v>
      </c>
      <c r="AC26" s="49">
        <f t="shared" si="19"/>
        <v>9.9999999996214201E-2</v>
      </c>
      <c r="AD26" s="50">
        <f t="shared" si="20"/>
        <v>-3.5000000000024998</v>
      </c>
      <c r="AE26" s="32">
        <f t="shared" si="21"/>
        <v>4.99999999981071E-2</v>
      </c>
      <c r="AF26" s="55">
        <v>81455</v>
      </c>
      <c r="AG26" s="70">
        <f t="shared" si="22"/>
        <v>67</v>
      </c>
      <c r="AH26" s="72"/>
    </row>
    <row r="27" spans="1:43" s="7" customFormat="1" ht="14.25">
      <c r="A27" s="26"/>
      <c r="B27" s="27"/>
      <c r="C27" s="28"/>
      <c r="D27" s="29"/>
      <c r="E27" s="30">
        <f>F26-F6</f>
        <v>-3.69999999998072</v>
      </c>
      <c r="F27" s="31">
        <f>K26-K6</f>
        <v>-3.5000000000309202</v>
      </c>
      <c r="G27" s="32">
        <f>P26-P6</f>
        <v>-4.5999999999821704</v>
      </c>
      <c r="H27" s="33">
        <f>F26</f>
        <v>-3.69999999998072</v>
      </c>
      <c r="I27" s="41">
        <f>K26</f>
        <v>-3.5000000000309202</v>
      </c>
      <c r="J27" s="30">
        <f>P26</f>
        <v>-4.5999999999821704</v>
      </c>
      <c r="K27" s="31">
        <f>G27/27</f>
        <v>-0.17037037036971001</v>
      </c>
      <c r="L27" s="32"/>
      <c r="M27" s="42"/>
      <c r="N27" s="29"/>
      <c r="O27" s="30"/>
      <c r="P27" s="31"/>
      <c r="Q27" s="32"/>
      <c r="R27" s="46"/>
      <c r="S27" s="26"/>
      <c r="T27" s="28"/>
      <c r="U27" s="49">
        <f>V26-V6</f>
        <v>-3.40000000000096</v>
      </c>
      <c r="V27" s="50">
        <f>Z26-Z6</f>
        <v>-3.0999999999998802</v>
      </c>
      <c r="W27" s="32">
        <f>AD26-AD6</f>
        <v>-3.5000000000024998</v>
      </c>
      <c r="X27" s="49">
        <f>V26</f>
        <v>-3.40000000000096</v>
      </c>
      <c r="Y27" s="50">
        <f>Z26</f>
        <v>-3.0999999999998802</v>
      </c>
      <c r="Z27" s="32">
        <f>AD26</f>
        <v>-3.5000000000024998</v>
      </c>
      <c r="AA27" s="32">
        <f>W27/27</f>
        <v>-0.12962962962972199</v>
      </c>
      <c r="AB27" s="56"/>
      <c r="AC27" s="49"/>
      <c r="AD27" s="50"/>
      <c r="AE27" s="32"/>
      <c r="AF27" s="57"/>
      <c r="AG27" s="82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>
  <sheetPr>
    <tabColor rgb="FF00B050"/>
  </sheetPr>
  <dimension ref="A1:AR32"/>
  <sheetViews>
    <sheetView topLeftCell="A23" workbookViewId="0">
      <selection activeCell="U26" sqref="U26:AA26"/>
    </sheetView>
  </sheetViews>
  <sheetFormatPr defaultColWidth="9" defaultRowHeight="13.5"/>
  <cols>
    <col min="1" max="1" width="9.125"/>
    <col min="2" max="2" width="10.625" customWidth="1"/>
    <col min="3" max="3" width="13.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19" max="19" width="9.125"/>
    <col min="20" max="20" width="13.75"/>
    <col min="24" max="24" width="11.875" customWidth="1"/>
    <col min="28" max="28" width="12.875" customWidth="1"/>
    <col min="32" max="33" width="10.375"/>
  </cols>
  <sheetData>
    <row r="1" spans="1:44" s="1" customFormat="1" ht="30.75" customHeight="1">
      <c r="A1" s="97" t="s">
        <v>68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44833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44833</v>
      </c>
      <c r="B6" s="20">
        <v>781.9556</v>
      </c>
      <c r="C6" s="21">
        <v>8.0672999999999995</v>
      </c>
      <c r="D6" s="22">
        <f t="shared" ref="D6:D25" si="0">C6+B6</f>
        <v>790.02290000000005</v>
      </c>
      <c r="E6" s="23">
        <v>0</v>
      </c>
      <c r="F6" s="24">
        <v>0</v>
      </c>
      <c r="G6" s="25">
        <v>0</v>
      </c>
      <c r="H6" s="21">
        <v>9.3299000000000003</v>
      </c>
      <c r="I6" s="22">
        <f t="shared" ref="I6:I25" si="1">H6+B6</f>
        <v>791.28549999999996</v>
      </c>
      <c r="J6" s="23">
        <v>0</v>
      </c>
      <c r="K6" s="24">
        <v>0</v>
      </c>
      <c r="L6" s="25">
        <v>0</v>
      </c>
      <c r="M6" s="39">
        <v>8.1425000000000001</v>
      </c>
      <c r="N6" s="22">
        <f t="shared" ref="N6:N25" si="2">M6+B6</f>
        <v>790.09810000000004</v>
      </c>
      <c r="O6" s="23">
        <v>0</v>
      </c>
      <c r="P6" s="24">
        <v>0</v>
      </c>
      <c r="Q6" s="25">
        <v>0</v>
      </c>
      <c r="R6" s="46"/>
      <c r="S6" s="47">
        <f t="shared" ref="S6:S25" si="3">A6</f>
        <v>44833</v>
      </c>
      <c r="T6" s="48">
        <v>9.2441999999999993</v>
      </c>
      <c r="U6" s="49">
        <v>0</v>
      </c>
      <c r="V6" s="50">
        <v>0</v>
      </c>
      <c r="W6" s="32">
        <v>0</v>
      </c>
      <c r="X6" s="18">
        <v>11.8941</v>
      </c>
      <c r="Y6" s="49">
        <f>(X6-X6)*1000</f>
        <v>0</v>
      </c>
      <c r="Z6" s="50">
        <v>0</v>
      </c>
      <c r="AA6" s="32">
        <v>0</v>
      </c>
      <c r="AB6" s="48">
        <v>8.2423000000000002</v>
      </c>
      <c r="AC6" s="49">
        <v>0</v>
      </c>
      <c r="AD6" s="50">
        <v>0</v>
      </c>
      <c r="AE6" s="32">
        <v>0</v>
      </c>
      <c r="AF6" s="55">
        <v>81489</v>
      </c>
      <c r="AG6" s="70">
        <f>81494-AF6</f>
        <v>5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44834</v>
      </c>
      <c r="B7" s="20">
        <v>781.9556</v>
      </c>
      <c r="C7" s="21">
        <v>8.0675000000000008</v>
      </c>
      <c r="D7" s="22">
        <f t="shared" si="0"/>
        <v>790.0231</v>
      </c>
      <c r="E7" s="23">
        <f t="shared" ref="E7:E25" si="4">(D7-D6)*1000</f>
        <v>0.199999999949796</v>
      </c>
      <c r="F7" s="24">
        <f t="shared" ref="F7:F25" si="5">F6+E7</f>
        <v>0.199999999949796</v>
      </c>
      <c r="G7" s="25">
        <f t="shared" ref="G7:G25" si="6">E7/(A7-A6)</f>
        <v>0.199999999949796</v>
      </c>
      <c r="H7" s="21">
        <v>9.3290000000000006</v>
      </c>
      <c r="I7" s="22">
        <f t="shared" si="1"/>
        <v>791.28459999999995</v>
      </c>
      <c r="J7" s="23">
        <f t="shared" ref="J7:J25" si="7">(I7-I6)*1000</f>
        <v>-0.90000000000145497</v>
      </c>
      <c r="K7" s="24">
        <f t="shared" ref="K7:K25" si="8">K6+J7</f>
        <v>-0.90000000000145497</v>
      </c>
      <c r="L7" s="25">
        <f t="shared" ref="L7:L25" si="9">J7/(A7-A6)</f>
        <v>-0.90000000000145497</v>
      </c>
      <c r="M7" s="40">
        <v>8.1419999999999995</v>
      </c>
      <c r="N7" s="22">
        <f t="shared" si="2"/>
        <v>790.09760000000006</v>
      </c>
      <c r="O7" s="23">
        <f t="shared" ref="O7:O25" si="10">(N7-N6)*1000</f>
        <v>-0.49999999998817701</v>
      </c>
      <c r="P7" s="24">
        <f t="shared" ref="P7:P25" si="11">P6+O7</f>
        <v>-0.49999999998817701</v>
      </c>
      <c r="Q7" s="25">
        <f t="shared" ref="Q7:Q25" si="12">O7/(A7-A6)</f>
        <v>-0.49999999998817701</v>
      </c>
      <c r="R7" s="51"/>
      <c r="S7" s="47">
        <f t="shared" si="3"/>
        <v>44834</v>
      </c>
      <c r="T7" s="48">
        <v>9.2439999999999998</v>
      </c>
      <c r="U7" s="49">
        <f t="shared" ref="U7:U25" si="13">(T7-T6)*1000</f>
        <v>-0.19999999999953399</v>
      </c>
      <c r="V7" s="50">
        <f t="shared" ref="V7:V25" si="14">V6+U7</f>
        <v>-0.19999999999953399</v>
      </c>
      <c r="W7" s="32">
        <f t="shared" ref="W7:W25" si="15">U7/(S7-S6)</f>
        <v>-0.19999999999953399</v>
      </c>
      <c r="X7" s="18">
        <v>11.894500000000001</v>
      </c>
      <c r="Y7" s="49">
        <f t="shared" ref="Y7:Y25" si="16">(X7-X6)*1000</f>
        <v>0.40000000000084401</v>
      </c>
      <c r="Z7" s="50">
        <f t="shared" ref="Z7:Z25" si="17">Z6+Y7</f>
        <v>0.40000000000084401</v>
      </c>
      <c r="AA7" s="32">
        <f t="shared" ref="AA7:AA25" si="18">Y7/(S7-S6)</f>
        <v>0.40000000000084401</v>
      </c>
      <c r="AB7" s="48">
        <v>8.2421000000000006</v>
      </c>
      <c r="AC7" s="49">
        <f t="shared" ref="AC7:AC25" si="19">(AB7-AB6)*1000</f>
        <v>-0.19999999999953399</v>
      </c>
      <c r="AD7" s="50">
        <f t="shared" ref="AD7:AD25" si="20">AD6+AC7</f>
        <v>-0.19999999999953399</v>
      </c>
      <c r="AE7" s="32">
        <f t="shared" ref="AE7:AE25" si="21">AC7/(S7-S6)</f>
        <v>-0.19999999999953399</v>
      </c>
      <c r="AF7" s="55">
        <v>81486</v>
      </c>
      <c r="AG7" s="70">
        <f t="shared" ref="AG7:AG25" si="22">81494-AF7</f>
        <v>8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44835</v>
      </c>
      <c r="B8" s="20">
        <v>781.9556</v>
      </c>
      <c r="C8" s="21">
        <v>8.0671999999999997</v>
      </c>
      <c r="D8" s="22">
        <f t="shared" si="0"/>
        <v>790.02279999999996</v>
      </c>
      <c r="E8" s="23">
        <f t="shared" si="4"/>
        <v>-0.30000000003838101</v>
      </c>
      <c r="F8" s="24">
        <f t="shared" si="5"/>
        <v>-0.10000000008858501</v>
      </c>
      <c r="G8" s="25">
        <f t="shared" si="6"/>
        <v>-0.30000000003838101</v>
      </c>
      <c r="H8" s="21">
        <v>9.3294999999999995</v>
      </c>
      <c r="I8" s="22">
        <f t="shared" si="1"/>
        <v>791.28510000000006</v>
      </c>
      <c r="J8" s="23">
        <f t="shared" si="7"/>
        <v>0.50000000010186296</v>
      </c>
      <c r="K8" s="24">
        <f t="shared" si="8"/>
        <v>-0.39999999989959201</v>
      </c>
      <c r="L8" s="25">
        <f t="shared" si="9"/>
        <v>0.50000000010186296</v>
      </c>
      <c r="M8" s="39">
        <v>8.1420999999999992</v>
      </c>
      <c r="N8" s="22">
        <f t="shared" si="2"/>
        <v>790.09770000000003</v>
      </c>
      <c r="O8" s="23">
        <f t="shared" si="10"/>
        <v>9.9999999974897905E-2</v>
      </c>
      <c r="P8" s="24">
        <f t="shared" si="11"/>
        <v>-0.40000000001327901</v>
      </c>
      <c r="Q8" s="25">
        <f t="shared" si="12"/>
        <v>9.9999999974897905E-2</v>
      </c>
      <c r="R8" s="46"/>
      <c r="S8" s="47">
        <f t="shared" si="3"/>
        <v>44835</v>
      </c>
      <c r="T8" s="48">
        <v>9.2440999999999995</v>
      </c>
      <c r="U8" s="49">
        <f t="shared" si="13"/>
        <v>9.99999999997669E-2</v>
      </c>
      <c r="V8" s="50">
        <f t="shared" si="14"/>
        <v>-9.99999999997669E-2</v>
      </c>
      <c r="W8" s="32">
        <f t="shared" si="15"/>
        <v>9.99999999997669E-2</v>
      </c>
      <c r="X8" s="18">
        <v>11.894</v>
      </c>
      <c r="Y8" s="49">
        <f t="shared" si="16"/>
        <v>-0.50000000000061096</v>
      </c>
      <c r="Z8" s="50">
        <f t="shared" si="17"/>
        <v>-9.99999999997669E-2</v>
      </c>
      <c r="AA8" s="32">
        <f t="shared" si="18"/>
        <v>-0.50000000000061096</v>
      </c>
      <c r="AB8" s="48">
        <v>8.2422000000000004</v>
      </c>
      <c r="AC8" s="49">
        <f t="shared" si="19"/>
        <v>9.99999999997669E-2</v>
      </c>
      <c r="AD8" s="50">
        <f t="shared" si="20"/>
        <v>-9.99999999997669E-2</v>
      </c>
      <c r="AE8" s="32">
        <f t="shared" si="21"/>
        <v>9.99999999997669E-2</v>
      </c>
      <c r="AF8" s="55">
        <v>81483</v>
      </c>
      <c r="AG8" s="70">
        <f t="shared" si="22"/>
        <v>11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44836</v>
      </c>
      <c r="B9" s="20">
        <v>781.9556</v>
      </c>
      <c r="C9" s="21">
        <v>8.0670000000000002</v>
      </c>
      <c r="D9" s="22">
        <f t="shared" si="0"/>
        <v>790.02260000000001</v>
      </c>
      <c r="E9" s="23">
        <f t="shared" si="4"/>
        <v>-0.199999999949796</v>
      </c>
      <c r="F9" s="24">
        <f t="shared" si="5"/>
        <v>-0.30000000003838101</v>
      </c>
      <c r="G9" s="25">
        <f t="shared" si="6"/>
        <v>-0.199999999949796</v>
      </c>
      <c r="H9" s="21">
        <v>9.3292999999999999</v>
      </c>
      <c r="I9" s="22">
        <f t="shared" si="1"/>
        <v>791.28489999999999</v>
      </c>
      <c r="J9" s="23">
        <f t="shared" si="7"/>
        <v>-0.20000000006348301</v>
      </c>
      <c r="K9" s="24">
        <f t="shared" si="8"/>
        <v>-0.59999999996307496</v>
      </c>
      <c r="L9" s="25">
        <f t="shared" si="9"/>
        <v>-0.20000000006348301</v>
      </c>
      <c r="M9" s="40">
        <v>8.1418999999999997</v>
      </c>
      <c r="N9" s="22">
        <f t="shared" si="2"/>
        <v>790.09749999999997</v>
      </c>
      <c r="O9" s="23">
        <f t="shared" si="10"/>
        <v>-0.20000000006348301</v>
      </c>
      <c r="P9" s="24">
        <f t="shared" si="11"/>
        <v>-0.60000000007676102</v>
      </c>
      <c r="Q9" s="25">
        <f t="shared" si="12"/>
        <v>-0.20000000006348301</v>
      </c>
      <c r="R9" s="51"/>
      <c r="S9" s="47">
        <f t="shared" si="3"/>
        <v>44836</v>
      </c>
      <c r="T9" s="48">
        <v>9.2436000000000007</v>
      </c>
      <c r="U9" s="49">
        <f t="shared" si="13"/>
        <v>-0.49999999999883499</v>
      </c>
      <c r="V9" s="50">
        <f t="shared" si="14"/>
        <v>-0.59999999999860198</v>
      </c>
      <c r="W9" s="32">
        <f t="shared" si="15"/>
        <v>-0.49999999999883499</v>
      </c>
      <c r="X9" s="18">
        <v>11.893800000000001</v>
      </c>
      <c r="Y9" s="49">
        <f t="shared" si="16"/>
        <v>-0.19999999999953399</v>
      </c>
      <c r="Z9" s="50">
        <f t="shared" si="17"/>
        <v>-0.29999999999930099</v>
      </c>
      <c r="AA9" s="32">
        <f t="shared" si="18"/>
        <v>-0.19999999999953399</v>
      </c>
      <c r="AB9" s="48">
        <v>8.2416999999999998</v>
      </c>
      <c r="AC9" s="49">
        <f t="shared" si="19"/>
        <v>-0.50000000000061096</v>
      </c>
      <c r="AD9" s="50">
        <f t="shared" si="20"/>
        <v>-0.60000000000037801</v>
      </c>
      <c r="AE9" s="32">
        <f t="shared" si="21"/>
        <v>-0.50000000000061096</v>
      </c>
      <c r="AF9" s="55">
        <v>81480</v>
      </c>
      <c r="AG9" s="70">
        <f t="shared" si="22"/>
        <v>14</v>
      </c>
      <c r="AH9" s="71"/>
      <c r="AI9" s="73"/>
      <c r="AJ9" s="73"/>
      <c r="AK9" s="73"/>
      <c r="AL9" s="73"/>
      <c r="AM9" s="73"/>
    </row>
    <row r="10" spans="1:44" s="7" customFormat="1" ht="14.25">
      <c r="A10" s="19">
        <v>44837</v>
      </c>
      <c r="B10" s="20">
        <v>781.9556</v>
      </c>
      <c r="C10" s="21">
        <v>8.0668000000000006</v>
      </c>
      <c r="D10" s="22">
        <f t="shared" si="0"/>
        <v>790.02239999999995</v>
      </c>
      <c r="E10" s="23">
        <f t="shared" si="4"/>
        <v>-0.199999999949796</v>
      </c>
      <c r="F10" s="24">
        <f t="shared" si="5"/>
        <v>-0.49999999998817701</v>
      </c>
      <c r="G10" s="25">
        <f t="shared" si="6"/>
        <v>-0.199999999949796</v>
      </c>
      <c r="H10" s="21">
        <v>9.3291000000000004</v>
      </c>
      <c r="I10" s="22">
        <f t="shared" si="1"/>
        <v>791.28470000000004</v>
      </c>
      <c r="J10" s="23">
        <f t="shared" si="7"/>
        <v>-0.199999999949796</v>
      </c>
      <c r="K10" s="24">
        <f t="shared" si="8"/>
        <v>-0.79999999991286996</v>
      </c>
      <c r="L10" s="25">
        <f t="shared" si="9"/>
        <v>-0.199999999949796</v>
      </c>
      <c r="M10" s="39">
        <v>8.1415000000000006</v>
      </c>
      <c r="N10" s="22">
        <f t="shared" si="2"/>
        <v>790.09709999999995</v>
      </c>
      <c r="O10" s="23">
        <f t="shared" si="10"/>
        <v>-0.40000000001327901</v>
      </c>
      <c r="P10" s="24">
        <f t="shared" si="11"/>
        <v>-1.00000000009004</v>
      </c>
      <c r="Q10" s="25">
        <f t="shared" si="12"/>
        <v>-0.40000000001327901</v>
      </c>
      <c r="R10" s="46"/>
      <c r="S10" s="47">
        <f t="shared" si="3"/>
        <v>44837</v>
      </c>
      <c r="T10" s="48">
        <v>9.2433999999999994</v>
      </c>
      <c r="U10" s="49">
        <f t="shared" si="13"/>
        <v>-0.20000000000130999</v>
      </c>
      <c r="V10" s="50">
        <f t="shared" si="14"/>
        <v>-0.799999999999912</v>
      </c>
      <c r="W10" s="32">
        <f t="shared" si="15"/>
        <v>-0.20000000000130999</v>
      </c>
      <c r="X10" s="18">
        <v>11.893599999999999</v>
      </c>
      <c r="Y10" s="49">
        <f t="shared" si="16"/>
        <v>-0.20000000000130999</v>
      </c>
      <c r="Z10" s="50">
        <f t="shared" si="17"/>
        <v>-0.50000000000061096</v>
      </c>
      <c r="AA10" s="32">
        <f t="shared" si="18"/>
        <v>-0.20000000000130999</v>
      </c>
      <c r="AB10" s="48">
        <v>8.2415000000000003</v>
      </c>
      <c r="AC10" s="49">
        <f t="shared" si="19"/>
        <v>-0.19999999999953399</v>
      </c>
      <c r="AD10" s="50">
        <f t="shared" si="20"/>
        <v>-0.799999999999912</v>
      </c>
      <c r="AE10" s="32">
        <f t="shared" si="21"/>
        <v>-0.19999999999953399</v>
      </c>
      <c r="AF10" s="55">
        <v>81477</v>
      </c>
      <c r="AG10" s="70">
        <f t="shared" si="22"/>
        <v>17</v>
      </c>
    </row>
    <row r="11" spans="1:44" s="1" customFormat="1" ht="14.85" customHeight="1">
      <c r="A11" s="19">
        <v>44838</v>
      </c>
      <c r="B11" s="20">
        <v>781.9556</v>
      </c>
      <c r="C11" s="21">
        <v>8.0669000000000004</v>
      </c>
      <c r="D11" s="22">
        <f t="shared" si="0"/>
        <v>790.02250000000004</v>
      </c>
      <c r="E11" s="23">
        <f t="shared" si="4"/>
        <v>9.9999999974897905E-2</v>
      </c>
      <c r="F11" s="24">
        <f t="shared" si="5"/>
        <v>-0.40000000001327901</v>
      </c>
      <c r="G11" s="25">
        <f t="shared" si="6"/>
        <v>9.9999999974897905E-2</v>
      </c>
      <c r="H11" s="21">
        <v>9.3291000000000004</v>
      </c>
      <c r="I11" s="22">
        <f t="shared" si="1"/>
        <v>791.28470000000004</v>
      </c>
      <c r="J11" s="23">
        <f t="shared" si="7"/>
        <v>0</v>
      </c>
      <c r="K11" s="24">
        <f t="shared" si="8"/>
        <v>-0.79999999991286996</v>
      </c>
      <c r="L11" s="25">
        <f t="shared" si="9"/>
        <v>0</v>
      </c>
      <c r="M11" s="40">
        <v>8.1415000000000006</v>
      </c>
      <c r="N11" s="22">
        <f t="shared" si="2"/>
        <v>790.09709999999995</v>
      </c>
      <c r="O11" s="23">
        <f t="shared" si="10"/>
        <v>0</v>
      </c>
      <c r="P11" s="24">
        <f t="shared" si="11"/>
        <v>-1.00000000009004</v>
      </c>
      <c r="Q11" s="25">
        <f t="shared" si="12"/>
        <v>0</v>
      </c>
      <c r="R11" s="51"/>
      <c r="S11" s="47">
        <f t="shared" si="3"/>
        <v>44838</v>
      </c>
      <c r="T11" s="48">
        <v>9.2434999999999992</v>
      </c>
      <c r="U11" s="49">
        <f t="shared" si="13"/>
        <v>9.99999999997669E-2</v>
      </c>
      <c r="V11" s="50">
        <f t="shared" si="14"/>
        <v>-0.70000000000014495</v>
      </c>
      <c r="W11" s="32">
        <f t="shared" si="15"/>
        <v>9.99999999997669E-2</v>
      </c>
      <c r="X11" s="18">
        <v>11.893700000000001</v>
      </c>
      <c r="Y11" s="49">
        <f t="shared" si="16"/>
        <v>0.10000000000154299</v>
      </c>
      <c r="Z11" s="50">
        <f t="shared" si="17"/>
        <v>-0.39999999999906799</v>
      </c>
      <c r="AA11" s="32">
        <f t="shared" si="18"/>
        <v>0.10000000000154299</v>
      </c>
      <c r="AB11" s="48">
        <v>8.2420000000000009</v>
      </c>
      <c r="AC11" s="49">
        <f t="shared" si="19"/>
        <v>0.50000000000061096</v>
      </c>
      <c r="AD11" s="50">
        <f t="shared" si="20"/>
        <v>-0.29999999999930099</v>
      </c>
      <c r="AE11" s="32">
        <f t="shared" si="21"/>
        <v>0.50000000000061096</v>
      </c>
      <c r="AF11" s="55">
        <v>81474</v>
      </c>
      <c r="AG11" s="70">
        <f t="shared" si="22"/>
        <v>20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44839</v>
      </c>
      <c r="B12" s="20">
        <v>781.9556</v>
      </c>
      <c r="C12" s="21">
        <v>8.0663999999999998</v>
      </c>
      <c r="D12" s="22">
        <f t="shared" si="0"/>
        <v>790.02200000000005</v>
      </c>
      <c r="E12" s="23">
        <f t="shared" si="4"/>
        <v>-0.49999999998817701</v>
      </c>
      <c r="F12" s="24">
        <f t="shared" si="5"/>
        <v>-0.90000000000145497</v>
      </c>
      <c r="G12" s="25">
        <f t="shared" si="6"/>
        <v>-0.49999999998817701</v>
      </c>
      <c r="H12" s="21">
        <v>9.3286999999999995</v>
      </c>
      <c r="I12" s="22">
        <f t="shared" si="1"/>
        <v>791.28430000000003</v>
      </c>
      <c r="J12" s="23">
        <f t="shared" si="7"/>
        <v>-0.40000000001327901</v>
      </c>
      <c r="K12" s="24">
        <f t="shared" si="8"/>
        <v>-1.1999999999261499</v>
      </c>
      <c r="L12" s="25">
        <f t="shared" si="9"/>
        <v>-0.40000000001327901</v>
      </c>
      <c r="M12" s="39">
        <v>8.1412999999999993</v>
      </c>
      <c r="N12" s="22">
        <f t="shared" si="2"/>
        <v>790.09690000000001</v>
      </c>
      <c r="O12" s="23">
        <f t="shared" si="10"/>
        <v>-0.199999999949796</v>
      </c>
      <c r="P12" s="24">
        <f t="shared" si="11"/>
        <v>-1.2000000000398401</v>
      </c>
      <c r="Q12" s="25">
        <f t="shared" si="12"/>
        <v>-0.199999999949796</v>
      </c>
      <c r="R12" s="46"/>
      <c r="S12" s="47">
        <f t="shared" si="3"/>
        <v>44839</v>
      </c>
      <c r="T12" s="48">
        <v>9.2430000000000003</v>
      </c>
      <c r="U12" s="49">
        <f t="shared" si="13"/>
        <v>-0.49999999999883499</v>
      </c>
      <c r="V12" s="50">
        <f t="shared" si="14"/>
        <v>-1.1999999999989801</v>
      </c>
      <c r="W12" s="32">
        <f t="shared" si="15"/>
        <v>-0.49999999999883499</v>
      </c>
      <c r="X12" s="18">
        <v>11.8932</v>
      </c>
      <c r="Y12" s="49">
        <f t="shared" si="16"/>
        <v>-0.50000000000061096</v>
      </c>
      <c r="Z12" s="50">
        <f t="shared" si="17"/>
        <v>-0.89999999999967895</v>
      </c>
      <c r="AA12" s="32">
        <f t="shared" si="18"/>
        <v>-0.50000000000061096</v>
      </c>
      <c r="AB12" s="48">
        <v>8.2410999999999994</v>
      </c>
      <c r="AC12" s="49">
        <f t="shared" si="19"/>
        <v>-0.90000000000145497</v>
      </c>
      <c r="AD12" s="50">
        <f t="shared" si="20"/>
        <v>-1.20000000000076</v>
      </c>
      <c r="AE12" s="32">
        <f t="shared" si="21"/>
        <v>-0.90000000000145497</v>
      </c>
      <c r="AF12" s="55">
        <v>81471</v>
      </c>
      <c r="AG12" s="70">
        <f t="shared" si="22"/>
        <v>23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7" customFormat="1" ht="14.25">
      <c r="A13" s="19">
        <v>44840</v>
      </c>
      <c r="B13" s="20">
        <v>781.9556</v>
      </c>
      <c r="C13" s="21">
        <v>8.0662000000000003</v>
      </c>
      <c r="D13" s="22">
        <f t="shared" si="0"/>
        <v>790.02179999999998</v>
      </c>
      <c r="E13" s="23">
        <f t="shared" si="4"/>
        <v>-0.20000000006348301</v>
      </c>
      <c r="F13" s="24">
        <f t="shared" si="5"/>
        <v>-1.1000000000649399</v>
      </c>
      <c r="G13" s="25">
        <f t="shared" si="6"/>
        <v>-0.20000000006348301</v>
      </c>
      <c r="H13" s="21">
        <v>9.3285</v>
      </c>
      <c r="I13" s="22">
        <f t="shared" si="1"/>
        <v>791.28409999999997</v>
      </c>
      <c r="J13" s="23">
        <f t="shared" si="7"/>
        <v>-0.20000000006348301</v>
      </c>
      <c r="K13" s="24">
        <f t="shared" si="8"/>
        <v>-1.39999999998963</v>
      </c>
      <c r="L13" s="25">
        <f t="shared" si="9"/>
        <v>-0.20000000006348301</v>
      </c>
      <c r="M13" s="40">
        <v>8.1412999999999993</v>
      </c>
      <c r="N13" s="22">
        <f t="shared" si="2"/>
        <v>790.09690000000001</v>
      </c>
      <c r="O13" s="23">
        <f t="shared" si="10"/>
        <v>0</v>
      </c>
      <c r="P13" s="24">
        <f t="shared" si="11"/>
        <v>-1.2000000000398401</v>
      </c>
      <c r="Q13" s="25">
        <f t="shared" si="12"/>
        <v>0</v>
      </c>
      <c r="R13" s="46"/>
      <c r="S13" s="47">
        <f t="shared" si="3"/>
        <v>44840</v>
      </c>
      <c r="T13" s="48">
        <v>9.2428000000000008</v>
      </c>
      <c r="U13" s="49">
        <f t="shared" si="13"/>
        <v>-0.19999999999953399</v>
      </c>
      <c r="V13" s="50">
        <f t="shared" si="14"/>
        <v>-1.39999999999851</v>
      </c>
      <c r="W13" s="32">
        <f t="shared" si="15"/>
        <v>-0.19999999999953399</v>
      </c>
      <c r="X13" s="18">
        <v>11.8934</v>
      </c>
      <c r="Y13" s="49">
        <f t="shared" si="16"/>
        <v>0.19999999999953399</v>
      </c>
      <c r="Z13" s="50">
        <f t="shared" si="17"/>
        <v>-0.70000000000014495</v>
      </c>
      <c r="AA13" s="32">
        <f t="shared" si="18"/>
        <v>0.19999999999953399</v>
      </c>
      <c r="AB13" s="48">
        <v>8.2408999999999999</v>
      </c>
      <c r="AC13" s="49">
        <f t="shared" si="19"/>
        <v>-0.19999999999953399</v>
      </c>
      <c r="AD13" s="50">
        <f t="shared" si="20"/>
        <v>-1.4000000000002899</v>
      </c>
      <c r="AE13" s="32">
        <f t="shared" si="21"/>
        <v>-0.19999999999953399</v>
      </c>
      <c r="AF13" s="55">
        <v>81468</v>
      </c>
      <c r="AG13" s="70">
        <f t="shared" si="22"/>
        <v>26</v>
      </c>
    </row>
    <row r="14" spans="1:44" s="1" customFormat="1" ht="14.85" customHeight="1">
      <c r="A14" s="19">
        <v>44841</v>
      </c>
      <c r="B14" s="20">
        <v>781.9556</v>
      </c>
      <c r="C14" s="21">
        <v>8.0664999999999996</v>
      </c>
      <c r="D14" s="22">
        <f t="shared" si="0"/>
        <v>790.02210000000002</v>
      </c>
      <c r="E14" s="23">
        <f t="shared" si="4"/>
        <v>0.30000000003838101</v>
      </c>
      <c r="F14" s="24">
        <f t="shared" si="5"/>
        <v>-0.80000000002655702</v>
      </c>
      <c r="G14" s="25">
        <f t="shared" si="6"/>
        <v>0.30000000003838101</v>
      </c>
      <c r="H14" s="21">
        <v>9.3284000000000002</v>
      </c>
      <c r="I14" s="22">
        <f t="shared" si="1"/>
        <v>791.28399999999999</v>
      </c>
      <c r="J14" s="23">
        <f t="shared" si="7"/>
        <v>-9.9999999974897905E-2</v>
      </c>
      <c r="K14" s="24">
        <f t="shared" si="8"/>
        <v>-1.4999999999645299</v>
      </c>
      <c r="L14" s="25">
        <f t="shared" si="9"/>
        <v>-9.9999999974897905E-2</v>
      </c>
      <c r="M14" s="39">
        <v>8.1409000000000002</v>
      </c>
      <c r="N14" s="22">
        <f t="shared" si="2"/>
        <v>790.09649999999999</v>
      </c>
      <c r="O14" s="23">
        <f t="shared" si="10"/>
        <v>-0.40000000001327901</v>
      </c>
      <c r="P14" s="24">
        <f t="shared" si="11"/>
        <v>-1.60000000005311</v>
      </c>
      <c r="Q14" s="25">
        <f t="shared" si="12"/>
        <v>-0.40000000001327901</v>
      </c>
      <c r="R14" s="46"/>
      <c r="S14" s="47">
        <f t="shared" si="3"/>
        <v>44841</v>
      </c>
      <c r="T14" s="48">
        <v>9.2431000000000001</v>
      </c>
      <c r="U14" s="49">
        <f t="shared" si="13"/>
        <v>0.29999999999930099</v>
      </c>
      <c r="V14" s="50">
        <f t="shared" si="14"/>
        <v>-1.0999999999992101</v>
      </c>
      <c r="W14" s="32">
        <f t="shared" si="15"/>
        <v>0.29999999999930099</v>
      </c>
      <c r="X14" s="18">
        <v>11.892799999999999</v>
      </c>
      <c r="Y14" s="49">
        <f t="shared" si="16"/>
        <v>-0.60000000000037801</v>
      </c>
      <c r="Z14" s="50">
        <f t="shared" si="17"/>
        <v>-1.3000000000005201</v>
      </c>
      <c r="AA14" s="32">
        <f t="shared" si="18"/>
        <v>-0.60000000000037801</v>
      </c>
      <c r="AB14" s="48">
        <v>8.2405000000000008</v>
      </c>
      <c r="AC14" s="49">
        <f t="shared" si="19"/>
        <v>-0.39999999999906799</v>
      </c>
      <c r="AD14" s="50">
        <f t="shared" si="20"/>
        <v>-1.7999999999993599</v>
      </c>
      <c r="AE14" s="32">
        <f t="shared" si="21"/>
        <v>-0.39999999999906799</v>
      </c>
      <c r="AF14" s="55">
        <v>81465</v>
      </c>
      <c r="AG14" s="70">
        <f t="shared" si="22"/>
        <v>29</v>
      </c>
      <c r="AH14" s="72"/>
    </row>
    <row r="15" spans="1:44" s="1" customFormat="1" ht="14.85" customHeight="1">
      <c r="A15" s="19">
        <v>44842</v>
      </c>
      <c r="B15" s="20">
        <v>781.9556</v>
      </c>
      <c r="C15" s="21">
        <v>8.0657999999999994</v>
      </c>
      <c r="D15" s="22">
        <f t="shared" si="0"/>
        <v>790.02139999999997</v>
      </c>
      <c r="E15" s="23">
        <f t="shared" si="4"/>
        <v>-0.70000000005165897</v>
      </c>
      <c r="F15" s="24">
        <f t="shared" si="5"/>
        <v>-1.5000000000782201</v>
      </c>
      <c r="G15" s="25">
        <f t="shared" si="6"/>
        <v>-0.70000000005165897</v>
      </c>
      <c r="H15" s="21">
        <v>9.3280999999999992</v>
      </c>
      <c r="I15" s="22">
        <f t="shared" si="1"/>
        <v>791.28369999999995</v>
      </c>
      <c r="J15" s="23">
        <f t="shared" si="7"/>
        <v>-0.30000000003838101</v>
      </c>
      <c r="K15" s="24">
        <f t="shared" si="8"/>
        <v>-1.8000000000029099</v>
      </c>
      <c r="L15" s="25">
        <f t="shared" si="9"/>
        <v>-0.30000000003838101</v>
      </c>
      <c r="M15" s="40">
        <v>8.1405999999999992</v>
      </c>
      <c r="N15" s="22">
        <f t="shared" si="2"/>
        <v>790.09619999999995</v>
      </c>
      <c r="O15" s="23">
        <f t="shared" si="10"/>
        <v>-0.30000000003838101</v>
      </c>
      <c r="P15" s="24">
        <f t="shared" si="11"/>
        <v>-1.9000000000915001</v>
      </c>
      <c r="Q15" s="25">
        <f t="shared" si="12"/>
        <v>-0.30000000003838101</v>
      </c>
      <c r="R15" s="51"/>
      <c r="S15" s="47">
        <f t="shared" si="3"/>
        <v>44842</v>
      </c>
      <c r="T15" s="48">
        <v>9.2423999999999999</v>
      </c>
      <c r="U15" s="49">
        <f t="shared" si="13"/>
        <v>-0.70000000000014495</v>
      </c>
      <c r="V15" s="50">
        <f t="shared" si="14"/>
        <v>-1.7999999999993599</v>
      </c>
      <c r="W15" s="32">
        <f t="shared" si="15"/>
        <v>-0.70000000000014495</v>
      </c>
      <c r="X15" s="18">
        <v>11.8925</v>
      </c>
      <c r="Y15" s="49">
        <f t="shared" si="16"/>
        <v>-0.29999999999930099</v>
      </c>
      <c r="Z15" s="50">
        <f t="shared" si="17"/>
        <v>-1.59999999999982</v>
      </c>
      <c r="AA15" s="32">
        <f t="shared" si="18"/>
        <v>-0.29999999999930099</v>
      </c>
      <c r="AB15" s="48">
        <v>8.2405000000000008</v>
      </c>
      <c r="AC15" s="49">
        <f t="shared" si="19"/>
        <v>0</v>
      </c>
      <c r="AD15" s="50">
        <f t="shared" si="20"/>
        <v>-1.7999999999993599</v>
      </c>
      <c r="AE15" s="32">
        <f t="shared" si="21"/>
        <v>0</v>
      </c>
      <c r="AF15" s="55">
        <v>81462</v>
      </c>
      <c r="AG15" s="70">
        <f t="shared" si="22"/>
        <v>32</v>
      </c>
      <c r="AH15" s="71"/>
    </row>
    <row r="16" spans="1:44" s="1" customFormat="1" ht="14.85" customHeight="1">
      <c r="A16" s="19">
        <v>44843</v>
      </c>
      <c r="B16" s="20">
        <v>781.9556</v>
      </c>
      <c r="C16" s="21">
        <v>8.0655999999999999</v>
      </c>
      <c r="D16" s="22">
        <f t="shared" si="0"/>
        <v>790.02120000000002</v>
      </c>
      <c r="E16" s="23">
        <f t="shared" si="4"/>
        <v>-0.199999999949796</v>
      </c>
      <c r="F16" s="24">
        <f t="shared" si="5"/>
        <v>-1.70000000002801</v>
      </c>
      <c r="G16" s="25">
        <f t="shared" si="6"/>
        <v>-0.199999999949796</v>
      </c>
      <c r="H16" s="21">
        <v>9.3278999999999996</v>
      </c>
      <c r="I16" s="22">
        <f t="shared" si="1"/>
        <v>791.2835</v>
      </c>
      <c r="J16" s="23">
        <f t="shared" si="7"/>
        <v>-0.199999999949796</v>
      </c>
      <c r="K16" s="24">
        <f t="shared" si="8"/>
        <v>-1.9999999999527101</v>
      </c>
      <c r="L16" s="25">
        <f t="shared" si="9"/>
        <v>-0.199999999949796</v>
      </c>
      <c r="M16" s="39">
        <v>8.1407000000000007</v>
      </c>
      <c r="N16" s="22">
        <f t="shared" si="2"/>
        <v>790.09630000000004</v>
      </c>
      <c r="O16" s="23">
        <f t="shared" si="10"/>
        <v>0.10000000008858501</v>
      </c>
      <c r="P16" s="24">
        <f t="shared" si="11"/>
        <v>-1.8000000000029099</v>
      </c>
      <c r="Q16" s="25">
        <f t="shared" si="12"/>
        <v>0.10000000008858501</v>
      </c>
      <c r="R16" s="46"/>
      <c r="S16" s="47">
        <f t="shared" si="3"/>
        <v>44843</v>
      </c>
      <c r="T16" s="48">
        <v>9.2422000000000004</v>
      </c>
      <c r="U16" s="49">
        <f t="shared" si="13"/>
        <v>-0.19999999999953399</v>
      </c>
      <c r="V16" s="50">
        <f t="shared" si="14"/>
        <v>-1.99999999999889</v>
      </c>
      <c r="W16" s="32">
        <f t="shared" si="15"/>
        <v>-0.19999999999953399</v>
      </c>
      <c r="X16" s="18">
        <v>11.8924</v>
      </c>
      <c r="Y16" s="49">
        <f t="shared" si="16"/>
        <v>-9.99999999997669E-2</v>
      </c>
      <c r="Z16" s="50">
        <f t="shared" si="17"/>
        <v>-1.6999999999995901</v>
      </c>
      <c r="AA16" s="32">
        <f t="shared" si="18"/>
        <v>-9.99999999997669E-2</v>
      </c>
      <c r="AB16" s="48">
        <v>8.2402999999999995</v>
      </c>
      <c r="AC16" s="49">
        <f t="shared" si="19"/>
        <v>-0.20000000000130999</v>
      </c>
      <c r="AD16" s="50">
        <f t="shared" si="20"/>
        <v>-2.0000000000006701</v>
      </c>
      <c r="AE16" s="32">
        <f t="shared" si="21"/>
        <v>-0.20000000000130999</v>
      </c>
      <c r="AF16" s="55">
        <v>81459</v>
      </c>
      <c r="AG16" s="70">
        <f t="shared" si="22"/>
        <v>35</v>
      </c>
      <c r="AH16" s="72"/>
    </row>
    <row r="17" spans="1:43" s="1" customFormat="1" ht="14.85" customHeight="1">
      <c r="A17" s="19">
        <v>44844</v>
      </c>
      <c r="B17" s="20">
        <v>781.9556</v>
      </c>
      <c r="C17" s="21">
        <v>8.0654000000000003</v>
      </c>
      <c r="D17" s="22">
        <f t="shared" si="0"/>
        <v>790.02099999999996</v>
      </c>
      <c r="E17" s="23">
        <f t="shared" si="4"/>
        <v>-0.20000000006348301</v>
      </c>
      <c r="F17" s="24">
        <f t="shared" si="5"/>
        <v>-1.9000000000915001</v>
      </c>
      <c r="G17" s="25">
        <f t="shared" si="6"/>
        <v>-0.20000000006348301</v>
      </c>
      <c r="H17" s="21">
        <v>9.3280999999999992</v>
      </c>
      <c r="I17" s="22">
        <f t="shared" si="1"/>
        <v>791.28369999999995</v>
      </c>
      <c r="J17" s="23">
        <f t="shared" si="7"/>
        <v>0.199999999949796</v>
      </c>
      <c r="K17" s="24">
        <f t="shared" si="8"/>
        <v>-1.8000000000029099</v>
      </c>
      <c r="L17" s="25">
        <f t="shared" si="9"/>
        <v>0.199999999949796</v>
      </c>
      <c r="M17" s="40">
        <v>8.1404999999999994</v>
      </c>
      <c r="N17" s="22">
        <f t="shared" si="2"/>
        <v>790.09609999999998</v>
      </c>
      <c r="O17" s="23">
        <f t="shared" si="10"/>
        <v>-0.20000000006348301</v>
      </c>
      <c r="P17" s="24">
        <f t="shared" si="11"/>
        <v>-2.00000000006639</v>
      </c>
      <c r="Q17" s="25">
        <f t="shared" si="12"/>
        <v>-0.20000000006348301</v>
      </c>
      <c r="R17" s="51"/>
      <c r="S17" s="47">
        <f t="shared" si="3"/>
        <v>44844</v>
      </c>
      <c r="T17" s="48">
        <v>9.2424999999999997</v>
      </c>
      <c r="U17" s="49">
        <f t="shared" si="13"/>
        <v>0.29999999999930099</v>
      </c>
      <c r="V17" s="50">
        <f t="shared" si="14"/>
        <v>-1.6999999999995901</v>
      </c>
      <c r="W17" s="32">
        <f t="shared" si="15"/>
        <v>0.29999999999930099</v>
      </c>
      <c r="X17" s="18">
        <v>11.892200000000001</v>
      </c>
      <c r="Y17" s="49">
        <f t="shared" si="16"/>
        <v>-0.19999999999953399</v>
      </c>
      <c r="Z17" s="50">
        <f t="shared" si="17"/>
        <v>-1.8999999999991199</v>
      </c>
      <c r="AA17" s="32">
        <f t="shared" si="18"/>
        <v>-0.19999999999953399</v>
      </c>
      <c r="AB17" s="48">
        <v>8.2401999999999997</v>
      </c>
      <c r="AC17" s="49">
        <f t="shared" si="19"/>
        <v>-9.99999999997669E-2</v>
      </c>
      <c r="AD17" s="50">
        <f t="shared" si="20"/>
        <v>-2.10000000000043</v>
      </c>
      <c r="AE17" s="32">
        <f t="shared" si="21"/>
        <v>-9.99999999997669E-2</v>
      </c>
      <c r="AF17" s="55">
        <v>81456</v>
      </c>
      <c r="AG17" s="70">
        <f t="shared" si="22"/>
        <v>38</v>
      </c>
      <c r="AH17" s="71"/>
    </row>
    <row r="18" spans="1:43" s="1" customFormat="1" ht="14.85" customHeight="1">
      <c r="A18" s="19">
        <v>44845</v>
      </c>
      <c r="B18" s="20">
        <v>781.9556</v>
      </c>
      <c r="C18" s="21">
        <v>8.0653000000000006</v>
      </c>
      <c r="D18" s="22">
        <f t="shared" si="0"/>
        <v>790.02089999999998</v>
      </c>
      <c r="E18" s="23">
        <f t="shared" si="4"/>
        <v>-9.9999999974897905E-2</v>
      </c>
      <c r="F18" s="24">
        <f t="shared" si="5"/>
        <v>-2.00000000006639</v>
      </c>
      <c r="G18" s="25">
        <f t="shared" si="6"/>
        <v>-9.9999999974897905E-2</v>
      </c>
      <c r="H18" s="21">
        <v>9.3275000000000095</v>
      </c>
      <c r="I18" s="22">
        <f t="shared" si="1"/>
        <v>791.28309999999999</v>
      </c>
      <c r="J18" s="23">
        <f t="shared" si="7"/>
        <v>-0.59999999996307496</v>
      </c>
      <c r="K18" s="24">
        <f t="shared" si="8"/>
        <v>-2.39999999996598</v>
      </c>
      <c r="L18" s="25">
        <f t="shared" si="9"/>
        <v>-0.59999999996307496</v>
      </c>
      <c r="M18" s="39">
        <v>8.1402999999999999</v>
      </c>
      <c r="N18" s="22">
        <f t="shared" si="2"/>
        <v>790.09590000000003</v>
      </c>
      <c r="O18" s="23">
        <f t="shared" si="10"/>
        <v>-0.199999999949796</v>
      </c>
      <c r="P18" s="24">
        <f t="shared" si="11"/>
        <v>-2.2000000000161899</v>
      </c>
      <c r="Q18" s="25">
        <f t="shared" si="12"/>
        <v>-0.199999999949796</v>
      </c>
      <c r="R18" s="51"/>
      <c r="S18" s="47">
        <f t="shared" si="3"/>
        <v>44845</v>
      </c>
      <c r="T18" s="48">
        <v>9.2417999999999996</v>
      </c>
      <c r="U18" s="49">
        <f t="shared" si="13"/>
        <v>-0.70000000000014495</v>
      </c>
      <c r="V18" s="50">
        <f t="shared" si="14"/>
        <v>-2.3999999999997401</v>
      </c>
      <c r="W18" s="32">
        <f t="shared" si="15"/>
        <v>-0.70000000000014495</v>
      </c>
      <c r="X18" s="18">
        <v>11.892099999999999</v>
      </c>
      <c r="Y18" s="49">
        <f t="shared" si="16"/>
        <v>-0.10000000000154299</v>
      </c>
      <c r="Z18" s="50">
        <f t="shared" si="17"/>
        <v>-2.0000000000006701</v>
      </c>
      <c r="AA18" s="32">
        <f t="shared" si="18"/>
        <v>-0.10000000000154299</v>
      </c>
      <c r="AB18" s="48">
        <v>8.2399000000000093</v>
      </c>
      <c r="AC18" s="49">
        <f t="shared" si="19"/>
        <v>-0.29999999999041899</v>
      </c>
      <c r="AD18" s="50">
        <f t="shared" si="20"/>
        <v>-2.3999999999908499</v>
      </c>
      <c r="AE18" s="32">
        <f t="shared" si="21"/>
        <v>-0.29999999999041899</v>
      </c>
      <c r="AF18" s="55">
        <v>81453</v>
      </c>
      <c r="AG18" s="70">
        <f t="shared" si="22"/>
        <v>41</v>
      </c>
      <c r="AH18" s="72"/>
    </row>
    <row r="19" spans="1:43" s="1" customFormat="1" ht="14.85" customHeight="1">
      <c r="A19" s="19">
        <v>44846</v>
      </c>
      <c r="B19" s="20">
        <v>781.9556</v>
      </c>
      <c r="C19" s="21">
        <v>8.0649999999999995</v>
      </c>
      <c r="D19" s="22">
        <f t="shared" si="0"/>
        <v>790.02059999999994</v>
      </c>
      <c r="E19" s="23">
        <f t="shared" si="4"/>
        <v>-0.29999999992469401</v>
      </c>
      <c r="F19" s="24">
        <f t="shared" si="5"/>
        <v>-2.2999999999910901</v>
      </c>
      <c r="G19" s="25">
        <f t="shared" si="6"/>
        <v>-0.29999999992469401</v>
      </c>
      <c r="H19" s="21">
        <v>9.3273000000000099</v>
      </c>
      <c r="I19" s="22">
        <f t="shared" si="1"/>
        <v>791.28290000000004</v>
      </c>
      <c r="J19" s="23">
        <f t="shared" si="7"/>
        <v>-0.199999999949796</v>
      </c>
      <c r="K19" s="24">
        <f t="shared" si="8"/>
        <v>-2.5999999999157799</v>
      </c>
      <c r="L19" s="25">
        <f t="shared" si="9"/>
        <v>-0.199999999949796</v>
      </c>
      <c r="M19" s="40">
        <v>8.1399000000000008</v>
      </c>
      <c r="N19" s="22">
        <f t="shared" si="2"/>
        <v>790.09550000000002</v>
      </c>
      <c r="O19" s="23">
        <f t="shared" si="10"/>
        <v>-0.40000000001327901</v>
      </c>
      <c r="P19" s="24">
        <f t="shared" si="11"/>
        <v>-2.6000000000294698</v>
      </c>
      <c r="Q19" s="25">
        <f t="shared" si="12"/>
        <v>-0.40000000001327901</v>
      </c>
      <c r="R19" s="51"/>
      <c r="S19" s="47">
        <f t="shared" si="3"/>
        <v>44846</v>
      </c>
      <c r="T19" s="48">
        <v>9.2416000000000107</v>
      </c>
      <c r="U19" s="49">
        <f t="shared" si="13"/>
        <v>-0.19999999998887599</v>
      </c>
      <c r="V19" s="50">
        <f t="shared" si="14"/>
        <v>-2.5999999999886101</v>
      </c>
      <c r="W19" s="32">
        <f t="shared" si="15"/>
        <v>-0.19999999998887599</v>
      </c>
      <c r="X19" s="18">
        <v>11.8918</v>
      </c>
      <c r="Y19" s="49">
        <f t="shared" si="16"/>
        <v>-0.29999999999930099</v>
      </c>
      <c r="Z19" s="50">
        <f t="shared" si="17"/>
        <v>-2.2999999999999701</v>
      </c>
      <c r="AA19" s="32">
        <f t="shared" si="18"/>
        <v>-0.29999999999930099</v>
      </c>
      <c r="AB19" s="48">
        <v>8.2397000000000098</v>
      </c>
      <c r="AC19" s="49">
        <f t="shared" si="19"/>
        <v>-0.19999999999953399</v>
      </c>
      <c r="AD19" s="50">
        <f t="shared" si="20"/>
        <v>-2.59999999999039</v>
      </c>
      <c r="AE19" s="32">
        <f t="shared" si="21"/>
        <v>-0.19999999999953399</v>
      </c>
      <c r="AF19" s="55">
        <v>81450</v>
      </c>
      <c r="AG19" s="70">
        <f t="shared" si="22"/>
        <v>44</v>
      </c>
      <c r="AH19" s="71"/>
    </row>
    <row r="20" spans="1:43" s="1" customFormat="1" ht="14.85" customHeight="1">
      <c r="A20" s="19">
        <v>44847</v>
      </c>
      <c r="B20" s="20">
        <v>781.9556</v>
      </c>
      <c r="C20" s="21">
        <v>8.0648000000000106</v>
      </c>
      <c r="D20" s="22">
        <f t="shared" si="0"/>
        <v>790.0204</v>
      </c>
      <c r="E20" s="23">
        <f t="shared" si="4"/>
        <v>-0.20000000006348301</v>
      </c>
      <c r="F20" s="24">
        <f t="shared" si="5"/>
        <v>-2.5000000000545701</v>
      </c>
      <c r="G20" s="25">
        <f t="shared" si="6"/>
        <v>-0.20000000006348301</v>
      </c>
      <c r="H20" s="21">
        <v>9.3275000000000006</v>
      </c>
      <c r="I20" s="22">
        <f t="shared" si="1"/>
        <v>791.28309999999999</v>
      </c>
      <c r="J20" s="23">
        <f t="shared" si="7"/>
        <v>0.199999999949796</v>
      </c>
      <c r="K20" s="24">
        <f t="shared" si="8"/>
        <v>-2.39999999996598</v>
      </c>
      <c r="L20" s="25">
        <f t="shared" si="9"/>
        <v>0.199999999949796</v>
      </c>
      <c r="M20" s="39">
        <v>8.1397999999999993</v>
      </c>
      <c r="N20" s="22">
        <f t="shared" si="2"/>
        <v>790.09540000000004</v>
      </c>
      <c r="O20" s="23">
        <f t="shared" si="10"/>
        <v>-9.9999999974897905E-2</v>
      </c>
      <c r="P20" s="24">
        <f t="shared" si="11"/>
        <v>-2.70000000000437</v>
      </c>
      <c r="Q20" s="25">
        <f t="shared" si="12"/>
        <v>-9.9999999974897905E-2</v>
      </c>
      <c r="R20" s="46"/>
      <c r="S20" s="47">
        <f t="shared" si="3"/>
        <v>44847</v>
      </c>
      <c r="T20" s="48">
        <v>9.2415000000000003</v>
      </c>
      <c r="U20" s="49">
        <f t="shared" si="13"/>
        <v>-0.100000000010425</v>
      </c>
      <c r="V20" s="50">
        <f t="shared" si="14"/>
        <v>-2.6999999999990401</v>
      </c>
      <c r="W20" s="32">
        <f t="shared" si="15"/>
        <v>-0.100000000010425</v>
      </c>
      <c r="X20" s="18">
        <v>11.8916</v>
      </c>
      <c r="Y20" s="49">
        <f t="shared" si="16"/>
        <v>-0.19999999999953399</v>
      </c>
      <c r="Z20" s="50">
        <f t="shared" si="17"/>
        <v>-2.4999999999995</v>
      </c>
      <c r="AA20" s="32">
        <f t="shared" si="18"/>
        <v>-0.19999999999953399</v>
      </c>
      <c r="AB20" s="48">
        <v>8.2394999999999996</v>
      </c>
      <c r="AC20" s="49">
        <f t="shared" si="19"/>
        <v>-0.200000000010192</v>
      </c>
      <c r="AD20" s="50">
        <f t="shared" si="20"/>
        <v>-2.8000000000005798</v>
      </c>
      <c r="AE20" s="32">
        <f t="shared" si="21"/>
        <v>-0.200000000010192</v>
      </c>
      <c r="AF20" s="55">
        <v>81447</v>
      </c>
      <c r="AG20" s="70">
        <f t="shared" si="22"/>
        <v>47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44849</v>
      </c>
      <c r="B21" s="20">
        <v>781.9556</v>
      </c>
      <c r="C21" s="21">
        <v>8.0649999999999995</v>
      </c>
      <c r="D21" s="22">
        <f t="shared" si="0"/>
        <v>790.02059999999994</v>
      </c>
      <c r="E21" s="23">
        <f t="shared" si="4"/>
        <v>0.20000000006348301</v>
      </c>
      <c r="F21" s="24">
        <f t="shared" si="5"/>
        <v>-2.2999999999910901</v>
      </c>
      <c r="G21" s="25">
        <f t="shared" si="6"/>
        <v>0.100000000031741</v>
      </c>
      <c r="H21" s="21">
        <v>9.3269000000000108</v>
      </c>
      <c r="I21" s="22">
        <f t="shared" si="1"/>
        <v>791.28250000000003</v>
      </c>
      <c r="J21" s="23">
        <f t="shared" si="7"/>
        <v>-0.59999999996307496</v>
      </c>
      <c r="K21" s="24">
        <f t="shared" si="8"/>
        <v>-2.9999999999290599</v>
      </c>
      <c r="L21" s="25">
        <f t="shared" si="9"/>
        <v>-0.29999999998153698</v>
      </c>
      <c r="M21" s="40">
        <v>8.1395000000000106</v>
      </c>
      <c r="N21" s="22">
        <f t="shared" si="2"/>
        <v>790.0951</v>
      </c>
      <c r="O21" s="23">
        <f t="shared" si="10"/>
        <v>-0.30000000003838101</v>
      </c>
      <c r="P21" s="24">
        <f t="shared" si="11"/>
        <v>-3.0000000000427498</v>
      </c>
      <c r="Q21" s="25">
        <f t="shared" si="12"/>
        <v>-0.15000000001919001</v>
      </c>
      <c r="R21" s="51"/>
      <c r="S21" s="47">
        <f t="shared" si="3"/>
        <v>44849</v>
      </c>
      <c r="T21" s="48">
        <v>9.2412000000000099</v>
      </c>
      <c r="U21" s="49">
        <f t="shared" si="13"/>
        <v>-0.29999999999041899</v>
      </c>
      <c r="V21" s="50">
        <f t="shared" si="14"/>
        <v>-2.99999999998946</v>
      </c>
      <c r="W21" s="32">
        <f t="shared" si="15"/>
        <v>-0.14999999999520999</v>
      </c>
      <c r="X21" s="18">
        <v>11.891500000000001</v>
      </c>
      <c r="Y21" s="49">
        <f t="shared" si="16"/>
        <v>-9.99999999997669E-2</v>
      </c>
      <c r="Z21" s="50">
        <f t="shared" si="17"/>
        <v>-2.59999999999927</v>
      </c>
      <c r="AA21" s="32">
        <f t="shared" si="18"/>
        <v>-4.9999999999883499E-2</v>
      </c>
      <c r="AB21" s="48">
        <v>8.2394999999999996</v>
      </c>
      <c r="AC21" s="49">
        <f t="shared" si="19"/>
        <v>0</v>
      </c>
      <c r="AD21" s="50">
        <f t="shared" si="20"/>
        <v>-2.8000000000005798</v>
      </c>
      <c r="AE21" s="32">
        <f t="shared" si="21"/>
        <v>0</v>
      </c>
      <c r="AF21" s="55">
        <v>81444</v>
      </c>
      <c r="AG21" s="70">
        <f t="shared" si="22"/>
        <v>50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44851</v>
      </c>
      <c r="B22" s="20">
        <v>781.9556</v>
      </c>
      <c r="C22" s="21">
        <v>8.0644000000000098</v>
      </c>
      <c r="D22" s="22">
        <f t="shared" si="0"/>
        <v>790.02</v>
      </c>
      <c r="E22" s="23">
        <f t="shared" si="4"/>
        <v>-0.60000000007676102</v>
      </c>
      <c r="F22" s="24">
        <f t="shared" si="5"/>
        <v>-2.9000000000678501</v>
      </c>
      <c r="G22" s="25">
        <f t="shared" si="6"/>
        <v>-0.30000000003838101</v>
      </c>
      <c r="H22" s="21">
        <v>9.3267000000000095</v>
      </c>
      <c r="I22" s="22">
        <f t="shared" si="1"/>
        <v>791.28229999999996</v>
      </c>
      <c r="J22" s="23">
        <f t="shared" si="7"/>
        <v>-0.20000000006348301</v>
      </c>
      <c r="K22" s="24">
        <f t="shared" si="8"/>
        <v>-3.1999999999925399</v>
      </c>
      <c r="L22" s="25">
        <f t="shared" si="9"/>
        <v>-0.100000000031741</v>
      </c>
      <c r="M22" s="39">
        <v>8.1393000000000093</v>
      </c>
      <c r="N22" s="22">
        <f t="shared" si="2"/>
        <v>790.09490000000005</v>
      </c>
      <c r="O22" s="23">
        <f t="shared" si="10"/>
        <v>-0.199999999949796</v>
      </c>
      <c r="P22" s="24">
        <f t="shared" si="11"/>
        <v>-3.1999999999925399</v>
      </c>
      <c r="Q22" s="25">
        <f t="shared" si="12"/>
        <v>-9.9999999974897905E-2</v>
      </c>
      <c r="R22" s="51"/>
      <c r="S22" s="47">
        <f t="shared" si="3"/>
        <v>44851</v>
      </c>
      <c r="T22" s="48">
        <v>9.2410000000000103</v>
      </c>
      <c r="U22" s="49">
        <f t="shared" si="13"/>
        <v>-0.19999999999953399</v>
      </c>
      <c r="V22" s="50">
        <f t="shared" si="14"/>
        <v>-3.1999999999889899</v>
      </c>
      <c r="W22" s="32">
        <f t="shared" si="15"/>
        <v>-9.99999999997669E-2</v>
      </c>
      <c r="X22" s="18">
        <v>11.8912</v>
      </c>
      <c r="Y22" s="49">
        <f t="shared" si="16"/>
        <v>-0.30000000000107702</v>
      </c>
      <c r="Z22" s="50">
        <f t="shared" si="17"/>
        <v>-2.9000000000003499</v>
      </c>
      <c r="AA22" s="32">
        <f t="shared" si="18"/>
        <v>-0.15000000000053901</v>
      </c>
      <c r="AB22" s="48">
        <v>8.2391000000000094</v>
      </c>
      <c r="AC22" s="49">
        <f t="shared" si="19"/>
        <v>-0.39999999999018598</v>
      </c>
      <c r="AD22" s="50">
        <f t="shared" si="20"/>
        <v>-3.1999999999907698</v>
      </c>
      <c r="AE22" s="32">
        <f t="shared" si="21"/>
        <v>-0.19999999999509299</v>
      </c>
      <c r="AF22" s="55">
        <v>81441</v>
      </c>
      <c r="AG22" s="70">
        <f t="shared" si="22"/>
        <v>53</v>
      </c>
      <c r="AH22" s="72"/>
    </row>
    <row r="23" spans="1:43" s="1" customFormat="1" ht="14.85" customHeight="1">
      <c r="A23" s="19">
        <v>44853</v>
      </c>
      <c r="B23" s="20">
        <v>781.9556</v>
      </c>
      <c r="C23" s="21">
        <v>8.0642000000000102</v>
      </c>
      <c r="D23" s="22">
        <f t="shared" si="0"/>
        <v>790.01980000000003</v>
      </c>
      <c r="E23" s="23">
        <f t="shared" si="4"/>
        <v>-0.199999999949796</v>
      </c>
      <c r="F23" s="24">
        <f t="shared" si="5"/>
        <v>-3.1000000000176402</v>
      </c>
      <c r="G23" s="25">
        <f t="shared" si="6"/>
        <v>-9.9999999974897905E-2</v>
      </c>
      <c r="H23" s="21">
        <v>9.3265999999999991</v>
      </c>
      <c r="I23" s="22">
        <f t="shared" si="1"/>
        <v>791.28219999999999</v>
      </c>
      <c r="J23" s="23">
        <f t="shared" si="7"/>
        <v>-9.9999999974897905E-2</v>
      </c>
      <c r="K23" s="24">
        <f t="shared" si="8"/>
        <v>-3.2999999999674401</v>
      </c>
      <c r="L23" s="25">
        <f t="shared" si="9"/>
        <v>-4.9999999987449001E-2</v>
      </c>
      <c r="M23" s="40">
        <v>8.1392000000000007</v>
      </c>
      <c r="N23" s="22">
        <f t="shared" si="2"/>
        <v>790.09479999999996</v>
      </c>
      <c r="O23" s="23">
        <f t="shared" si="10"/>
        <v>-0.10000000008858501</v>
      </c>
      <c r="P23" s="24">
        <f t="shared" si="11"/>
        <v>-3.30000000008113</v>
      </c>
      <c r="Q23" s="25">
        <f t="shared" si="12"/>
        <v>-5.0000000044292399E-2</v>
      </c>
      <c r="R23" s="51"/>
      <c r="S23" s="47">
        <f t="shared" si="3"/>
        <v>44853</v>
      </c>
      <c r="T23" s="48">
        <v>9.2410999999999994</v>
      </c>
      <c r="U23" s="49">
        <f t="shared" si="13"/>
        <v>9.9999999989108801E-2</v>
      </c>
      <c r="V23" s="50">
        <f t="shared" si="14"/>
        <v>-3.0999999999998802</v>
      </c>
      <c r="W23" s="32">
        <f t="shared" si="15"/>
        <v>4.99999999945544E-2</v>
      </c>
      <c r="X23" s="18">
        <v>11.8911</v>
      </c>
      <c r="Y23" s="49">
        <f t="shared" si="16"/>
        <v>-9.99999999997669E-2</v>
      </c>
      <c r="Z23" s="50">
        <f t="shared" si="17"/>
        <v>-3.0000000000001101</v>
      </c>
      <c r="AA23" s="32">
        <f t="shared" si="18"/>
        <v>-4.9999999999883499E-2</v>
      </c>
      <c r="AB23" s="48">
        <v>8.2389000000000099</v>
      </c>
      <c r="AC23" s="49">
        <f t="shared" si="19"/>
        <v>-0.19999999999953399</v>
      </c>
      <c r="AD23" s="50">
        <f t="shared" si="20"/>
        <v>-3.3999999999903001</v>
      </c>
      <c r="AE23" s="32">
        <f t="shared" si="21"/>
        <v>-9.99999999997669E-2</v>
      </c>
      <c r="AF23" s="55">
        <v>81438</v>
      </c>
      <c r="AG23" s="70">
        <f t="shared" si="22"/>
        <v>56</v>
      </c>
      <c r="AH23" s="71"/>
    </row>
    <row r="24" spans="1:43" s="7" customFormat="1" ht="14.25">
      <c r="A24" s="19">
        <v>44855</v>
      </c>
      <c r="B24" s="20">
        <v>781.9556</v>
      </c>
      <c r="C24" s="21">
        <v>8.0640000000000107</v>
      </c>
      <c r="D24" s="22">
        <f t="shared" si="0"/>
        <v>790.01959999999997</v>
      </c>
      <c r="E24" s="23">
        <f t="shared" si="4"/>
        <v>-0.20000000006348301</v>
      </c>
      <c r="F24" s="24">
        <f t="shared" si="5"/>
        <v>-3.30000000008113</v>
      </c>
      <c r="G24" s="25">
        <f t="shared" si="6"/>
        <v>-0.100000000031741</v>
      </c>
      <c r="H24" s="21">
        <v>9.3264999999999905</v>
      </c>
      <c r="I24" s="22">
        <f t="shared" si="1"/>
        <v>791.28210000000001</v>
      </c>
      <c r="J24" s="23">
        <f t="shared" si="7"/>
        <v>-9.9999999974897905E-2</v>
      </c>
      <c r="K24" s="24">
        <f t="shared" si="8"/>
        <v>-3.3999999999423398</v>
      </c>
      <c r="L24" s="25">
        <f t="shared" si="9"/>
        <v>-4.9999999987449001E-2</v>
      </c>
      <c r="M24" s="39">
        <v>8.1390999999999902</v>
      </c>
      <c r="N24" s="22">
        <f t="shared" si="2"/>
        <v>790.09469999999999</v>
      </c>
      <c r="O24" s="23">
        <f t="shared" si="10"/>
        <v>-9.9999999974897905E-2</v>
      </c>
      <c r="P24" s="24">
        <f t="shared" si="11"/>
        <v>-3.40000000005602</v>
      </c>
      <c r="Q24" s="25">
        <f t="shared" si="12"/>
        <v>-4.9999999987449001E-2</v>
      </c>
      <c r="R24" s="51"/>
      <c r="S24" s="47">
        <f t="shared" si="3"/>
        <v>44855</v>
      </c>
      <c r="T24" s="48">
        <v>9.2411999999999903</v>
      </c>
      <c r="U24" s="49">
        <f t="shared" si="13"/>
        <v>9.9999999990885199E-2</v>
      </c>
      <c r="V24" s="50">
        <f t="shared" si="14"/>
        <v>-3.0000000000089999</v>
      </c>
      <c r="W24" s="32">
        <f t="shared" si="15"/>
        <v>4.99999999954426E-2</v>
      </c>
      <c r="X24" s="18">
        <v>11.891</v>
      </c>
      <c r="Y24" s="49">
        <f t="shared" si="16"/>
        <v>-9.99999999997669E-2</v>
      </c>
      <c r="Z24" s="50">
        <f t="shared" si="17"/>
        <v>-3.0999999999998802</v>
      </c>
      <c r="AA24" s="32">
        <f t="shared" si="18"/>
        <v>-4.9999999999883499E-2</v>
      </c>
      <c r="AB24" s="48">
        <v>8.2387000000000103</v>
      </c>
      <c r="AC24" s="49">
        <f t="shared" si="19"/>
        <v>-0.19999999999953399</v>
      </c>
      <c r="AD24" s="50">
        <f t="shared" si="20"/>
        <v>-3.59999999998983</v>
      </c>
      <c r="AE24" s="32">
        <f t="shared" si="21"/>
        <v>-9.99999999997669E-2</v>
      </c>
      <c r="AF24" s="55">
        <v>81435</v>
      </c>
      <c r="AG24" s="70">
        <f t="shared" si="22"/>
        <v>59</v>
      </c>
      <c r="AH24" s="72"/>
    </row>
    <row r="25" spans="1:43" s="1" customFormat="1" ht="14.25">
      <c r="A25" s="19">
        <v>44857</v>
      </c>
      <c r="B25" s="20">
        <v>781.9556</v>
      </c>
      <c r="C25" s="21">
        <v>8.0638000000000094</v>
      </c>
      <c r="D25" s="22">
        <f t="shared" si="0"/>
        <v>790.01940000000002</v>
      </c>
      <c r="E25" s="23">
        <f t="shared" si="4"/>
        <v>-0.199999999949796</v>
      </c>
      <c r="F25" s="24">
        <f t="shared" si="5"/>
        <v>-3.5000000000309202</v>
      </c>
      <c r="G25" s="25">
        <f t="shared" si="6"/>
        <v>-9.9999999974897905E-2</v>
      </c>
      <c r="H25" s="21">
        <v>9.32639999999998</v>
      </c>
      <c r="I25" s="22">
        <f t="shared" si="1"/>
        <v>791.28200000000004</v>
      </c>
      <c r="J25" s="23">
        <f t="shared" si="7"/>
        <v>-9.9999999974897905E-2</v>
      </c>
      <c r="K25" s="24">
        <f t="shared" si="8"/>
        <v>-3.49999999991724</v>
      </c>
      <c r="L25" s="25">
        <f t="shared" si="9"/>
        <v>-4.9999999987449001E-2</v>
      </c>
      <c r="M25" s="40">
        <v>8.1389999999999798</v>
      </c>
      <c r="N25" s="22">
        <f t="shared" si="2"/>
        <v>790.09460000000001</v>
      </c>
      <c r="O25" s="23">
        <f t="shared" si="10"/>
        <v>-9.9999999974897905E-2</v>
      </c>
      <c r="P25" s="24">
        <f t="shared" si="11"/>
        <v>-3.5000000000309202</v>
      </c>
      <c r="Q25" s="25">
        <f t="shared" si="12"/>
        <v>-4.9999999987449001E-2</v>
      </c>
      <c r="R25" s="51"/>
      <c r="S25" s="47">
        <f t="shared" si="3"/>
        <v>44857</v>
      </c>
      <c r="T25" s="48">
        <v>9.2412999999999794</v>
      </c>
      <c r="U25" s="49">
        <f t="shared" si="13"/>
        <v>9.9999999989108801E-2</v>
      </c>
      <c r="V25" s="50">
        <f t="shared" si="14"/>
        <v>-2.9000000000198898</v>
      </c>
      <c r="W25" s="32">
        <f t="shared" si="15"/>
        <v>4.99999999945544E-2</v>
      </c>
      <c r="X25" s="18">
        <v>11.8909</v>
      </c>
      <c r="Y25" s="49">
        <f t="shared" si="16"/>
        <v>-9.99999999997669E-2</v>
      </c>
      <c r="Z25" s="50">
        <f t="shared" si="17"/>
        <v>-3.1999999999996498</v>
      </c>
      <c r="AA25" s="32">
        <f t="shared" si="18"/>
        <v>-4.9999999999883499E-2</v>
      </c>
      <c r="AB25" s="48">
        <v>8.2385000000000108</v>
      </c>
      <c r="AC25" s="49">
        <f t="shared" si="19"/>
        <v>-0.19999999999953399</v>
      </c>
      <c r="AD25" s="50">
        <f t="shared" si="20"/>
        <v>-3.7999999999893701</v>
      </c>
      <c r="AE25" s="32">
        <f t="shared" si="21"/>
        <v>-9.99999999997669E-2</v>
      </c>
      <c r="AF25" s="55">
        <v>81432</v>
      </c>
      <c r="AG25" s="70">
        <f t="shared" si="22"/>
        <v>62</v>
      </c>
      <c r="AH25" s="71"/>
    </row>
    <row r="26" spans="1:43" s="7" customFormat="1" ht="14.25">
      <c r="A26" s="26"/>
      <c r="B26" s="27"/>
      <c r="C26" s="28"/>
      <c r="D26" s="29"/>
      <c r="E26" s="30">
        <f>F25-F23</f>
        <v>-0.40000000001327901</v>
      </c>
      <c r="F26" s="31">
        <f>K25-K23</f>
        <v>-0.199999999949796</v>
      </c>
      <c r="G26" s="32">
        <f>P25-P23</f>
        <v>-0.199999999949796</v>
      </c>
      <c r="H26" s="33">
        <f>F25</f>
        <v>-3.5000000000309202</v>
      </c>
      <c r="I26" s="41">
        <f>K25</f>
        <v>-3.49999999991724</v>
      </c>
      <c r="J26" s="30">
        <f>P25</f>
        <v>-3.5000000000309202</v>
      </c>
      <c r="K26" s="31">
        <f>E26/3</f>
        <v>-0.13333333333776001</v>
      </c>
      <c r="L26" s="32"/>
      <c r="M26" s="42"/>
      <c r="N26" s="29"/>
      <c r="O26" s="30"/>
      <c r="P26" s="31"/>
      <c r="Q26" s="32"/>
      <c r="R26" s="46"/>
      <c r="S26" s="26"/>
      <c r="T26" s="28"/>
      <c r="U26" s="49">
        <f>V25-V23</f>
        <v>0.19999999997999399</v>
      </c>
      <c r="V26" s="50">
        <f>Z25-Z23</f>
        <v>-0.19999999999953399</v>
      </c>
      <c r="W26" s="32">
        <f>AD25-AD23</f>
        <v>-0.39999999999906799</v>
      </c>
      <c r="X26" s="49">
        <f>V25</f>
        <v>-2.9000000000198898</v>
      </c>
      <c r="Y26" s="50">
        <f>Z25</f>
        <v>-3.1999999999996498</v>
      </c>
      <c r="Z26" s="32">
        <f>AD25</f>
        <v>-3.7999999999893701</v>
      </c>
      <c r="AA26" s="32">
        <f>W26/3</f>
        <v>-0.133333333333023</v>
      </c>
      <c r="AB26" s="56"/>
      <c r="AC26" s="49"/>
      <c r="AD26" s="50"/>
      <c r="AE26" s="32"/>
      <c r="AF26" s="57"/>
      <c r="AG26" s="82"/>
    </row>
    <row r="27" spans="1:43" s="1" customFormat="1" ht="14.25">
      <c r="A27" s="19"/>
      <c r="B27" s="20"/>
      <c r="C27" s="21"/>
      <c r="D27" s="22"/>
      <c r="E27" s="23"/>
      <c r="F27" s="24"/>
      <c r="G27" s="25"/>
      <c r="H27" s="21"/>
      <c r="I27" s="22"/>
      <c r="J27" s="23"/>
      <c r="K27" s="24"/>
      <c r="L27" s="25"/>
      <c r="M27" s="40"/>
      <c r="N27" s="22"/>
      <c r="O27" s="23"/>
      <c r="P27" s="24"/>
      <c r="Q27" s="25"/>
      <c r="R27" s="52"/>
      <c r="S27" s="47"/>
      <c r="T27" s="48"/>
      <c r="U27" s="49"/>
      <c r="V27" s="50"/>
      <c r="W27" s="32"/>
      <c r="X27" s="18"/>
      <c r="Y27" s="49"/>
      <c r="Z27" s="50"/>
      <c r="AA27" s="32"/>
      <c r="AB27" s="48"/>
      <c r="AC27" s="49"/>
      <c r="AD27" s="50"/>
      <c r="AE27" s="32"/>
      <c r="AF27" s="55"/>
      <c r="AG27" s="70"/>
      <c r="AH27" s="71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2" workbookViewId="0">
      <selection activeCell="AB6" sqref="AB6:AB18"/>
    </sheetView>
  </sheetViews>
  <sheetFormatPr defaultColWidth="9" defaultRowHeight="13.5"/>
  <cols>
    <col min="1" max="1" width="9.125"/>
    <col min="2" max="2" width="10.625" customWidth="1"/>
    <col min="3" max="3" width="13.75"/>
    <col min="4" max="4" width="11.875" customWidth="1"/>
    <col min="6" max="6" width="9.5"/>
    <col min="8" max="8" width="13.75"/>
    <col min="9" max="9" width="12.125" customWidth="1"/>
    <col min="13" max="13" width="13.75"/>
    <col min="14" max="14" width="11.625" customWidth="1"/>
    <col min="19" max="19" width="9.125"/>
    <col min="20" max="20" width="13.75"/>
    <col min="24" max="24" width="11.875" customWidth="1"/>
    <col min="28" max="28" width="12.875" customWidth="1"/>
    <col min="32" max="33" width="10.375"/>
  </cols>
  <sheetData>
    <row r="1" spans="1:44" s="1" customFormat="1" ht="30.75" customHeight="1">
      <c r="A1" s="97" t="s">
        <v>69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44837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44837</v>
      </c>
      <c r="B6" s="20">
        <v>784.7962</v>
      </c>
      <c r="C6" s="21">
        <v>5.6576000000000004</v>
      </c>
      <c r="D6" s="22">
        <f t="shared" ref="D6:D26" si="0">C6+B6</f>
        <v>790.4538</v>
      </c>
      <c r="E6" s="23">
        <v>0</v>
      </c>
      <c r="F6" s="24">
        <v>0</v>
      </c>
      <c r="G6" s="25">
        <v>0</v>
      </c>
      <c r="H6" s="21">
        <v>6.7962999999999996</v>
      </c>
      <c r="I6" s="22">
        <f t="shared" ref="I6:I26" si="1">H6+B6</f>
        <v>791.59249999999997</v>
      </c>
      <c r="J6" s="23">
        <v>0</v>
      </c>
      <c r="K6" s="24">
        <v>0</v>
      </c>
      <c r="L6" s="25">
        <v>0</v>
      </c>
      <c r="M6" s="39">
        <v>5.3846999999999996</v>
      </c>
      <c r="N6" s="22">
        <f t="shared" ref="N6:N26" si="2">M6+B6</f>
        <v>790.18089999999995</v>
      </c>
      <c r="O6" s="23">
        <v>0</v>
      </c>
      <c r="P6" s="24">
        <v>0</v>
      </c>
      <c r="Q6" s="25">
        <v>0</v>
      </c>
      <c r="R6" s="46"/>
      <c r="S6" s="47">
        <f t="shared" ref="S6:S26" si="3">A6</f>
        <v>44837</v>
      </c>
      <c r="T6" s="48">
        <v>9.1511999999999993</v>
      </c>
      <c r="U6" s="49">
        <v>0</v>
      </c>
      <c r="V6" s="50">
        <v>0</v>
      </c>
      <c r="W6" s="32">
        <v>0</v>
      </c>
      <c r="X6" s="18">
        <v>12.0449</v>
      </c>
      <c r="Y6" s="49">
        <f>(X6-X6)*1000</f>
        <v>0</v>
      </c>
      <c r="Z6" s="50">
        <v>0</v>
      </c>
      <c r="AA6" s="32">
        <v>0</v>
      </c>
      <c r="AB6" s="48">
        <v>8.9132999999999996</v>
      </c>
      <c r="AC6" s="49">
        <v>0</v>
      </c>
      <c r="AD6" s="50">
        <v>0</v>
      </c>
      <c r="AE6" s="32">
        <v>0</v>
      </c>
      <c r="AF6" s="55">
        <v>81460</v>
      </c>
      <c r="AG6" s="70">
        <f>81469-AF6</f>
        <v>9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44838</v>
      </c>
      <c r="B7" s="20">
        <v>784.7962</v>
      </c>
      <c r="C7" s="21">
        <v>5.6577999999999999</v>
      </c>
      <c r="D7" s="22">
        <f t="shared" si="0"/>
        <v>790.45399999999995</v>
      </c>
      <c r="E7" s="23">
        <f t="shared" ref="E7:E26" si="4">(D7-D6)*1000</f>
        <v>0.199999999949796</v>
      </c>
      <c r="F7" s="24">
        <f t="shared" ref="F7:F26" si="5">F6+E7</f>
        <v>0.199999999949796</v>
      </c>
      <c r="G7" s="25">
        <f t="shared" ref="G7:G26" si="6">E7/(A7-A6)</f>
        <v>0.199999999949796</v>
      </c>
      <c r="H7" s="21">
        <v>6.7961</v>
      </c>
      <c r="I7" s="22">
        <f t="shared" si="1"/>
        <v>791.59230000000002</v>
      </c>
      <c r="J7" s="23">
        <f t="shared" ref="J7:J26" si="7">(I7-I6)*1000</f>
        <v>-0.199999999949796</v>
      </c>
      <c r="K7" s="24">
        <f t="shared" ref="K7:K26" si="8">K6+J7</f>
        <v>-0.199999999949796</v>
      </c>
      <c r="L7" s="25">
        <f t="shared" ref="L7:L26" si="9">J7/(A7-A6)</f>
        <v>-0.199999999949796</v>
      </c>
      <c r="M7" s="40">
        <v>5.3841999999999999</v>
      </c>
      <c r="N7" s="22">
        <f t="shared" si="2"/>
        <v>790.18039999999996</v>
      </c>
      <c r="O7" s="23">
        <f t="shared" ref="O7:O26" si="10">(N7-N6)*1000</f>
        <v>-0.49999999998817701</v>
      </c>
      <c r="P7" s="24">
        <f t="shared" ref="P7:P26" si="11">P6+O7</f>
        <v>-0.49999999998817701</v>
      </c>
      <c r="Q7" s="25">
        <f t="shared" ref="Q7:Q26" si="12">O7/(A7-A6)</f>
        <v>-0.49999999998817701</v>
      </c>
      <c r="R7" s="51"/>
      <c r="S7" s="47">
        <f t="shared" si="3"/>
        <v>44838</v>
      </c>
      <c r="T7" s="48">
        <v>9.1509999999999998</v>
      </c>
      <c r="U7" s="49">
        <f t="shared" ref="U7:U26" si="13">(T7-T6)*1000</f>
        <v>-0.19999999999953399</v>
      </c>
      <c r="V7" s="50">
        <f t="shared" ref="V7:V26" si="14">V6+U7</f>
        <v>-0.19999999999953399</v>
      </c>
      <c r="W7" s="32">
        <f t="shared" ref="W7:W26" si="15">U7/(S7-S6)</f>
        <v>-0.19999999999953399</v>
      </c>
      <c r="X7" s="18">
        <v>12.044499999999999</v>
      </c>
      <c r="Y7" s="49">
        <f t="shared" ref="Y7:Y26" si="16">(X7-X6)*1000</f>
        <v>-0.40000000000084401</v>
      </c>
      <c r="Z7" s="50">
        <f t="shared" ref="Z7:Z26" si="17">Z6+Y7</f>
        <v>-0.40000000000084401</v>
      </c>
      <c r="AA7" s="32">
        <f t="shared" ref="AA7:AA26" si="18">Y7/(S7-S6)</f>
        <v>-0.40000000000084401</v>
      </c>
      <c r="AB7" s="48">
        <v>8.9131</v>
      </c>
      <c r="AC7" s="49">
        <f t="shared" ref="AC7:AC26" si="19">(AB7-AB6)*1000</f>
        <v>-0.19999999999953399</v>
      </c>
      <c r="AD7" s="50">
        <f t="shared" ref="AD7:AD26" si="20">AD6+AC7</f>
        <v>-0.19999999999953399</v>
      </c>
      <c r="AE7" s="32">
        <f t="shared" ref="AE7:AE26" si="21">AC7/(S7-S6)</f>
        <v>-0.19999999999953399</v>
      </c>
      <c r="AF7" s="55">
        <v>81457</v>
      </c>
      <c r="AG7" s="70">
        <f t="shared" ref="AG7:AG26" si="22">81469-AF7</f>
        <v>12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44839</v>
      </c>
      <c r="B8" s="20">
        <v>784.7962</v>
      </c>
      <c r="C8" s="21">
        <v>5.6574</v>
      </c>
      <c r="D8" s="22">
        <f t="shared" si="0"/>
        <v>790.45360000000005</v>
      </c>
      <c r="E8" s="23">
        <f t="shared" si="4"/>
        <v>-0.39999999989959201</v>
      </c>
      <c r="F8" s="24">
        <f t="shared" si="5"/>
        <v>-0.199999999949796</v>
      </c>
      <c r="G8" s="25">
        <f t="shared" si="6"/>
        <v>-0.39999999989959201</v>
      </c>
      <c r="H8" s="21">
        <v>6.7964000000000002</v>
      </c>
      <c r="I8" s="22">
        <f t="shared" si="1"/>
        <v>791.59259999999995</v>
      </c>
      <c r="J8" s="23">
        <f t="shared" si="7"/>
        <v>0.29999999992469401</v>
      </c>
      <c r="K8" s="24">
        <f t="shared" si="8"/>
        <v>9.9999999974897905E-2</v>
      </c>
      <c r="L8" s="25">
        <f t="shared" si="9"/>
        <v>0.29999999992469401</v>
      </c>
      <c r="M8" s="39">
        <v>5.3844000000000003</v>
      </c>
      <c r="N8" s="22">
        <f t="shared" si="2"/>
        <v>790.18060000000003</v>
      </c>
      <c r="O8" s="23">
        <f t="shared" si="10"/>
        <v>0.20000000006348301</v>
      </c>
      <c r="P8" s="24">
        <f t="shared" si="11"/>
        <v>-0.29999999992469401</v>
      </c>
      <c r="Q8" s="25">
        <f t="shared" si="12"/>
        <v>0.20000000006348301</v>
      </c>
      <c r="R8" s="46"/>
      <c r="S8" s="47">
        <f t="shared" si="3"/>
        <v>44839</v>
      </c>
      <c r="T8" s="48">
        <v>9.1508000000000003</v>
      </c>
      <c r="U8" s="49">
        <f t="shared" si="13"/>
        <v>-0.19999999999953399</v>
      </c>
      <c r="V8" s="50">
        <f t="shared" si="14"/>
        <v>-0.39999999999906799</v>
      </c>
      <c r="W8" s="32">
        <f t="shared" si="15"/>
        <v>-0.19999999999953399</v>
      </c>
      <c r="X8" s="18">
        <v>12.0443</v>
      </c>
      <c r="Y8" s="49">
        <f t="shared" si="16"/>
        <v>-0.19999999999953399</v>
      </c>
      <c r="Z8" s="50">
        <f t="shared" si="17"/>
        <v>-0.60000000000037801</v>
      </c>
      <c r="AA8" s="32">
        <f t="shared" si="18"/>
        <v>-0.19999999999953399</v>
      </c>
      <c r="AB8" s="48">
        <v>8.9131999999999998</v>
      </c>
      <c r="AC8" s="49">
        <f t="shared" si="19"/>
        <v>9.99999999997669E-2</v>
      </c>
      <c r="AD8" s="50">
        <f t="shared" si="20"/>
        <v>-9.99999999997669E-2</v>
      </c>
      <c r="AE8" s="32">
        <f t="shared" si="21"/>
        <v>9.99999999997669E-2</v>
      </c>
      <c r="AF8" s="55">
        <v>81454</v>
      </c>
      <c r="AG8" s="70">
        <f t="shared" si="22"/>
        <v>15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44840</v>
      </c>
      <c r="B9" s="20">
        <v>784.7962</v>
      </c>
      <c r="C9" s="21">
        <v>5.6571999999999996</v>
      </c>
      <c r="D9" s="22">
        <f t="shared" si="0"/>
        <v>790.45339999999999</v>
      </c>
      <c r="E9" s="23">
        <f t="shared" si="4"/>
        <v>-0.20000000006348301</v>
      </c>
      <c r="F9" s="24">
        <f t="shared" si="5"/>
        <v>-0.40000000001327901</v>
      </c>
      <c r="G9" s="25">
        <f t="shared" si="6"/>
        <v>-0.20000000006348301</v>
      </c>
      <c r="H9" s="21">
        <v>6.7957000000000001</v>
      </c>
      <c r="I9" s="22">
        <f t="shared" si="1"/>
        <v>791.59190000000001</v>
      </c>
      <c r="J9" s="23">
        <f t="shared" si="7"/>
        <v>-0.69999999993797202</v>
      </c>
      <c r="K9" s="24">
        <f t="shared" si="8"/>
        <v>-0.59999999996307496</v>
      </c>
      <c r="L9" s="25">
        <f t="shared" si="9"/>
        <v>-0.69999999993797202</v>
      </c>
      <c r="M9" s="40">
        <v>5.3841999999999999</v>
      </c>
      <c r="N9" s="22">
        <f t="shared" si="2"/>
        <v>790.18039999999996</v>
      </c>
      <c r="O9" s="23">
        <f t="shared" si="10"/>
        <v>-0.20000000006348301</v>
      </c>
      <c r="P9" s="24">
        <f t="shared" si="11"/>
        <v>-0.49999999998817701</v>
      </c>
      <c r="Q9" s="25">
        <f t="shared" si="12"/>
        <v>-0.20000000006348301</v>
      </c>
      <c r="R9" s="51"/>
      <c r="S9" s="47">
        <f t="shared" si="3"/>
        <v>44840</v>
      </c>
      <c r="T9" s="48">
        <v>9.1507000000000005</v>
      </c>
      <c r="U9" s="49">
        <f t="shared" si="13"/>
        <v>-9.99999999997669E-2</v>
      </c>
      <c r="V9" s="50">
        <f t="shared" si="14"/>
        <v>-0.49999999999883499</v>
      </c>
      <c r="W9" s="32">
        <f t="shared" si="15"/>
        <v>-9.99999999997669E-2</v>
      </c>
      <c r="X9" s="18">
        <v>12.0441</v>
      </c>
      <c r="Y9" s="49">
        <f t="shared" si="16"/>
        <v>-0.19999999999953399</v>
      </c>
      <c r="Z9" s="50">
        <f t="shared" si="17"/>
        <v>-0.799999999999912</v>
      </c>
      <c r="AA9" s="32">
        <f t="shared" si="18"/>
        <v>-0.19999999999953399</v>
      </c>
      <c r="AB9" s="48">
        <v>8.9126999999999992</v>
      </c>
      <c r="AC9" s="49">
        <f t="shared" si="19"/>
        <v>-0.50000000000061096</v>
      </c>
      <c r="AD9" s="50">
        <f t="shared" si="20"/>
        <v>-0.60000000000037801</v>
      </c>
      <c r="AE9" s="32">
        <f t="shared" si="21"/>
        <v>-0.50000000000061096</v>
      </c>
      <c r="AF9" s="55">
        <v>81451</v>
      </c>
      <c r="AG9" s="70">
        <f t="shared" si="22"/>
        <v>18</v>
      </c>
      <c r="AH9" s="71"/>
      <c r="AI9" s="73"/>
      <c r="AJ9" s="73"/>
      <c r="AK9" s="73"/>
      <c r="AL9" s="73"/>
      <c r="AM9" s="73"/>
    </row>
    <row r="10" spans="1:44" s="7" customFormat="1" ht="14.25">
      <c r="A10" s="19">
        <v>44841</v>
      </c>
      <c r="B10" s="20">
        <v>784.7962</v>
      </c>
      <c r="C10" s="21">
        <v>5.657</v>
      </c>
      <c r="D10" s="22">
        <f t="shared" si="0"/>
        <v>790.45320000000004</v>
      </c>
      <c r="E10" s="23">
        <f t="shared" si="4"/>
        <v>-0.199999999949796</v>
      </c>
      <c r="F10" s="24">
        <f t="shared" si="5"/>
        <v>-0.59999999996307496</v>
      </c>
      <c r="G10" s="25">
        <f t="shared" si="6"/>
        <v>-0.199999999949796</v>
      </c>
      <c r="H10" s="21">
        <v>6.7954999999999997</v>
      </c>
      <c r="I10" s="22">
        <f t="shared" si="1"/>
        <v>791.59169999999995</v>
      </c>
      <c r="J10" s="23">
        <f t="shared" si="7"/>
        <v>-0.20000000006348301</v>
      </c>
      <c r="K10" s="24">
        <f t="shared" si="8"/>
        <v>-0.80000000002655702</v>
      </c>
      <c r="L10" s="25">
        <f t="shared" si="9"/>
        <v>-0.20000000006348301</v>
      </c>
      <c r="M10" s="39">
        <v>5.3840000000000003</v>
      </c>
      <c r="N10" s="22">
        <f t="shared" si="2"/>
        <v>790.18020000000001</v>
      </c>
      <c r="O10" s="23">
        <f t="shared" si="10"/>
        <v>-0.199999999949796</v>
      </c>
      <c r="P10" s="24">
        <f t="shared" si="11"/>
        <v>-0.69999999993797202</v>
      </c>
      <c r="Q10" s="25">
        <f t="shared" si="12"/>
        <v>-0.199999999949796</v>
      </c>
      <c r="R10" s="46"/>
      <c r="S10" s="47">
        <f t="shared" si="3"/>
        <v>44841</v>
      </c>
      <c r="T10" s="48">
        <v>9.1503999999999994</v>
      </c>
      <c r="U10" s="49">
        <f t="shared" si="13"/>
        <v>-0.30000000000107702</v>
      </c>
      <c r="V10" s="50">
        <f t="shared" si="14"/>
        <v>-0.799999999999912</v>
      </c>
      <c r="W10" s="32">
        <f t="shared" si="15"/>
        <v>-0.30000000000107702</v>
      </c>
      <c r="X10" s="18">
        <v>12.044499999999999</v>
      </c>
      <c r="Y10" s="49">
        <f t="shared" si="16"/>
        <v>0.39999999999906799</v>
      </c>
      <c r="Z10" s="50">
        <f t="shared" si="17"/>
        <v>-0.40000000000084401</v>
      </c>
      <c r="AA10" s="32">
        <f t="shared" si="18"/>
        <v>0.39999999999906799</v>
      </c>
      <c r="AB10" s="48">
        <v>8.9124999999999996</v>
      </c>
      <c r="AC10" s="49">
        <f t="shared" si="19"/>
        <v>-0.19999999999953399</v>
      </c>
      <c r="AD10" s="50">
        <f t="shared" si="20"/>
        <v>-0.799999999999912</v>
      </c>
      <c r="AE10" s="32">
        <f t="shared" si="21"/>
        <v>-0.19999999999953399</v>
      </c>
      <c r="AF10" s="55">
        <v>81448</v>
      </c>
      <c r="AG10" s="70">
        <f t="shared" si="22"/>
        <v>21</v>
      </c>
    </row>
    <row r="11" spans="1:44" s="1" customFormat="1" ht="14.85" customHeight="1">
      <c r="A11" s="19">
        <v>44842</v>
      </c>
      <c r="B11" s="20">
        <v>784.7962</v>
      </c>
      <c r="C11" s="21">
        <v>5.6570999999999998</v>
      </c>
      <c r="D11" s="22">
        <f t="shared" si="0"/>
        <v>790.45330000000001</v>
      </c>
      <c r="E11" s="23">
        <f t="shared" si="4"/>
        <v>9.9999999974897905E-2</v>
      </c>
      <c r="F11" s="24">
        <f t="shared" si="5"/>
        <v>-0.49999999998817701</v>
      </c>
      <c r="G11" s="25">
        <f t="shared" si="6"/>
        <v>9.9999999974897905E-2</v>
      </c>
      <c r="H11" s="21">
        <v>6.7960000000000003</v>
      </c>
      <c r="I11" s="22">
        <f t="shared" si="1"/>
        <v>791.59220000000005</v>
      </c>
      <c r="J11" s="23">
        <f t="shared" si="7"/>
        <v>0.50000000010186296</v>
      </c>
      <c r="K11" s="24">
        <f t="shared" si="8"/>
        <v>-0.29999999992469401</v>
      </c>
      <c r="L11" s="25">
        <f t="shared" si="9"/>
        <v>0.50000000010186296</v>
      </c>
      <c r="M11" s="40">
        <v>5.3841000000000001</v>
      </c>
      <c r="N11" s="22">
        <f t="shared" si="2"/>
        <v>790.18029999999999</v>
      </c>
      <c r="O11" s="23">
        <f t="shared" si="10"/>
        <v>9.9999999974897905E-2</v>
      </c>
      <c r="P11" s="24">
        <f t="shared" si="11"/>
        <v>-0.59999999996307496</v>
      </c>
      <c r="Q11" s="25">
        <f t="shared" si="12"/>
        <v>9.9999999974897905E-2</v>
      </c>
      <c r="R11" s="51"/>
      <c r="S11" s="47">
        <f t="shared" si="3"/>
        <v>44842</v>
      </c>
      <c r="T11" s="48">
        <v>9.1501999999999999</v>
      </c>
      <c r="U11" s="49">
        <f t="shared" si="13"/>
        <v>-0.19999999999953399</v>
      </c>
      <c r="V11" s="50">
        <f t="shared" si="14"/>
        <v>-0.999999999999446</v>
      </c>
      <c r="W11" s="32">
        <f t="shared" si="15"/>
        <v>-0.19999999999953399</v>
      </c>
      <c r="X11" s="18">
        <v>12.043699999999999</v>
      </c>
      <c r="Y11" s="49">
        <f t="shared" si="16"/>
        <v>-0.799999999999912</v>
      </c>
      <c r="Z11" s="50">
        <f t="shared" si="17"/>
        <v>-1.20000000000076</v>
      </c>
      <c r="AA11" s="32">
        <f t="shared" si="18"/>
        <v>-0.799999999999912</v>
      </c>
      <c r="AB11" s="48">
        <v>8.9124999999999996</v>
      </c>
      <c r="AC11" s="49">
        <f t="shared" si="19"/>
        <v>0</v>
      </c>
      <c r="AD11" s="50">
        <f t="shared" si="20"/>
        <v>-0.799999999999912</v>
      </c>
      <c r="AE11" s="32">
        <f t="shared" si="21"/>
        <v>0</v>
      </c>
      <c r="AF11" s="55">
        <v>81445</v>
      </c>
      <c r="AG11" s="70">
        <f t="shared" si="22"/>
        <v>24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44843</v>
      </c>
      <c r="B12" s="20">
        <v>784.7962</v>
      </c>
      <c r="C12" s="21">
        <v>5.6566000000000001</v>
      </c>
      <c r="D12" s="22">
        <f t="shared" si="0"/>
        <v>790.45280000000002</v>
      </c>
      <c r="E12" s="23">
        <f t="shared" si="4"/>
        <v>-0.49999999998817701</v>
      </c>
      <c r="F12" s="24">
        <f t="shared" si="5"/>
        <v>-0.99999999997635303</v>
      </c>
      <c r="G12" s="25">
        <f t="shared" si="6"/>
        <v>-0.49999999998817701</v>
      </c>
      <c r="H12" s="21">
        <v>6.7950999999999997</v>
      </c>
      <c r="I12" s="22">
        <f t="shared" si="1"/>
        <v>791.59130000000005</v>
      </c>
      <c r="J12" s="23">
        <f t="shared" si="7"/>
        <v>-0.90000000000145497</v>
      </c>
      <c r="K12" s="24">
        <f t="shared" si="8"/>
        <v>-1.1999999999261499</v>
      </c>
      <c r="L12" s="25">
        <f t="shared" si="9"/>
        <v>-0.90000000000145497</v>
      </c>
      <c r="M12" s="39">
        <v>5.3836000000000004</v>
      </c>
      <c r="N12" s="22">
        <f t="shared" si="2"/>
        <v>790.1798</v>
      </c>
      <c r="O12" s="23">
        <f t="shared" si="10"/>
        <v>-0.49999999998817701</v>
      </c>
      <c r="P12" s="24">
        <f t="shared" si="11"/>
        <v>-1.09999999995125</v>
      </c>
      <c r="Q12" s="25">
        <f t="shared" si="12"/>
        <v>-0.49999999998817701</v>
      </c>
      <c r="R12" s="46"/>
      <c r="S12" s="47">
        <f t="shared" si="3"/>
        <v>44843</v>
      </c>
      <c r="T12" s="48">
        <v>9.1502999999999997</v>
      </c>
      <c r="U12" s="49">
        <f t="shared" si="13"/>
        <v>9.99999999997669E-2</v>
      </c>
      <c r="V12" s="50">
        <f t="shared" si="14"/>
        <v>-0.89999999999967895</v>
      </c>
      <c r="W12" s="32">
        <f t="shared" si="15"/>
        <v>9.99999999997669E-2</v>
      </c>
      <c r="X12" s="18">
        <v>12.0435</v>
      </c>
      <c r="Y12" s="49">
        <f t="shared" si="16"/>
        <v>-0.19999999999953399</v>
      </c>
      <c r="Z12" s="50">
        <f t="shared" si="17"/>
        <v>-1.4000000000002899</v>
      </c>
      <c r="AA12" s="32">
        <f t="shared" si="18"/>
        <v>-0.19999999999953399</v>
      </c>
      <c r="AB12" s="48">
        <v>8.9121000000000006</v>
      </c>
      <c r="AC12" s="49">
        <f t="shared" si="19"/>
        <v>-0.39999999999906799</v>
      </c>
      <c r="AD12" s="50">
        <f t="shared" si="20"/>
        <v>-1.1999999999989801</v>
      </c>
      <c r="AE12" s="32">
        <f t="shared" si="21"/>
        <v>-0.39999999999906799</v>
      </c>
      <c r="AF12" s="55">
        <v>81442</v>
      </c>
      <c r="AG12" s="70">
        <f t="shared" si="22"/>
        <v>27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7" customFormat="1" ht="14.25">
      <c r="A13" s="19">
        <v>44844</v>
      </c>
      <c r="B13" s="20">
        <v>784.7962</v>
      </c>
      <c r="C13" s="21">
        <v>5.6563999999999997</v>
      </c>
      <c r="D13" s="22">
        <f t="shared" si="0"/>
        <v>790.45259999999996</v>
      </c>
      <c r="E13" s="23">
        <f t="shared" si="4"/>
        <v>-0.20000000006348301</v>
      </c>
      <c r="F13" s="24">
        <f t="shared" si="5"/>
        <v>-1.2000000000398401</v>
      </c>
      <c r="G13" s="25">
        <f t="shared" si="6"/>
        <v>-0.20000000006348301</v>
      </c>
      <c r="H13" s="21">
        <v>6.7949000000000002</v>
      </c>
      <c r="I13" s="22">
        <f t="shared" si="1"/>
        <v>791.59109999999998</v>
      </c>
      <c r="J13" s="23">
        <f t="shared" si="7"/>
        <v>-0.20000000006348301</v>
      </c>
      <c r="K13" s="24">
        <f t="shared" si="8"/>
        <v>-1.39999999998963</v>
      </c>
      <c r="L13" s="25">
        <f t="shared" si="9"/>
        <v>-0.20000000006348301</v>
      </c>
      <c r="M13" s="40">
        <v>5.3834</v>
      </c>
      <c r="N13" s="22">
        <f t="shared" si="2"/>
        <v>790.17960000000005</v>
      </c>
      <c r="O13" s="23">
        <f t="shared" si="10"/>
        <v>-0.199999999949796</v>
      </c>
      <c r="P13" s="24">
        <f t="shared" si="11"/>
        <v>-1.2999999999010501</v>
      </c>
      <c r="Q13" s="25">
        <f t="shared" si="12"/>
        <v>-0.199999999949796</v>
      </c>
      <c r="R13" s="46"/>
      <c r="S13" s="47">
        <f t="shared" si="3"/>
        <v>44844</v>
      </c>
      <c r="T13" s="48">
        <v>9.1498000000000008</v>
      </c>
      <c r="U13" s="49">
        <f t="shared" si="13"/>
        <v>-0.49999999999883499</v>
      </c>
      <c r="V13" s="50">
        <f t="shared" si="14"/>
        <v>-1.39999999999851</v>
      </c>
      <c r="W13" s="32">
        <f t="shared" si="15"/>
        <v>-0.49999999999883499</v>
      </c>
      <c r="X13" s="18">
        <v>12.043200000000001</v>
      </c>
      <c r="Y13" s="49">
        <f t="shared" si="16"/>
        <v>-0.29999999999930099</v>
      </c>
      <c r="Z13" s="50">
        <f t="shared" si="17"/>
        <v>-1.6999999999995901</v>
      </c>
      <c r="AA13" s="32">
        <f t="shared" si="18"/>
        <v>-0.29999999999930099</v>
      </c>
      <c r="AB13" s="48">
        <v>8.9118999999999993</v>
      </c>
      <c r="AC13" s="49">
        <f t="shared" si="19"/>
        <v>-0.20000000000130999</v>
      </c>
      <c r="AD13" s="50">
        <f t="shared" si="20"/>
        <v>-1.4000000000002899</v>
      </c>
      <c r="AE13" s="32">
        <f t="shared" si="21"/>
        <v>-0.20000000000130999</v>
      </c>
      <c r="AF13" s="55">
        <v>81439</v>
      </c>
      <c r="AG13" s="70">
        <f t="shared" si="22"/>
        <v>30</v>
      </c>
    </row>
    <row r="14" spans="1:44" s="1" customFormat="1" ht="14.85" customHeight="1">
      <c r="A14" s="19">
        <v>44845</v>
      </c>
      <c r="B14" s="20">
        <v>784.7962</v>
      </c>
      <c r="C14" s="21">
        <v>5.6565000000000003</v>
      </c>
      <c r="D14" s="22">
        <f t="shared" si="0"/>
        <v>790.45270000000005</v>
      </c>
      <c r="E14" s="23">
        <f t="shared" si="4"/>
        <v>0.10000000008858501</v>
      </c>
      <c r="F14" s="24">
        <f t="shared" si="5"/>
        <v>-1.09999999995125</v>
      </c>
      <c r="G14" s="25">
        <f t="shared" si="6"/>
        <v>0.10000000008858501</v>
      </c>
      <c r="H14" s="21">
        <v>6.7954999999999997</v>
      </c>
      <c r="I14" s="22">
        <f t="shared" si="1"/>
        <v>791.59169999999995</v>
      </c>
      <c r="J14" s="23">
        <f t="shared" si="7"/>
        <v>0.59999999996307496</v>
      </c>
      <c r="K14" s="24">
        <f t="shared" si="8"/>
        <v>-0.80000000002655702</v>
      </c>
      <c r="L14" s="25">
        <f t="shared" si="9"/>
        <v>0.59999999996307496</v>
      </c>
      <c r="M14" s="39">
        <v>5.3836000000000004</v>
      </c>
      <c r="N14" s="22">
        <f t="shared" si="2"/>
        <v>790.1798</v>
      </c>
      <c r="O14" s="23">
        <f t="shared" si="10"/>
        <v>0.199999999949796</v>
      </c>
      <c r="P14" s="24">
        <f t="shared" si="11"/>
        <v>-1.09999999995125</v>
      </c>
      <c r="Q14" s="25">
        <f t="shared" si="12"/>
        <v>0.199999999949796</v>
      </c>
      <c r="R14" s="46"/>
      <c r="S14" s="47">
        <f t="shared" si="3"/>
        <v>44845</v>
      </c>
      <c r="T14" s="48">
        <v>9.1495999999999995</v>
      </c>
      <c r="U14" s="49">
        <f t="shared" si="13"/>
        <v>-0.20000000000130999</v>
      </c>
      <c r="V14" s="50">
        <f t="shared" si="14"/>
        <v>-1.59999999999982</v>
      </c>
      <c r="W14" s="32">
        <f t="shared" si="15"/>
        <v>-0.20000000000130999</v>
      </c>
      <c r="X14" s="18">
        <v>12.043100000000001</v>
      </c>
      <c r="Y14" s="49">
        <f t="shared" si="16"/>
        <v>-9.99999999997669E-2</v>
      </c>
      <c r="Z14" s="50">
        <f t="shared" si="17"/>
        <v>-1.7999999999993599</v>
      </c>
      <c r="AA14" s="32">
        <f t="shared" si="18"/>
        <v>-9.99999999997669E-2</v>
      </c>
      <c r="AB14" s="48">
        <v>8.9120000000000008</v>
      </c>
      <c r="AC14" s="49">
        <f t="shared" si="19"/>
        <v>0.10000000000154299</v>
      </c>
      <c r="AD14" s="50">
        <f t="shared" si="20"/>
        <v>-1.2999999999987499</v>
      </c>
      <c r="AE14" s="32">
        <f t="shared" si="21"/>
        <v>0.10000000000154299</v>
      </c>
      <c r="AF14" s="55">
        <v>81436</v>
      </c>
      <c r="AG14" s="70">
        <f t="shared" si="22"/>
        <v>33</v>
      </c>
      <c r="AH14" s="72"/>
    </row>
    <row r="15" spans="1:44" s="1" customFormat="1" ht="14.85" customHeight="1">
      <c r="A15" s="19">
        <v>44846</v>
      </c>
      <c r="B15" s="20">
        <v>784.7962</v>
      </c>
      <c r="C15" s="21">
        <v>5.6559999999999997</v>
      </c>
      <c r="D15" s="22">
        <f t="shared" si="0"/>
        <v>790.45219999999995</v>
      </c>
      <c r="E15" s="23">
        <f t="shared" si="4"/>
        <v>-0.50000000010186296</v>
      </c>
      <c r="F15" s="24">
        <f t="shared" si="5"/>
        <v>-1.60000000005311</v>
      </c>
      <c r="G15" s="25">
        <f t="shared" si="6"/>
        <v>-0.50000000010186296</v>
      </c>
      <c r="H15" s="21">
        <v>6.7948000000000004</v>
      </c>
      <c r="I15" s="22">
        <f t="shared" si="1"/>
        <v>791.59100000000001</v>
      </c>
      <c r="J15" s="23">
        <f t="shared" si="7"/>
        <v>-0.69999999993797202</v>
      </c>
      <c r="K15" s="24">
        <f t="shared" si="8"/>
        <v>-1.4999999999645299</v>
      </c>
      <c r="L15" s="25">
        <f t="shared" si="9"/>
        <v>-0.69999999993797202</v>
      </c>
      <c r="M15" s="40">
        <v>5.383</v>
      </c>
      <c r="N15" s="22">
        <f t="shared" si="2"/>
        <v>790.17920000000004</v>
      </c>
      <c r="O15" s="23">
        <f t="shared" si="10"/>
        <v>-0.59999999996307496</v>
      </c>
      <c r="P15" s="24">
        <f t="shared" si="11"/>
        <v>-1.69999999991433</v>
      </c>
      <c r="Q15" s="25">
        <f t="shared" si="12"/>
        <v>-0.59999999996307496</v>
      </c>
      <c r="R15" s="51"/>
      <c r="S15" s="47">
        <f t="shared" si="3"/>
        <v>44846</v>
      </c>
      <c r="T15" s="48">
        <v>9.1494999999999997</v>
      </c>
      <c r="U15" s="49">
        <f t="shared" si="13"/>
        <v>-9.99999999997669E-2</v>
      </c>
      <c r="V15" s="50">
        <f t="shared" si="14"/>
        <v>-1.6999999999995901</v>
      </c>
      <c r="W15" s="32">
        <f t="shared" si="15"/>
        <v>-9.99999999997669E-2</v>
      </c>
      <c r="X15" s="18">
        <v>12.042899999999999</v>
      </c>
      <c r="Y15" s="49">
        <f t="shared" si="16"/>
        <v>-0.20000000000130999</v>
      </c>
      <c r="Z15" s="50">
        <f t="shared" si="17"/>
        <v>-2.0000000000006701</v>
      </c>
      <c r="AA15" s="32">
        <f t="shared" si="18"/>
        <v>-0.20000000000130999</v>
      </c>
      <c r="AB15" s="48">
        <v>8.9115000000000002</v>
      </c>
      <c r="AC15" s="49">
        <f t="shared" si="19"/>
        <v>-0.50000000000061096</v>
      </c>
      <c r="AD15" s="50">
        <f t="shared" si="20"/>
        <v>-1.7999999999993599</v>
      </c>
      <c r="AE15" s="32">
        <f t="shared" si="21"/>
        <v>-0.50000000000061096</v>
      </c>
      <c r="AF15" s="55">
        <v>81433</v>
      </c>
      <c r="AG15" s="70">
        <f t="shared" si="22"/>
        <v>36</v>
      </c>
      <c r="AH15" s="71"/>
    </row>
    <row r="16" spans="1:44" s="1" customFormat="1" ht="14.85" customHeight="1">
      <c r="A16" s="19">
        <v>44847</v>
      </c>
      <c r="B16" s="20">
        <v>784.7962</v>
      </c>
      <c r="C16" s="21">
        <v>5.6558000000000002</v>
      </c>
      <c r="D16" s="22">
        <f t="shared" si="0"/>
        <v>790.452</v>
      </c>
      <c r="E16" s="23">
        <f t="shared" si="4"/>
        <v>-0.199999999949796</v>
      </c>
      <c r="F16" s="24">
        <f t="shared" si="5"/>
        <v>-1.8000000000029099</v>
      </c>
      <c r="G16" s="25">
        <f t="shared" si="6"/>
        <v>-0.199999999949796</v>
      </c>
      <c r="H16" s="21">
        <v>6.7942999999999998</v>
      </c>
      <c r="I16" s="22">
        <f t="shared" si="1"/>
        <v>791.59050000000002</v>
      </c>
      <c r="J16" s="23">
        <f t="shared" si="7"/>
        <v>-0.49999999998817701</v>
      </c>
      <c r="K16" s="24">
        <f t="shared" si="8"/>
        <v>-1.9999999999527101</v>
      </c>
      <c r="L16" s="25">
        <f t="shared" si="9"/>
        <v>-0.49999999998817701</v>
      </c>
      <c r="M16" s="39">
        <v>5.3827999999999996</v>
      </c>
      <c r="N16" s="22">
        <f t="shared" si="2"/>
        <v>790.17899999999997</v>
      </c>
      <c r="O16" s="23">
        <f t="shared" si="10"/>
        <v>-0.20000000006348301</v>
      </c>
      <c r="P16" s="24">
        <f t="shared" si="11"/>
        <v>-1.8999999999778101</v>
      </c>
      <c r="Q16" s="25">
        <f t="shared" si="12"/>
        <v>-0.20000000006348301</v>
      </c>
      <c r="R16" s="46"/>
      <c r="S16" s="47">
        <f t="shared" si="3"/>
        <v>44847</v>
      </c>
      <c r="T16" s="48">
        <v>9.1492000000000004</v>
      </c>
      <c r="U16" s="49">
        <f t="shared" si="13"/>
        <v>-0.29999999999930099</v>
      </c>
      <c r="V16" s="50">
        <f t="shared" si="14"/>
        <v>-1.99999999999889</v>
      </c>
      <c r="W16" s="32">
        <f t="shared" si="15"/>
        <v>-0.29999999999930099</v>
      </c>
      <c r="X16" s="18">
        <v>12.0425</v>
      </c>
      <c r="Y16" s="49">
        <f t="shared" si="16"/>
        <v>-0.39999999999906799</v>
      </c>
      <c r="Z16" s="50">
        <f t="shared" si="17"/>
        <v>-2.3999999999997401</v>
      </c>
      <c r="AA16" s="32">
        <f t="shared" si="18"/>
        <v>-0.39999999999906799</v>
      </c>
      <c r="AB16" s="48">
        <v>8.9113000000000007</v>
      </c>
      <c r="AC16" s="49">
        <f t="shared" si="19"/>
        <v>-0.19999999999953399</v>
      </c>
      <c r="AD16" s="50">
        <f t="shared" si="20"/>
        <v>-1.99999999999889</v>
      </c>
      <c r="AE16" s="32">
        <f t="shared" si="21"/>
        <v>-0.19999999999953399</v>
      </c>
      <c r="AF16" s="55">
        <v>81430</v>
      </c>
      <c r="AG16" s="70">
        <f t="shared" si="22"/>
        <v>39</v>
      </c>
      <c r="AH16" s="72"/>
    </row>
    <row r="17" spans="1:43" s="1" customFormat="1" ht="14.85" customHeight="1">
      <c r="A17" s="19">
        <v>44848</v>
      </c>
      <c r="B17" s="20">
        <v>784.7962</v>
      </c>
      <c r="C17" s="21">
        <v>5.6557000000000004</v>
      </c>
      <c r="D17" s="22">
        <f t="shared" si="0"/>
        <v>790.45190000000002</v>
      </c>
      <c r="E17" s="23">
        <f t="shared" si="4"/>
        <v>-9.9999999974897905E-2</v>
      </c>
      <c r="F17" s="24">
        <f t="shared" si="5"/>
        <v>-1.8999999999778101</v>
      </c>
      <c r="G17" s="25">
        <f t="shared" si="6"/>
        <v>-9.9999999974897905E-2</v>
      </c>
      <c r="H17" s="21">
        <v>6.7942</v>
      </c>
      <c r="I17" s="22">
        <f t="shared" si="1"/>
        <v>791.59040000000005</v>
      </c>
      <c r="J17" s="23">
        <f t="shared" si="7"/>
        <v>-9.9999999974897905E-2</v>
      </c>
      <c r="K17" s="24">
        <f t="shared" si="8"/>
        <v>-2.0999999999275998</v>
      </c>
      <c r="L17" s="25">
        <f t="shared" si="9"/>
        <v>-9.9999999974897905E-2</v>
      </c>
      <c r="M17" s="40">
        <v>5.3825000000000003</v>
      </c>
      <c r="N17" s="22">
        <f t="shared" si="2"/>
        <v>790.17870000000005</v>
      </c>
      <c r="O17" s="23">
        <f t="shared" si="10"/>
        <v>-0.29999999992469401</v>
      </c>
      <c r="P17" s="24">
        <f t="shared" si="11"/>
        <v>-2.1999999999024999</v>
      </c>
      <c r="Q17" s="25">
        <f t="shared" si="12"/>
        <v>-0.29999999992469401</v>
      </c>
      <c r="R17" s="51"/>
      <c r="S17" s="47">
        <f t="shared" si="3"/>
        <v>44848</v>
      </c>
      <c r="T17" s="48">
        <v>9.1489999999999991</v>
      </c>
      <c r="U17" s="49">
        <f t="shared" si="13"/>
        <v>-0.20000000000130999</v>
      </c>
      <c r="V17" s="50">
        <f t="shared" si="14"/>
        <v>-2.2000000000002</v>
      </c>
      <c r="W17" s="32">
        <f t="shared" si="15"/>
        <v>-0.20000000000130999</v>
      </c>
      <c r="X17" s="18">
        <v>12.0425</v>
      </c>
      <c r="Y17" s="49">
        <f t="shared" si="16"/>
        <v>0</v>
      </c>
      <c r="Z17" s="50">
        <f t="shared" si="17"/>
        <v>-2.3999999999997401</v>
      </c>
      <c r="AA17" s="32">
        <f t="shared" si="18"/>
        <v>0</v>
      </c>
      <c r="AB17" s="48">
        <v>8.9115000000000002</v>
      </c>
      <c r="AC17" s="49">
        <f t="shared" si="19"/>
        <v>0.19999999999953399</v>
      </c>
      <c r="AD17" s="50">
        <f t="shared" si="20"/>
        <v>-1.7999999999993599</v>
      </c>
      <c r="AE17" s="32">
        <f t="shared" si="21"/>
        <v>0.19999999999953399</v>
      </c>
      <c r="AF17" s="55">
        <v>81427</v>
      </c>
      <c r="AG17" s="70">
        <f t="shared" si="22"/>
        <v>42</v>
      </c>
      <c r="AH17" s="71"/>
    </row>
    <row r="18" spans="1:43" s="1" customFormat="1" ht="14.85" customHeight="1">
      <c r="A18" s="19">
        <v>44849</v>
      </c>
      <c r="B18" s="20">
        <v>784.7962</v>
      </c>
      <c r="C18" s="21">
        <v>5.6554000000000002</v>
      </c>
      <c r="D18" s="22">
        <f t="shared" si="0"/>
        <v>790.45159999999998</v>
      </c>
      <c r="E18" s="23">
        <f t="shared" si="4"/>
        <v>-0.30000000003838101</v>
      </c>
      <c r="F18" s="24">
        <f t="shared" si="5"/>
        <v>-2.2000000000161899</v>
      </c>
      <c r="G18" s="25">
        <f t="shared" si="6"/>
        <v>-0.30000000003838101</v>
      </c>
      <c r="H18" s="21">
        <v>6.7939000000000096</v>
      </c>
      <c r="I18" s="22">
        <f t="shared" si="1"/>
        <v>791.59010000000001</v>
      </c>
      <c r="J18" s="23">
        <f t="shared" si="7"/>
        <v>-0.30000000003838101</v>
      </c>
      <c r="K18" s="24">
        <f t="shared" si="8"/>
        <v>-2.39999999996598</v>
      </c>
      <c r="L18" s="25">
        <f t="shared" si="9"/>
        <v>-0.30000000003838101</v>
      </c>
      <c r="M18" s="39">
        <v>5.3823999999999996</v>
      </c>
      <c r="N18" s="22">
        <f t="shared" si="2"/>
        <v>790.17859999999996</v>
      </c>
      <c r="O18" s="23">
        <f t="shared" si="10"/>
        <v>-0.10000000008858501</v>
      </c>
      <c r="P18" s="24">
        <f t="shared" si="11"/>
        <v>-2.2999999999910901</v>
      </c>
      <c r="Q18" s="25">
        <f t="shared" si="12"/>
        <v>-0.10000000008858501</v>
      </c>
      <c r="R18" s="51"/>
      <c r="S18" s="47">
        <f t="shared" si="3"/>
        <v>44849</v>
      </c>
      <c r="T18" s="48">
        <v>9.1491000000000007</v>
      </c>
      <c r="U18" s="49">
        <f t="shared" si="13"/>
        <v>0.10000000000154299</v>
      </c>
      <c r="V18" s="50">
        <f t="shared" si="14"/>
        <v>-2.0999999999986598</v>
      </c>
      <c r="W18" s="32">
        <f t="shared" si="15"/>
        <v>0.10000000000154299</v>
      </c>
      <c r="X18" s="18">
        <v>12.042299999999999</v>
      </c>
      <c r="Y18" s="49">
        <f t="shared" si="16"/>
        <v>-0.20000000000130999</v>
      </c>
      <c r="Z18" s="50">
        <f t="shared" si="17"/>
        <v>-2.6000000000010499</v>
      </c>
      <c r="AA18" s="32">
        <f t="shared" si="18"/>
        <v>-0.20000000000130999</v>
      </c>
      <c r="AB18" s="48">
        <v>8.9109000000000105</v>
      </c>
      <c r="AC18" s="49">
        <f t="shared" si="19"/>
        <v>-0.59999999998971998</v>
      </c>
      <c r="AD18" s="50">
        <f t="shared" si="20"/>
        <v>-2.3999999999890802</v>
      </c>
      <c r="AE18" s="32">
        <f t="shared" si="21"/>
        <v>-0.59999999998971998</v>
      </c>
      <c r="AF18" s="55">
        <v>81424</v>
      </c>
      <c r="AG18" s="70">
        <f t="shared" si="22"/>
        <v>45</v>
      </c>
      <c r="AH18" s="72"/>
    </row>
    <row r="19" spans="1:43" s="1" customFormat="1" ht="14.85" customHeight="1">
      <c r="A19" s="19">
        <v>44850</v>
      </c>
      <c r="B19" s="20">
        <v>784.7962</v>
      </c>
      <c r="C19" s="21">
        <v>5.6551999999999998</v>
      </c>
      <c r="D19" s="22">
        <f t="shared" si="0"/>
        <v>790.45140000000004</v>
      </c>
      <c r="E19" s="23">
        <f t="shared" si="4"/>
        <v>-0.199999999949796</v>
      </c>
      <c r="F19" s="24">
        <f t="shared" si="5"/>
        <v>-2.39999999996598</v>
      </c>
      <c r="G19" s="25">
        <f t="shared" si="6"/>
        <v>-0.199999999949796</v>
      </c>
      <c r="H19" s="21">
        <v>6.7937000000000101</v>
      </c>
      <c r="I19" s="22">
        <f t="shared" si="1"/>
        <v>791.58989999999994</v>
      </c>
      <c r="J19" s="23">
        <f t="shared" si="7"/>
        <v>-0.199999999949796</v>
      </c>
      <c r="K19" s="24">
        <f t="shared" si="8"/>
        <v>-2.5999999999157799</v>
      </c>
      <c r="L19" s="25">
        <f t="shared" si="9"/>
        <v>-0.199999999949796</v>
      </c>
      <c r="M19" s="40">
        <v>5.3821000000000003</v>
      </c>
      <c r="N19" s="22">
        <f t="shared" si="2"/>
        <v>790.17830000000004</v>
      </c>
      <c r="O19" s="23">
        <f t="shared" si="10"/>
        <v>-0.29999999992469401</v>
      </c>
      <c r="P19" s="24">
        <f t="shared" si="11"/>
        <v>-2.5999999999157799</v>
      </c>
      <c r="Q19" s="25">
        <f t="shared" si="12"/>
        <v>-0.29999999992469401</v>
      </c>
      <c r="R19" s="51"/>
      <c r="S19" s="47">
        <f t="shared" si="3"/>
        <v>44850</v>
      </c>
      <c r="T19" s="48">
        <v>9.1486000000000107</v>
      </c>
      <c r="U19" s="49">
        <f t="shared" si="13"/>
        <v>-0.49999999998995298</v>
      </c>
      <c r="V19" s="50">
        <f t="shared" si="14"/>
        <v>-2.5999999999886101</v>
      </c>
      <c r="W19" s="32">
        <f t="shared" si="15"/>
        <v>-0.49999999998995298</v>
      </c>
      <c r="X19" s="18">
        <v>12.0421</v>
      </c>
      <c r="Y19" s="49">
        <f t="shared" si="16"/>
        <v>-0.19999999999953399</v>
      </c>
      <c r="Z19" s="50">
        <f t="shared" si="17"/>
        <v>-2.8000000000005798</v>
      </c>
      <c r="AA19" s="32">
        <f t="shared" si="18"/>
        <v>-0.19999999999953399</v>
      </c>
      <c r="AB19" s="48">
        <v>8.9107000000000092</v>
      </c>
      <c r="AC19" s="49">
        <f t="shared" si="19"/>
        <v>-0.20000000000130999</v>
      </c>
      <c r="AD19" s="50">
        <f t="shared" si="20"/>
        <v>-2.59999999999039</v>
      </c>
      <c r="AE19" s="32">
        <f t="shared" si="21"/>
        <v>-0.20000000000130999</v>
      </c>
      <c r="AF19" s="55">
        <v>81421</v>
      </c>
      <c r="AG19" s="70">
        <f t="shared" si="22"/>
        <v>48</v>
      </c>
      <c r="AH19" s="71"/>
    </row>
    <row r="20" spans="1:43" s="1" customFormat="1" ht="14.85" customHeight="1">
      <c r="A20" s="19">
        <v>44851</v>
      </c>
      <c r="B20" s="20">
        <v>784.7962</v>
      </c>
      <c r="C20" s="21">
        <v>5.6551</v>
      </c>
      <c r="D20" s="22">
        <f t="shared" si="0"/>
        <v>790.45129999999995</v>
      </c>
      <c r="E20" s="23">
        <f t="shared" si="4"/>
        <v>-0.10000000008858501</v>
      </c>
      <c r="F20" s="24">
        <f t="shared" si="5"/>
        <v>-2.5000000000545701</v>
      </c>
      <c r="G20" s="25">
        <f t="shared" si="6"/>
        <v>-0.10000000008858501</v>
      </c>
      <c r="H20" s="21">
        <v>6.7933000000000003</v>
      </c>
      <c r="I20" s="22">
        <f t="shared" si="1"/>
        <v>791.58950000000004</v>
      </c>
      <c r="J20" s="23">
        <f t="shared" si="7"/>
        <v>-0.40000000001327901</v>
      </c>
      <c r="K20" s="24">
        <f t="shared" si="8"/>
        <v>-2.9999999999290599</v>
      </c>
      <c r="L20" s="25">
        <f t="shared" si="9"/>
        <v>-0.40000000001327901</v>
      </c>
      <c r="M20" s="39">
        <v>5.3819999999999997</v>
      </c>
      <c r="N20" s="22">
        <f t="shared" si="2"/>
        <v>790.17819999999995</v>
      </c>
      <c r="O20" s="23">
        <f t="shared" si="10"/>
        <v>-0.10000000008858501</v>
      </c>
      <c r="P20" s="24">
        <f t="shared" si="11"/>
        <v>-2.70000000000437</v>
      </c>
      <c r="Q20" s="25">
        <f t="shared" si="12"/>
        <v>-0.10000000008858501</v>
      </c>
      <c r="R20" s="46"/>
      <c r="S20" s="47">
        <f t="shared" si="3"/>
        <v>44851</v>
      </c>
      <c r="T20" s="48">
        <v>9.1484000000000094</v>
      </c>
      <c r="U20" s="49">
        <f t="shared" si="13"/>
        <v>-0.20000000000130999</v>
      </c>
      <c r="V20" s="50">
        <f t="shared" si="14"/>
        <v>-2.7999999999899199</v>
      </c>
      <c r="W20" s="32">
        <f t="shared" si="15"/>
        <v>-0.20000000000130999</v>
      </c>
      <c r="X20" s="18">
        <v>12.0425</v>
      </c>
      <c r="Y20" s="49">
        <f t="shared" si="16"/>
        <v>0.40000000000084401</v>
      </c>
      <c r="Z20" s="50">
        <f t="shared" si="17"/>
        <v>-2.3999999999997401</v>
      </c>
      <c r="AA20" s="32">
        <f t="shared" si="18"/>
        <v>0.40000000000084401</v>
      </c>
      <c r="AB20" s="48">
        <v>8.9110999999999994</v>
      </c>
      <c r="AC20" s="49">
        <f t="shared" si="19"/>
        <v>0.39999999999018598</v>
      </c>
      <c r="AD20" s="50">
        <f t="shared" si="20"/>
        <v>-2.2000000000002</v>
      </c>
      <c r="AE20" s="32">
        <f t="shared" si="21"/>
        <v>0.39999999999018598</v>
      </c>
      <c r="AF20" s="55">
        <v>81418</v>
      </c>
      <c r="AG20" s="70">
        <f t="shared" si="22"/>
        <v>51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44853</v>
      </c>
      <c r="B21" s="20">
        <v>784.7962</v>
      </c>
      <c r="C21" s="21">
        <v>5.6548999999999996</v>
      </c>
      <c r="D21" s="22">
        <f t="shared" si="0"/>
        <v>790.4511</v>
      </c>
      <c r="E21" s="23">
        <f t="shared" si="4"/>
        <v>-0.199999999949796</v>
      </c>
      <c r="F21" s="24">
        <f t="shared" si="5"/>
        <v>-2.70000000000437</v>
      </c>
      <c r="G21" s="25">
        <f t="shared" si="6"/>
        <v>-9.9999999974897905E-2</v>
      </c>
      <c r="H21" s="21">
        <v>6.7930000000000001</v>
      </c>
      <c r="I21" s="22">
        <f t="shared" si="1"/>
        <v>791.58920000000001</v>
      </c>
      <c r="J21" s="23">
        <f t="shared" si="7"/>
        <v>-0.30000000003838101</v>
      </c>
      <c r="K21" s="24">
        <f t="shared" si="8"/>
        <v>-3.2999999999674401</v>
      </c>
      <c r="L21" s="25">
        <f t="shared" si="9"/>
        <v>-0.15000000001919001</v>
      </c>
      <c r="M21" s="40">
        <v>5.3817999999999904</v>
      </c>
      <c r="N21" s="22">
        <f t="shared" si="2"/>
        <v>790.178</v>
      </c>
      <c r="O21" s="23">
        <f t="shared" si="10"/>
        <v>-0.199999999949796</v>
      </c>
      <c r="P21" s="24">
        <f t="shared" si="11"/>
        <v>-2.8999999999541601</v>
      </c>
      <c r="Q21" s="25">
        <f t="shared" si="12"/>
        <v>-9.9999999974897905E-2</v>
      </c>
      <c r="R21" s="51"/>
      <c r="S21" s="47">
        <f t="shared" si="3"/>
        <v>44853</v>
      </c>
      <c r="T21" s="48">
        <v>9.1481999999999992</v>
      </c>
      <c r="U21" s="49">
        <f t="shared" si="13"/>
        <v>-0.200000000010192</v>
      </c>
      <c r="V21" s="50">
        <f t="shared" si="14"/>
        <v>-3.0000000000001101</v>
      </c>
      <c r="W21" s="32">
        <f t="shared" si="15"/>
        <v>-0.100000000005096</v>
      </c>
      <c r="X21" s="18">
        <v>12.042299999999999</v>
      </c>
      <c r="Y21" s="49">
        <f t="shared" si="16"/>
        <v>-0.20000000000130999</v>
      </c>
      <c r="Z21" s="50">
        <f t="shared" si="17"/>
        <v>-2.6000000000010499</v>
      </c>
      <c r="AA21" s="32">
        <f t="shared" si="18"/>
        <v>-0.100000000000655</v>
      </c>
      <c r="AB21" s="48">
        <v>8.9108999999999998</v>
      </c>
      <c r="AC21" s="49">
        <f t="shared" si="19"/>
        <v>-0.19999999999953399</v>
      </c>
      <c r="AD21" s="50">
        <f t="shared" si="20"/>
        <v>-2.3999999999997401</v>
      </c>
      <c r="AE21" s="32">
        <f t="shared" si="21"/>
        <v>-9.99999999997669E-2</v>
      </c>
      <c r="AF21" s="55">
        <v>81415</v>
      </c>
      <c r="AG21" s="70">
        <f t="shared" si="22"/>
        <v>54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7" customFormat="1" ht="14.25">
      <c r="A22" s="19">
        <v>44855</v>
      </c>
      <c r="B22" s="20">
        <v>784.7962</v>
      </c>
      <c r="C22" s="21">
        <v>5.6547000000000001</v>
      </c>
      <c r="D22" s="22">
        <f t="shared" si="0"/>
        <v>790.45090000000005</v>
      </c>
      <c r="E22" s="23">
        <f t="shared" si="4"/>
        <v>-0.199999999949796</v>
      </c>
      <c r="F22" s="24">
        <f t="shared" si="5"/>
        <v>-2.8999999999541601</v>
      </c>
      <c r="G22" s="25">
        <f t="shared" si="6"/>
        <v>-9.9999999974897905E-2</v>
      </c>
      <c r="H22" s="21">
        <v>6.7927</v>
      </c>
      <c r="I22" s="22">
        <f t="shared" si="1"/>
        <v>791.58889999999997</v>
      </c>
      <c r="J22" s="23">
        <f t="shared" si="7"/>
        <v>-0.30000000003838101</v>
      </c>
      <c r="K22" s="24">
        <f t="shared" si="8"/>
        <v>-3.6000000000058199</v>
      </c>
      <c r="L22" s="25">
        <f t="shared" si="9"/>
        <v>-0.15000000001919001</v>
      </c>
      <c r="M22" s="39">
        <v>5.3815999999999802</v>
      </c>
      <c r="N22" s="22">
        <f t="shared" si="2"/>
        <v>790.17780000000005</v>
      </c>
      <c r="O22" s="23">
        <f t="shared" si="10"/>
        <v>-0.20000000006348301</v>
      </c>
      <c r="P22" s="24">
        <f t="shared" si="11"/>
        <v>-3.1000000000176402</v>
      </c>
      <c r="Q22" s="25">
        <f t="shared" si="12"/>
        <v>-0.100000000031741</v>
      </c>
      <c r="R22" s="46"/>
      <c r="S22" s="47">
        <f t="shared" si="3"/>
        <v>44855</v>
      </c>
      <c r="T22" s="48">
        <v>9.1479999999999908</v>
      </c>
      <c r="U22" s="49">
        <f t="shared" si="13"/>
        <v>-0.200000000010192</v>
      </c>
      <c r="V22" s="50">
        <f t="shared" si="14"/>
        <v>-3.2000000000103102</v>
      </c>
      <c r="W22" s="32">
        <f t="shared" si="15"/>
        <v>-0.100000000005096</v>
      </c>
      <c r="X22" s="18">
        <v>12.0421</v>
      </c>
      <c r="Y22" s="49">
        <f t="shared" si="16"/>
        <v>-0.20000000000130999</v>
      </c>
      <c r="Z22" s="50">
        <f t="shared" si="17"/>
        <v>-2.8000000000023602</v>
      </c>
      <c r="AA22" s="32">
        <f t="shared" si="18"/>
        <v>-0.100000000000655</v>
      </c>
      <c r="AB22" s="48">
        <v>8.9107000000000003</v>
      </c>
      <c r="AC22" s="49">
        <f t="shared" si="19"/>
        <v>-0.19999999999953399</v>
      </c>
      <c r="AD22" s="50">
        <f t="shared" si="20"/>
        <v>-2.59999999999927</v>
      </c>
      <c r="AE22" s="32">
        <f t="shared" si="21"/>
        <v>-9.99999999997669E-2</v>
      </c>
      <c r="AF22" s="55">
        <v>81412</v>
      </c>
      <c r="AG22" s="70">
        <f t="shared" si="22"/>
        <v>57</v>
      </c>
      <c r="AH22" s="72"/>
    </row>
    <row r="23" spans="1:43" s="1" customFormat="1" ht="14.85" customHeight="1">
      <c r="A23" s="19">
        <v>44857</v>
      </c>
      <c r="B23" s="20">
        <v>784.7962</v>
      </c>
      <c r="C23" s="21">
        <v>5.6544999999999996</v>
      </c>
      <c r="D23" s="22">
        <f t="shared" si="0"/>
        <v>790.45069999999998</v>
      </c>
      <c r="E23" s="23">
        <f t="shared" si="4"/>
        <v>-0.20000000006348301</v>
      </c>
      <c r="F23" s="24">
        <f t="shared" si="5"/>
        <v>-3.1000000000176402</v>
      </c>
      <c r="G23" s="25">
        <f t="shared" si="6"/>
        <v>-0.100000000031741</v>
      </c>
      <c r="H23" s="21">
        <v>6.7925000000000004</v>
      </c>
      <c r="I23" s="22">
        <f t="shared" si="1"/>
        <v>791.58870000000002</v>
      </c>
      <c r="J23" s="23">
        <f t="shared" si="7"/>
        <v>-0.199999999949796</v>
      </c>
      <c r="K23" s="24">
        <f t="shared" si="8"/>
        <v>-3.7999999999556202</v>
      </c>
      <c r="L23" s="25">
        <f t="shared" si="9"/>
        <v>-9.9999999974897905E-2</v>
      </c>
      <c r="M23" s="40">
        <v>5.38139999999997</v>
      </c>
      <c r="N23" s="22">
        <f t="shared" si="2"/>
        <v>790.17759999999998</v>
      </c>
      <c r="O23" s="23">
        <f t="shared" si="10"/>
        <v>-0.199999999949796</v>
      </c>
      <c r="P23" s="24">
        <f t="shared" si="11"/>
        <v>-3.2999999999674401</v>
      </c>
      <c r="Q23" s="25">
        <f t="shared" si="12"/>
        <v>-9.9999999974897905E-2</v>
      </c>
      <c r="R23" s="51"/>
      <c r="S23" s="47">
        <f t="shared" si="3"/>
        <v>44857</v>
      </c>
      <c r="T23" s="48">
        <v>9.1480999999999995</v>
      </c>
      <c r="U23" s="49">
        <f t="shared" si="13"/>
        <v>0.100000000010425</v>
      </c>
      <c r="V23" s="50">
        <f t="shared" si="14"/>
        <v>-3.0999999999998802</v>
      </c>
      <c r="W23" s="32">
        <f t="shared" si="15"/>
        <v>5.00000000052125E-2</v>
      </c>
      <c r="X23" s="18">
        <v>12.0419</v>
      </c>
      <c r="Y23" s="49">
        <f t="shared" si="16"/>
        <v>-0.20000000000130999</v>
      </c>
      <c r="Z23" s="50">
        <f t="shared" si="17"/>
        <v>-3.00000000000367</v>
      </c>
      <c r="AA23" s="32">
        <f t="shared" si="18"/>
        <v>-0.100000000000655</v>
      </c>
      <c r="AB23" s="48">
        <v>8.9105000000000008</v>
      </c>
      <c r="AC23" s="49">
        <f t="shared" si="19"/>
        <v>-0.19999999999953399</v>
      </c>
      <c r="AD23" s="50">
        <f t="shared" si="20"/>
        <v>-2.7999999999987999</v>
      </c>
      <c r="AE23" s="32">
        <f t="shared" si="21"/>
        <v>-9.99999999997669E-2</v>
      </c>
      <c r="AF23" s="55">
        <v>81409</v>
      </c>
      <c r="AG23" s="70">
        <f t="shared" si="22"/>
        <v>60</v>
      </c>
      <c r="AH23" s="71"/>
    </row>
    <row r="24" spans="1:43" s="1" customFormat="1" ht="14.25">
      <c r="A24" s="19">
        <v>44859</v>
      </c>
      <c r="B24" s="20">
        <v>784.7962</v>
      </c>
      <c r="C24" s="21">
        <v>5.6543999999999999</v>
      </c>
      <c r="D24" s="22">
        <f t="shared" si="0"/>
        <v>790.45060000000001</v>
      </c>
      <c r="E24" s="23">
        <f t="shared" si="4"/>
        <v>-9.9999999974897905E-2</v>
      </c>
      <c r="F24" s="24">
        <f t="shared" si="5"/>
        <v>-3.1999999999925399</v>
      </c>
      <c r="G24" s="25">
        <f t="shared" si="6"/>
        <v>-4.9999999987449001E-2</v>
      </c>
      <c r="H24" s="21">
        <v>6.7920999999999996</v>
      </c>
      <c r="I24" s="22">
        <f t="shared" si="1"/>
        <v>791.5883</v>
      </c>
      <c r="J24" s="23">
        <f t="shared" si="7"/>
        <v>-0.40000000001327901</v>
      </c>
      <c r="K24" s="24">
        <f t="shared" si="8"/>
        <v>-4.1999999999688997</v>
      </c>
      <c r="L24" s="25">
        <f t="shared" si="9"/>
        <v>-0.20000000000663901</v>
      </c>
      <c r="M24" s="39">
        <v>5.3811999999999598</v>
      </c>
      <c r="N24" s="22">
        <f t="shared" si="2"/>
        <v>790.17740000000003</v>
      </c>
      <c r="O24" s="23">
        <f t="shared" si="10"/>
        <v>-0.20000000006348301</v>
      </c>
      <c r="P24" s="24">
        <f t="shared" si="11"/>
        <v>-3.5000000000309202</v>
      </c>
      <c r="Q24" s="25">
        <f t="shared" si="12"/>
        <v>-0.100000000031741</v>
      </c>
      <c r="R24" s="51"/>
      <c r="S24" s="47">
        <f t="shared" si="3"/>
        <v>44859</v>
      </c>
      <c r="T24" s="48">
        <v>9.1475999999999704</v>
      </c>
      <c r="U24" s="49">
        <f t="shared" si="13"/>
        <v>-0.50000000003080902</v>
      </c>
      <c r="V24" s="50">
        <f t="shared" si="14"/>
        <v>-3.6000000000306902</v>
      </c>
      <c r="W24" s="32">
        <f t="shared" si="15"/>
        <v>-0.25000000001540501</v>
      </c>
      <c r="X24" s="18">
        <v>12.041499999999999</v>
      </c>
      <c r="Y24" s="49">
        <f t="shared" si="16"/>
        <v>-0.39999999999729102</v>
      </c>
      <c r="Z24" s="50">
        <f t="shared" si="17"/>
        <v>-3.40000000000096</v>
      </c>
      <c r="AA24" s="32">
        <f t="shared" si="18"/>
        <v>-0.19999999999864601</v>
      </c>
      <c r="AB24" s="48">
        <v>8.9102999999999994</v>
      </c>
      <c r="AC24" s="49">
        <f t="shared" si="19"/>
        <v>-0.19999999999953399</v>
      </c>
      <c r="AD24" s="50">
        <f t="shared" si="20"/>
        <v>-2.99999999999834</v>
      </c>
      <c r="AE24" s="32">
        <f t="shared" si="21"/>
        <v>-9.99999999997669E-2</v>
      </c>
      <c r="AF24" s="55">
        <v>81406</v>
      </c>
      <c r="AG24" s="70">
        <f t="shared" si="22"/>
        <v>63</v>
      </c>
      <c r="AH24" s="72"/>
    </row>
    <row r="25" spans="1:43" s="1" customFormat="1" ht="14.25">
      <c r="A25" s="19">
        <v>44861</v>
      </c>
      <c r="B25" s="20">
        <v>784.7962</v>
      </c>
      <c r="C25" s="21">
        <v>5.6540999999999997</v>
      </c>
      <c r="D25" s="22">
        <f t="shared" si="0"/>
        <v>790.45029999999997</v>
      </c>
      <c r="E25" s="23">
        <f t="shared" si="4"/>
        <v>-0.30000000003838101</v>
      </c>
      <c r="F25" s="24">
        <f t="shared" si="5"/>
        <v>-3.5000000000309202</v>
      </c>
      <c r="G25" s="25">
        <f t="shared" si="6"/>
        <v>-0.15000000001919001</v>
      </c>
      <c r="H25" s="21">
        <v>6.7918000000000003</v>
      </c>
      <c r="I25" s="22">
        <f t="shared" si="1"/>
        <v>791.58799999999997</v>
      </c>
      <c r="J25" s="23">
        <f t="shared" si="7"/>
        <v>-0.30000000003838101</v>
      </c>
      <c r="K25" s="24">
        <f t="shared" si="8"/>
        <v>-4.5000000000072804</v>
      </c>
      <c r="L25" s="25">
        <f t="shared" si="9"/>
        <v>-0.15000000001919001</v>
      </c>
      <c r="M25" s="40">
        <v>5.3809999999999496</v>
      </c>
      <c r="N25" s="22">
        <f t="shared" si="2"/>
        <v>790.17719999999997</v>
      </c>
      <c r="O25" s="23">
        <f t="shared" si="10"/>
        <v>-0.199999999949796</v>
      </c>
      <c r="P25" s="24">
        <f t="shared" si="11"/>
        <v>-3.69999999998072</v>
      </c>
      <c r="Q25" s="25">
        <f t="shared" si="12"/>
        <v>-9.9999999974897905E-2</v>
      </c>
      <c r="R25" s="51"/>
      <c r="S25" s="47">
        <f t="shared" si="3"/>
        <v>44861</v>
      </c>
      <c r="T25" s="48">
        <v>9.1473999999999602</v>
      </c>
      <c r="U25" s="49">
        <f t="shared" si="13"/>
        <v>-0.200000000010192</v>
      </c>
      <c r="V25" s="50">
        <f t="shared" si="14"/>
        <v>-3.80000000004088</v>
      </c>
      <c r="W25" s="32">
        <f t="shared" si="15"/>
        <v>-0.100000000005096</v>
      </c>
      <c r="X25" s="18">
        <v>12.041499999999999</v>
      </c>
      <c r="Y25" s="49">
        <f t="shared" si="16"/>
        <v>0</v>
      </c>
      <c r="Z25" s="50">
        <f t="shared" si="17"/>
        <v>-3.40000000000096</v>
      </c>
      <c r="AA25" s="32">
        <f t="shared" si="18"/>
        <v>0</v>
      </c>
      <c r="AB25" s="48">
        <v>8.9100999999999999</v>
      </c>
      <c r="AC25" s="49">
        <f t="shared" si="19"/>
        <v>-0.19999999999953399</v>
      </c>
      <c r="AD25" s="50">
        <f t="shared" si="20"/>
        <v>-3.1999999999978699</v>
      </c>
      <c r="AE25" s="32">
        <f t="shared" si="21"/>
        <v>-9.99999999997669E-2</v>
      </c>
      <c r="AF25" s="55">
        <v>81403</v>
      </c>
      <c r="AG25" s="70">
        <f t="shared" si="22"/>
        <v>66</v>
      </c>
      <c r="AH25" s="71"/>
    </row>
    <row r="26" spans="1:43" s="1" customFormat="1" ht="14.25">
      <c r="A26" s="19">
        <v>44870</v>
      </c>
      <c r="B26" s="20">
        <v>784.7962</v>
      </c>
      <c r="C26" s="21">
        <v>5.6539999999999999</v>
      </c>
      <c r="D26" s="22">
        <f t="shared" si="0"/>
        <v>790.4502</v>
      </c>
      <c r="E26" s="23">
        <f t="shared" si="4"/>
        <v>-9.9999999974897905E-2</v>
      </c>
      <c r="F26" s="24">
        <f t="shared" si="5"/>
        <v>-3.6000000000058199</v>
      </c>
      <c r="G26" s="25">
        <f t="shared" si="6"/>
        <v>-1.1111111108322001E-2</v>
      </c>
      <c r="H26" s="21">
        <v>6.7919</v>
      </c>
      <c r="I26" s="22">
        <f t="shared" si="1"/>
        <v>791.58810000000005</v>
      </c>
      <c r="J26" s="23">
        <f t="shared" si="7"/>
        <v>0.10000000008858501</v>
      </c>
      <c r="K26" s="24">
        <f t="shared" si="8"/>
        <v>-4.3999999999186903</v>
      </c>
      <c r="L26" s="25">
        <f t="shared" si="9"/>
        <v>1.11111111209539E-2</v>
      </c>
      <c r="M26" s="39">
        <v>5.3807999999999403</v>
      </c>
      <c r="N26" s="22">
        <f t="shared" si="2"/>
        <v>790.17700000000002</v>
      </c>
      <c r="O26" s="23">
        <f t="shared" si="10"/>
        <v>-0.20000000006348301</v>
      </c>
      <c r="P26" s="24">
        <f t="shared" si="11"/>
        <v>-3.9000000000442001</v>
      </c>
      <c r="Q26" s="25">
        <f t="shared" si="12"/>
        <v>-2.22222222292759E-2</v>
      </c>
      <c r="R26" s="51"/>
      <c r="S26" s="47">
        <f t="shared" si="3"/>
        <v>44870</v>
      </c>
      <c r="T26" s="48">
        <v>9.14719999999995</v>
      </c>
      <c r="U26" s="49">
        <f t="shared" si="13"/>
        <v>-0.200000000010192</v>
      </c>
      <c r="V26" s="50">
        <f t="shared" si="14"/>
        <v>-4.0000000000510703</v>
      </c>
      <c r="W26" s="32">
        <f t="shared" si="15"/>
        <v>-2.2222222223354699E-2</v>
      </c>
      <c r="X26" s="18">
        <v>12.0413</v>
      </c>
      <c r="Y26" s="49">
        <f t="shared" si="16"/>
        <v>-0.20000000000130999</v>
      </c>
      <c r="Z26" s="50">
        <f t="shared" si="17"/>
        <v>-3.6000000000022698</v>
      </c>
      <c r="AA26" s="32">
        <f t="shared" si="18"/>
        <v>-2.2222222222367801E-2</v>
      </c>
      <c r="AB26" s="48">
        <v>8.9099000000000004</v>
      </c>
      <c r="AC26" s="49">
        <f t="shared" si="19"/>
        <v>-0.19999999999953399</v>
      </c>
      <c r="AD26" s="50">
        <f t="shared" si="20"/>
        <v>-3.3999999999974002</v>
      </c>
      <c r="AE26" s="32">
        <f t="shared" si="21"/>
        <v>-2.22222222221704E-2</v>
      </c>
      <c r="AF26" s="55">
        <v>81400</v>
      </c>
      <c r="AG26" s="70">
        <f t="shared" si="22"/>
        <v>69</v>
      </c>
      <c r="AH26" s="72"/>
    </row>
    <row r="27" spans="1:43" s="7" customFormat="1" ht="14.25">
      <c r="A27" s="26"/>
      <c r="B27" s="27"/>
      <c r="C27" s="28"/>
      <c r="D27" s="29"/>
      <c r="E27" s="30">
        <f>F26-F21</f>
        <v>-0.90000000000144997</v>
      </c>
      <c r="F27" s="31">
        <f>K26-K21</f>
        <v>-1.09999999995125</v>
      </c>
      <c r="G27" s="32">
        <f>P26-P21</f>
        <v>-1.00000000009004</v>
      </c>
      <c r="H27" s="33">
        <f>F26</f>
        <v>-3.6000000000058199</v>
      </c>
      <c r="I27" s="41">
        <f>K26</f>
        <v>-4.3999999999186903</v>
      </c>
      <c r="J27" s="30">
        <f>P26</f>
        <v>-3.9000000000442001</v>
      </c>
      <c r="K27" s="31">
        <f>F27/16</f>
        <v>-6.8749999996953096E-2</v>
      </c>
      <c r="L27" s="32"/>
      <c r="M27" s="42"/>
      <c r="N27" s="29"/>
      <c r="O27" s="30"/>
      <c r="P27" s="31"/>
      <c r="Q27" s="32"/>
      <c r="R27" s="46"/>
      <c r="S27" s="26"/>
      <c r="T27" s="28"/>
      <c r="U27" s="49">
        <f>V26-V21</f>
        <v>-1.0000000000509599</v>
      </c>
      <c r="V27" s="50">
        <f>Z26-Z21</f>
        <v>-1.0000000000012199</v>
      </c>
      <c r="W27" s="32">
        <f>AD26-AD21</f>
        <v>-0.99999999999765998</v>
      </c>
      <c r="X27" s="49">
        <f>V26</f>
        <v>-4.0000000000510703</v>
      </c>
      <c r="Y27" s="50">
        <f>Z26</f>
        <v>-3.6000000000022698</v>
      </c>
      <c r="Z27" s="32">
        <f>AD26</f>
        <v>-3.3999999999974002</v>
      </c>
      <c r="AA27" s="32">
        <f>W27/16</f>
        <v>-6.2499999999853798E-2</v>
      </c>
      <c r="AB27" s="56"/>
      <c r="AC27" s="49"/>
      <c r="AD27" s="50"/>
      <c r="AE27" s="32"/>
      <c r="AF27" s="57"/>
      <c r="AG27" s="82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3" workbookViewId="0">
      <selection activeCell="T6" sqref="T6:T26"/>
    </sheetView>
  </sheetViews>
  <sheetFormatPr defaultColWidth="9" defaultRowHeight="13.5"/>
  <cols>
    <col min="1" max="1" width="9.125"/>
    <col min="2" max="2" width="10.625" customWidth="1"/>
    <col min="3" max="3" width="13.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19" max="19" width="9.125"/>
    <col min="20" max="20" width="13.75"/>
    <col min="24" max="24" width="11.875" customWidth="1"/>
    <col min="28" max="28" width="12.875" customWidth="1"/>
    <col min="32" max="33" width="10.375"/>
  </cols>
  <sheetData>
    <row r="1" spans="1:44" s="1" customFormat="1" ht="30.75" customHeight="1">
      <c r="A1" s="97" t="s">
        <v>70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44845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44845</v>
      </c>
      <c r="B6" s="20">
        <v>784.7962</v>
      </c>
      <c r="C6" s="21">
        <v>6.1246999999999998</v>
      </c>
      <c r="D6" s="22">
        <f t="shared" ref="D6:D20" si="0">C6+B6</f>
        <v>790.92089999999996</v>
      </c>
      <c r="E6" s="23">
        <v>0</v>
      </c>
      <c r="F6" s="24">
        <v>0</v>
      </c>
      <c r="G6" s="25">
        <v>0</v>
      </c>
      <c r="H6" s="21">
        <v>7.1257000000000001</v>
      </c>
      <c r="I6" s="22">
        <f t="shared" ref="I6:I20" si="1">H6+B6</f>
        <v>791.92190000000005</v>
      </c>
      <c r="J6" s="23">
        <v>0</v>
      </c>
      <c r="K6" s="24">
        <v>0</v>
      </c>
      <c r="L6" s="25">
        <v>0</v>
      </c>
      <c r="M6" s="39">
        <v>6.1345000000000001</v>
      </c>
      <c r="N6" s="22">
        <f t="shared" ref="N6:N20" si="2">M6+B6</f>
        <v>790.9307</v>
      </c>
      <c r="O6" s="23">
        <v>0</v>
      </c>
      <c r="P6" s="24">
        <v>0</v>
      </c>
      <c r="Q6" s="25">
        <v>0</v>
      </c>
      <c r="R6" s="46"/>
      <c r="S6" s="47">
        <f t="shared" ref="S6:S15" si="3">A6</f>
        <v>44845</v>
      </c>
      <c r="T6" s="48">
        <v>8.6491000000000007</v>
      </c>
      <c r="U6" s="49">
        <v>0</v>
      </c>
      <c r="V6" s="50">
        <v>0</v>
      </c>
      <c r="W6" s="32">
        <v>0</v>
      </c>
      <c r="X6" s="18">
        <v>11.8758</v>
      </c>
      <c r="Y6" s="49">
        <f>(X6-X6)*1000</f>
        <v>0</v>
      </c>
      <c r="Z6" s="50">
        <v>0</v>
      </c>
      <c r="AA6" s="32">
        <v>0</v>
      </c>
      <c r="AB6" s="48">
        <v>8.8915000000000006</v>
      </c>
      <c r="AC6" s="49">
        <v>0</v>
      </c>
      <c r="AD6" s="50">
        <v>0</v>
      </c>
      <c r="AE6" s="32">
        <v>0</v>
      </c>
      <c r="AF6" s="55">
        <v>81430</v>
      </c>
      <c r="AG6" s="70">
        <f>81435-AF6</f>
        <v>5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44846</v>
      </c>
      <c r="B7" s="20">
        <v>784.7962</v>
      </c>
      <c r="C7" s="21">
        <v>6.1245000000000003</v>
      </c>
      <c r="D7" s="22">
        <f t="shared" si="0"/>
        <v>790.92070000000001</v>
      </c>
      <c r="E7" s="23">
        <f t="shared" ref="E7:E20" si="4">(D7-D6)*1000</f>
        <v>-0.199999999949796</v>
      </c>
      <c r="F7" s="24">
        <f t="shared" ref="F7:F20" si="5">F6+E7</f>
        <v>-0.199999999949796</v>
      </c>
      <c r="G7" s="25">
        <f t="shared" ref="G7:G20" si="6">E7/(A7-A6)</f>
        <v>-0.199999999949796</v>
      </c>
      <c r="H7" s="21">
        <v>7.1253000000000002</v>
      </c>
      <c r="I7" s="22">
        <f t="shared" si="1"/>
        <v>791.92150000000004</v>
      </c>
      <c r="J7" s="23">
        <f t="shared" ref="J7:J20" si="7">(I7-I6)*1000</f>
        <v>-0.40000000001327901</v>
      </c>
      <c r="K7" s="24">
        <f t="shared" ref="K7:K20" si="8">K6+J7</f>
        <v>-0.40000000001327901</v>
      </c>
      <c r="L7" s="25">
        <f t="shared" ref="L7:L20" si="9">J7/(A7-A6)</f>
        <v>-0.40000000001327901</v>
      </c>
      <c r="M7" s="40">
        <v>6.1342999999999996</v>
      </c>
      <c r="N7" s="22">
        <f t="shared" si="2"/>
        <v>790.93050000000005</v>
      </c>
      <c r="O7" s="23">
        <f t="shared" ref="O7:O20" si="10">(N7-N6)*1000</f>
        <v>-0.199999999949796</v>
      </c>
      <c r="P7" s="24">
        <f t="shared" ref="P7:P20" si="11">P6+O7</f>
        <v>-0.199999999949796</v>
      </c>
      <c r="Q7" s="25">
        <f t="shared" ref="Q7:Q20" si="12">O7/(A7-A6)</f>
        <v>-0.199999999949796</v>
      </c>
      <c r="R7" s="51"/>
      <c r="S7" s="47">
        <f t="shared" si="3"/>
        <v>44846</v>
      </c>
      <c r="T7" s="48">
        <v>8.6492000000000004</v>
      </c>
      <c r="U7" s="49">
        <f t="shared" ref="U7:U15" si="13">(T7-T6)*1000</f>
        <v>9.99999999997669E-2</v>
      </c>
      <c r="V7" s="50">
        <f t="shared" ref="V7:V15" si="14">V6+U7</f>
        <v>9.99999999997669E-2</v>
      </c>
      <c r="W7" s="32">
        <f t="shared" ref="W7:W15" si="15">U7/(S7-S6)</f>
        <v>9.99999999997669E-2</v>
      </c>
      <c r="X7" s="18">
        <v>11.8756</v>
      </c>
      <c r="Y7" s="49">
        <f t="shared" ref="Y7:Y15" si="16">(X7-X6)*1000</f>
        <v>-0.19999999999953399</v>
      </c>
      <c r="Z7" s="50">
        <f t="shared" ref="Z7:Z15" si="17">Z6+Y7</f>
        <v>-0.19999999999953399</v>
      </c>
      <c r="AA7" s="32">
        <f t="shared" ref="AA7:AA15" si="18">Y7/(S7-S6)</f>
        <v>-0.19999999999953399</v>
      </c>
      <c r="AB7" s="48">
        <v>8.8911999999999907</v>
      </c>
      <c r="AC7" s="49">
        <f t="shared" ref="AC7:AC15" si="19">(AB7-AB6)*1000</f>
        <v>-0.30000000000995902</v>
      </c>
      <c r="AD7" s="50">
        <f t="shared" ref="AD7:AD15" si="20">AD6+AC7</f>
        <v>-0.30000000000995902</v>
      </c>
      <c r="AE7" s="32">
        <f t="shared" ref="AE7:AE15" si="21">AC7/(S7-S6)</f>
        <v>-0.30000000000995902</v>
      </c>
      <c r="AF7" s="55">
        <v>81427</v>
      </c>
      <c r="AG7" s="70">
        <f t="shared" ref="AG7:AG15" si="22">81435-AF7</f>
        <v>8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44847</v>
      </c>
      <c r="B8" s="20">
        <v>784.7962</v>
      </c>
      <c r="C8" s="21">
        <v>6.1239999999999997</v>
      </c>
      <c r="D8" s="22">
        <f t="shared" si="0"/>
        <v>790.92020000000002</v>
      </c>
      <c r="E8" s="23">
        <f t="shared" si="4"/>
        <v>-0.49999999998817701</v>
      </c>
      <c r="F8" s="24">
        <f t="shared" si="5"/>
        <v>-0.69999999993797202</v>
      </c>
      <c r="G8" s="25">
        <f t="shared" si="6"/>
        <v>-0.49999999998817701</v>
      </c>
      <c r="H8" s="21">
        <v>7.1253000000000002</v>
      </c>
      <c r="I8" s="22">
        <f t="shared" si="1"/>
        <v>791.92150000000004</v>
      </c>
      <c r="J8" s="23">
        <f t="shared" si="7"/>
        <v>0</v>
      </c>
      <c r="K8" s="24">
        <f t="shared" si="8"/>
        <v>-0.40000000001327901</v>
      </c>
      <c r="L8" s="25">
        <f t="shared" si="9"/>
        <v>0</v>
      </c>
      <c r="M8" s="39">
        <v>6.1345000000000001</v>
      </c>
      <c r="N8" s="22">
        <f t="shared" si="2"/>
        <v>790.9307</v>
      </c>
      <c r="O8" s="23">
        <f t="shared" si="10"/>
        <v>0.199999999949796</v>
      </c>
      <c r="P8" s="24">
        <f t="shared" si="11"/>
        <v>0</v>
      </c>
      <c r="Q8" s="25">
        <f t="shared" si="12"/>
        <v>0.199999999949796</v>
      </c>
      <c r="R8" s="46"/>
      <c r="S8" s="47">
        <f t="shared" si="3"/>
        <v>44847</v>
      </c>
      <c r="T8" s="48">
        <v>8.6489999999999991</v>
      </c>
      <c r="U8" s="49">
        <f t="shared" si="13"/>
        <v>-0.20000000000130999</v>
      </c>
      <c r="V8" s="50">
        <f t="shared" si="14"/>
        <v>-0.10000000000154299</v>
      </c>
      <c r="W8" s="32">
        <f t="shared" si="15"/>
        <v>-0.20000000000130999</v>
      </c>
      <c r="X8" s="18">
        <v>11.875500000000001</v>
      </c>
      <c r="Y8" s="49">
        <f t="shared" si="16"/>
        <v>-9.99999999997669E-2</v>
      </c>
      <c r="Z8" s="50">
        <f t="shared" si="17"/>
        <v>-0.29999999999930099</v>
      </c>
      <c r="AA8" s="32">
        <f t="shared" si="18"/>
        <v>-9.99999999997669E-2</v>
      </c>
      <c r="AB8" s="48">
        <v>8.8909999999999894</v>
      </c>
      <c r="AC8" s="49">
        <f t="shared" si="19"/>
        <v>-0.20000000000130999</v>
      </c>
      <c r="AD8" s="50">
        <f t="shared" si="20"/>
        <v>-0.50000000001126899</v>
      </c>
      <c r="AE8" s="32">
        <f t="shared" si="21"/>
        <v>-0.20000000000130999</v>
      </c>
      <c r="AF8" s="55">
        <v>81424</v>
      </c>
      <c r="AG8" s="70">
        <f t="shared" si="22"/>
        <v>11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44848</v>
      </c>
      <c r="B9" s="20">
        <v>784.7962</v>
      </c>
      <c r="C9" s="21">
        <v>6.1238000000000001</v>
      </c>
      <c r="D9" s="22">
        <f t="shared" si="0"/>
        <v>790.92</v>
      </c>
      <c r="E9" s="23">
        <f t="shared" si="4"/>
        <v>-0.20000000006348301</v>
      </c>
      <c r="F9" s="24">
        <f t="shared" si="5"/>
        <v>-0.90000000000145497</v>
      </c>
      <c r="G9" s="25">
        <f t="shared" si="6"/>
        <v>-0.20000000006348301</v>
      </c>
      <c r="H9" s="21">
        <v>7.1250999999999998</v>
      </c>
      <c r="I9" s="22">
        <f t="shared" si="1"/>
        <v>791.92129999999997</v>
      </c>
      <c r="J9" s="23">
        <f t="shared" si="7"/>
        <v>-0.20000000006348301</v>
      </c>
      <c r="K9" s="24">
        <f t="shared" si="8"/>
        <v>-0.60000000007676102</v>
      </c>
      <c r="L9" s="25">
        <f t="shared" si="9"/>
        <v>-0.20000000006348301</v>
      </c>
      <c r="M9" s="40">
        <v>6.1340000000000003</v>
      </c>
      <c r="N9" s="22">
        <f t="shared" si="2"/>
        <v>790.93020000000001</v>
      </c>
      <c r="O9" s="23">
        <f t="shared" si="10"/>
        <v>-0.49999999998817701</v>
      </c>
      <c r="P9" s="24">
        <f t="shared" si="11"/>
        <v>-0.49999999998817701</v>
      </c>
      <c r="Q9" s="25">
        <f t="shared" si="12"/>
        <v>-0.49999999998817701</v>
      </c>
      <c r="R9" s="51"/>
      <c r="S9" s="47">
        <f t="shared" si="3"/>
        <v>44848</v>
      </c>
      <c r="T9" s="48">
        <v>8.6487999999999996</v>
      </c>
      <c r="U9" s="49">
        <f t="shared" si="13"/>
        <v>-0.19999999999953399</v>
      </c>
      <c r="V9" s="50">
        <f t="shared" si="14"/>
        <v>-0.30000000000107702</v>
      </c>
      <c r="W9" s="32">
        <f t="shared" si="15"/>
        <v>-0.19999999999953399</v>
      </c>
      <c r="X9" s="18">
        <v>11.8752</v>
      </c>
      <c r="Y9" s="49">
        <f t="shared" si="16"/>
        <v>-0.30000000000107702</v>
      </c>
      <c r="Z9" s="50">
        <f t="shared" si="17"/>
        <v>-0.60000000000037801</v>
      </c>
      <c r="AA9" s="32">
        <f t="shared" si="18"/>
        <v>-0.30000000000107702</v>
      </c>
      <c r="AB9" s="48">
        <v>8.8911999999999995</v>
      </c>
      <c r="AC9" s="49">
        <f t="shared" si="19"/>
        <v>0.200000000010192</v>
      </c>
      <c r="AD9" s="50">
        <f t="shared" si="20"/>
        <v>-0.30000000000107702</v>
      </c>
      <c r="AE9" s="32">
        <f t="shared" si="21"/>
        <v>0.200000000010192</v>
      </c>
      <c r="AF9" s="55">
        <v>81421</v>
      </c>
      <c r="AG9" s="70">
        <f t="shared" si="22"/>
        <v>14</v>
      </c>
      <c r="AH9" s="71"/>
      <c r="AI9" s="73"/>
      <c r="AJ9" s="73"/>
      <c r="AK9" s="73"/>
      <c r="AL9" s="73"/>
      <c r="AM9" s="73"/>
    </row>
    <row r="10" spans="1:44" s="7" customFormat="1" ht="14.25">
      <c r="A10" s="19">
        <v>44849</v>
      </c>
      <c r="B10" s="20">
        <v>784.7962</v>
      </c>
      <c r="C10" s="21">
        <v>6.1235999999999997</v>
      </c>
      <c r="D10" s="22">
        <f t="shared" si="0"/>
        <v>790.91980000000001</v>
      </c>
      <c r="E10" s="23">
        <f t="shared" si="4"/>
        <v>-0.199999999949796</v>
      </c>
      <c r="F10" s="24">
        <f t="shared" si="5"/>
        <v>-1.09999999995125</v>
      </c>
      <c r="G10" s="25">
        <f t="shared" si="6"/>
        <v>-0.199999999949796</v>
      </c>
      <c r="H10" s="21">
        <v>7.1252000000000004</v>
      </c>
      <c r="I10" s="22">
        <f t="shared" si="1"/>
        <v>791.92139999999995</v>
      </c>
      <c r="J10" s="23">
        <f t="shared" si="7"/>
        <v>9.9999999974897905E-2</v>
      </c>
      <c r="K10" s="24">
        <f t="shared" si="8"/>
        <v>-0.50000000010186296</v>
      </c>
      <c r="L10" s="25">
        <f t="shared" si="9"/>
        <v>9.9999999974897905E-2</v>
      </c>
      <c r="M10" s="39">
        <v>6.1334999999999997</v>
      </c>
      <c r="N10" s="22">
        <f t="shared" si="2"/>
        <v>790.92970000000003</v>
      </c>
      <c r="O10" s="23">
        <f t="shared" si="10"/>
        <v>-0.49999999998817701</v>
      </c>
      <c r="P10" s="24">
        <f t="shared" si="11"/>
        <v>-0.99999999997635303</v>
      </c>
      <c r="Q10" s="25">
        <f t="shared" si="12"/>
        <v>-0.49999999998817701</v>
      </c>
      <c r="R10" s="46"/>
      <c r="S10" s="47">
        <f t="shared" si="3"/>
        <v>44849</v>
      </c>
      <c r="T10" s="48">
        <v>8.6485000000000003</v>
      </c>
      <c r="U10" s="49">
        <f t="shared" si="13"/>
        <v>-0.29999999999930099</v>
      </c>
      <c r="V10" s="50">
        <f t="shared" si="14"/>
        <v>-0.60000000000037801</v>
      </c>
      <c r="W10" s="32">
        <f t="shared" si="15"/>
        <v>-0.29999999999930099</v>
      </c>
      <c r="X10" s="18">
        <v>11.875</v>
      </c>
      <c r="Y10" s="49">
        <f t="shared" si="16"/>
        <v>-0.19999999999953399</v>
      </c>
      <c r="Z10" s="50">
        <f t="shared" si="17"/>
        <v>-0.799999999999912</v>
      </c>
      <c r="AA10" s="32">
        <f t="shared" si="18"/>
        <v>-0.19999999999953399</v>
      </c>
      <c r="AB10" s="48">
        <v>8.8905999999999903</v>
      </c>
      <c r="AC10" s="49">
        <f t="shared" si="19"/>
        <v>-0.60000000000926001</v>
      </c>
      <c r="AD10" s="50">
        <f t="shared" si="20"/>
        <v>-0.90000000001033698</v>
      </c>
      <c r="AE10" s="32">
        <f t="shared" si="21"/>
        <v>-0.60000000000926001</v>
      </c>
      <c r="AF10" s="55">
        <v>81418</v>
      </c>
      <c r="AG10" s="70">
        <f t="shared" si="22"/>
        <v>17</v>
      </c>
    </row>
    <row r="11" spans="1:44" s="1" customFormat="1" ht="14.85" customHeight="1">
      <c r="A11" s="19">
        <v>44850</v>
      </c>
      <c r="B11" s="20">
        <v>784.7962</v>
      </c>
      <c r="C11" s="21">
        <v>6.1234999999999999</v>
      </c>
      <c r="D11" s="22">
        <f t="shared" si="0"/>
        <v>790.91970000000003</v>
      </c>
      <c r="E11" s="23">
        <f t="shared" si="4"/>
        <v>-9.9999999974897905E-2</v>
      </c>
      <c r="F11" s="24">
        <f t="shared" si="5"/>
        <v>-1.1999999999261499</v>
      </c>
      <c r="G11" s="25">
        <f t="shared" si="6"/>
        <v>-9.9999999974897905E-2</v>
      </c>
      <c r="H11" s="21">
        <v>7.1246999999999998</v>
      </c>
      <c r="I11" s="22">
        <f t="shared" si="1"/>
        <v>791.92089999999996</v>
      </c>
      <c r="J11" s="23">
        <f t="shared" si="7"/>
        <v>-0.49999999998817701</v>
      </c>
      <c r="K11" s="24">
        <f t="shared" si="8"/>
        <v>-1.00000000009004</v>
      </c>
      <c r="L11" s="25">
        <f t="shared" si="9"/>
        <v>-0.49999999998817701</v>
      </c>
      <c r="M11" s="40">
        <v>6.1332000000000004</v>
      </c>
      <c r="N11" s="22">
        <f t="shared" si="2"/>
        <v>790.92939999999999</v>
      </c>
      <c r="O11" s="23">
        <f t="shared" si="10"/>
        <v>-0.30000000003838101</v>
      </c>
      <c r="P11" s="24">
        <f t="shared" si="11"/>
        <v>-1.30000000001473</v>
      </c>
      <c r="Q11" s="25">
        <f t="shared" si="12"/>
        <v>-0.30000000003838101</v>
      </c>
      <c r="R11" s="51"/>
      <c r="S11" s="47">
        <f t="shared" si="3"/>
        <v>44850</v>
      </c>
      <c r="T11" s="48">
        <v>8.6484000000000005</v>
      </c>
      <c r="U11" s="49">
        <f t="shared" si="13"/>
        <v>-9.99999999997669E-2</v>
      </c>
      <c r="V11" s="50">
        <f t="shared" si="14"/>
        <v>-0.70000000000014495</v>
      </c>
      <c r="W11" s="32">
        <f t="shared" si="15"/>
        <v>-9.99999999997669E-2</v>
      </c>
      <c r="X11" s="18">
        <v>11.8751</v>
      </c>
      <c r="Y11" s="49">
        <f t="shared" si="16"/>
        <v>9.99999999997669E-2</v>
      </c>
      <c r="Z11" s="50">
        <f t="shared" si="17"/>
        <v>-0.70000000000014495</v>
      </c>
      <c r="AA11" s="32">
        <f t="shared" si="18"/>
        <v>9.99999999997669E-2</v>
      </c>
      <c r="AB11" s="48">
        <v>8.8903999999999908</v>
      </c>
      <c r="AC11" s="49">
        <f t="shared" si="19"/>
        <v>-0.19999999999953399</v>
      </c>
      <c r="AD11" s="50">
        <f t="shared" si="20"/>
        <v>-1.10000000000987</v>
      </c>
      <c r="AE11" s="32">
        <f t="shared" si="21"/>
        <v>-0.19999999999953399</v>
      </c>
      <c r="AF11" s="55">
        <v>81415</v>
      </c>
      <c r="AG11" s="70">
        <f t="shared" si="22"/>
        <v>20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44851</v>
      </c>
      <c r="B12" s="20">
        <v>784.7962</v>
      </c>
      <c r="C12" s="21">
        <v>6.1231999999999998</v>
      </c>
      <c r="D12" s="22">
        <f t="shared" si="0"/>
        <v>790.9194</v>
      </c>
      <c r="E12" s="23">
        <f t="shared" si="4"/>
        <v>-0.30000000003838101</v>
      </c>
      <c r="F12" s="24">
        <f t="shared" si="5"/>
        <v>-1.4999999999645299</v>
      </c>
      <c r="G12" s="25">
        <f t="shared" si="6"/>
        <v>-0.30000000003838101</v>
      </c>
      <c r="H12" s="21">
        <v>7.1245000000000003</v>
      </c>
      <c r="I12" s="22">
        <f t="shared" si="1"/>
        <v>791.92070000000001</v>
      </c>
      <c r="J12" s="23">
        <f t="shared" si="7"/>
        <v>-0.199999999949796</v>
      </c>
      <c r="K12" s="24">
        <f t="shared" si="8"/>
        <v>-1.2000000000398401</v>
      </c>
      <c r="L12" s="25">
        <f t="shared" si="9"/>
        <v>-0.199999999949796</v>
      </c>
      <c r="M12" s="39">
        <v>6.1333000000000002</v>
      </c>
      <c r="N12" s="22">
        <f t="shared" si="2"/>
        <v>790.92949999999996</v>
      </c>
      <c r="O12" s="23">
        <f t="shared" si="10"/>
        <v>9.9999999974897905E-2</v>
      </c>
      <c r="P12" s="24">
        <f t="shared" si="11"/>
        <v>-1.2000000000398401</v>
      </c>
      <c r="Q12" s="25">
        <f t="shared" si="12"/>
        <v>9.9999999974897905E-2</v>
      </c>
      <c r="R12" s="46"/>
      <c r="S12" s="47">
        <f t="shared" si="3"/>
        <v>44851</v>
      </c>
      <c r="T12" s="48">
        <v>8.6481999999999903</v>
      </c>
      <c r="U12" s="49">
        <f t="shared" si="13"/>
        <v>-0.200000000010192</v>
      </c>
      <c r="V12" s="50">
        <f t="shared" si="14"/>
        <v>-0.90000000001033698</v>
      </c>
      <c r="W12" s="32">
        <f t="shared" si="15"/>
        <v>-0.200000000010192</v>
      </c>
      <c r="X12" s="18">
        <v>11.874599999999999</v>
      </c>
      <c r="Y12" s="49">
        <f t="shared" si="16"/>
        <v>-0.50000000000061096</v>
      </c>
      <c r="Z12" s="50">
        <f t="shared" si="17"/>
        <v>-1.20000000000076</v>
      </c>
      <c r="AA12" s="32">
        <f t="shared" si="18"/>
        <v>-0.50000000000061096</v>
      </c>
      <c r="AB12" s="48">
        <v>8.8901999999999894</v>
      </c>
      <c r="AC12" s="49">
        <f t="shared" si="19"/>
        <v>-0.20000000000130999</v>
      </c>
      <c r="AD12" s="50">
        <f t="shared" si="20"/>
        <v>-1.30000000001118</v>
      </c>
      <c r="AE12" s="32">
        <f t="shared" si="21"/>
        <v>-0.20000000000130999</v>
      </c>
      <c r="AF12" s="55">
        <v>81412</v>
      </c>
      <c r="AG12" s="70">
        <f t="shared" si="22"/>
        <v>23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7" customFormat="1" ht="14.25">
      <c r="A13" s="19">
        <v>44852</v>
      </c>
      <c r="B13" s="20">
        <v>784.7962</v>
      </c>
      <c r="C13" s="21">
        <v>6.1233000000000004</v>
      </c>
      <c r="D13" s="22">
        <f t="shared" si="0"/>
        <v>790.91949999999997</v>
      </c>
      <c r="E13" s="23">
        <f t="shared" si="4"/>
        <v>9.9999999974897905E-2</v>
      </c>
      <c r="F13" s="24">
        <f t="shared" si="5"/>
        <v>-1.39999999998963</v>
      </c>
      <c r="G13" s="25">
        <f t="shared" si="6"/>
        <v>9.9999999974897905E-2</v>
      </c>
      <c r="H13" s="21">
        <v>7.1243999999999996</v>
      </c>
      <c r="I13" s="22">
        <f t="shared" si="1"/>
        <v>791.92060000000004</v>
      </c>
      <c r="J13" s="23">
        <f t="shared" si="7"/>
        <v>-9.9999999974897905E-2</v>
      </c>
      <c r="K13" s="24">
        <f t="shared" si="8"/>
        <v>-1.30000000001473</v>
      </c>
      <c r="L13" s="25">
        <f t="shared" si="9"/>
        <v>-9.9999999974897905E-2</v>
      </c>
      <c r="M13" s="40">
        <v>6.1334</v>
      </c>
      <c r="N13" s="22">
        <f t="shared" si="2"/>
        <v>790.92960000000005</v>
      </c>
      <c r="O13" s="23">
        <f t="shared" si="10"/>
        <v>0.10000000008858501</v>
      </c>
      <c r="P13" s="24">
        <f t="shared" si="11"/>
        <v>-1.09999999995125</v>
      </c>
      <c r="Q13" s="25">
        <f t="shared" si="12"/>
        <v>0.10000000008858501</v>
      </c>
      <c r="R13" s="46"/>
      <c r="S13" s="47">
        <f t="shared" si="3"/>
        <v>44852</v>
      </c>
      <c r="T13" s="48">
        <v>8.6480999999999995</v>
      </c>
      <c r="U13" s="49">
        <f t="shared" si="13"/>
        <v>-9.9999999990885199E-2</v>
      </c>
      <c r="V13" s="50">
        <f t="shared" si="14"/>
        <v>-1.0000000000012199</v>
      </c>
      <c r="W13" s="32">
        <f t="shared" si="15"/>
        <v>-9.9999999990885199E-2</v>
      </c>
      <c r="X13" s="18">
        <v>11.8744</v>
      </c>
      <c r="Y13" s="49">
        <f t="shared" si="16"/>
        <v>-0.19999999999953399</v>
      </c>
      <c r="Z13" s="50">
        <f t="shared" si="17"/>
        <v>-1.4000000000002899</v>
      </c>
      <c r="AA13" s="32">
        <f t="shared" si="18"/>
        <v>-0.19999999999953399</v>
      </c>
      <c r="AB13" s="48">
        <v>8.8901000000000003</v>
      </c>
      <c r="AC13" s="49">
        <f t="shared" si="19"/>
        <v>-9.9999999989108801E-2</v>
      </c>
      <c r="AD13" s="50">
        <f t="shared" si="20"/>
        <v>-1.4000000000002899</v>
      </c>
      <c r="AE13" s="32">
        <f t="shared" si="21"/>
        <v>-9.9999999989108801E-2</v>
      </c>
      <c r="AF13" s="55">
        <v>81409</v>
      </c>
      <c r="AG13" s="70">
        <f t="shared" si="22"/>
        <v>26</v>
      </c>
    </row>
    <row r="14" spans="1:44" s="1" customFormat="1" ht="14.85" customHeight="1">
      <c r="A14" s="19">
        <v>44853</v>
      </c>
      <c r="B14" s="20">
        <v>784.7962</v>
      </c>
      <c r="C14" s="21">
        <v>6.1227999999999998</v>
      </c>
      <c r="D14" s="22">
        <f t="shared" si="0"/>
        <v>790.91899999999998</v>
      </c>
      <c r="E14" s="23">
        <f t="shared" si="4"/>
        <v>-0.49999999998817701</v>
      </c>
      <c r="F14" s="24">
        <f t="shared" si="5"/>
        <v>-1.8999999999778101</v>
      </c>
      <c r="G14" s="25">
        <f t="shared" si="6"/>
        <v>-0.49999999998817701</v>
      </c>
      <c r="H14" s="21">
        <v>7.1241000000000003</v>
      </c>
      <c r="I14" s="22">
        <f t="shared" si="1"/>
        <v>791.9203</v>
      </c>
      <c r="J14" s="23">
        <f t="shared" si="7"/>
        <v>-0.30000000003838101</v>
      </c>
      <c r="K14" s="24">
        <f t="shared" si="8"/>
        <v>-1.60000000005311</v>
      </c>
      <c r="L14" s="25">
        <f t="shared" si="9"/>
        <v>-0.30000000003838101</v>
      </c>
      <c r="M14" s="39">
        <v>6.1334999999999997</v>
      </c>
      <c r="N14" s="22">
        <f t="shared" si="2"/>
        <v>790.92970000000003</v>
      </c>
      <c r="O14" s="23">
        <f t="shared" si="10"/>
        <v>9.9999999974897905E-2</v>
      </c>
      <c r="P14" s="24">
        <f t="shared" si="11"/>
        <v>-0.99999999997635303</v>
      </c>
      <c r="Q14" s="25">
        <f t="shared" si="12"/>
        <v>9.9999999974897905E-2</v>
      </c>
      <c r="R14" s="46"/>
      <c r="S14" s="47">
        <f t="shared" si="3"/>
        <v>44853</v>
      </c>
      <c r="T14" s="48">
        <v>8.6477999999999895</v>
      </c>
      <c r="U14" s="49">
        <f t="shared" si="13"/>
        <v>-0.30000000000995902</v>
      </c>
      <c r="V14" s="50">
        <f t="shared" si="14"/>
        <v>-1.30000000001118</v>
      </c>
      <c r="W14" s="32">
        <f t="shared" si="15"/>
        <v>-0.30000000000995902</v>
      </c>
      <c r="X14" s="18">
        <v>11.874599999999999</v>
      </c>
      <c r="Y14" s="49">
        <f t="shared" si="16"/>
        <v>0.19999999999953399</v>
      </c>
      <c r="Z14" s="50">
        <f t="shared" si="17"/>
        <v>-1.20000000000076</v>
      </c>
      <c r="AA14" s="32">
        <f t="shared" si="18"/>
        <v>0.19999999999953399</v>
      </c>
      <c r="AB14" s="48">
        <v>8.8900000000000095</v>
      </c>
      <c r="AC14" s="49">
        <f t="shared" si="19"/>
        <v>-9.9999999990885199E-2</v>
      </c>
      <c r="AD14" s="50">
        <f t="shared" si="20"/>
        <v>-1.4999999999911799</v>
      </c>
      <c r="AE14" s="32">
        <f t="shared" si="21"/>
        <v>-9.9999999990885199E-2</v>
      </c>
      <c r="AF14" s="55">
        <v>81406</v>
      </c>
      <c r="AG14" s="70">
        <f t="shared" si="22"/>
        <v>29</v>
      </c>
      <c r="AH14" s="72"/>
    </row>
    <row r="15" spans="1:44" s="1" customFormat="1" ht="14.85" customHeight="1">
      <c r="A15" s="19">
        <v>44854</v>
      </c>
      <c r="B15" s="20">
        <v>784.7962</v>
      </c>
      <c r="C15" s="21">
        <v>6.1226000000000003</v>
      </c>
      <c r="D15" s="22">
        <f t="shared" si="0"/>
        <v>790.91880000000003</v>
      </c>
      <c r="E15" s="23">
        <f t="shared" si="4"/>
        <v>-0.199999999949796</v>
      </c>
      <c r="F15" s="24">
        <f t="shared" si="5"/>
        <v>-2.0999999999275998</v>
      </c>
      <c r="G15" s="25">
        <f t="shared" si="6"/>
        <v>-0.199999999949796</v>
      </c>
      <c r="H15" s="21">
        <v>7.1238999999999999</v>
      </c>
      <c r="I15" s="22">
        <f t="shared" si="1"/>
        <v>791.92010000000005</v>
      </c>
      <c r="J15" s="23">
        <f t="shared" si="7"/>
        <v>-0.199999999949796</v>
      </c>
      <c r="K15" s="24">
        <f t="shared" si="8"/>
        <v>-1.8000000000029099</v>
      </c>
      <c r="L15" s="25">
        <f t="shared" si="9"/>
        <v>-0.199999999949796</v>
      </c>
      <c r="M15" s="40">
        <v>6.1332000000000004</v>
      </c>
      <c r="N15" s="22">
        <f t="shared" si="2"/>
        <v>790.92939999999999</v>
      </c>
      <c r="O15" s="23">
        <f t="shared" si="10"/>
        <v>-0.30000000003838101</v>
      </c>
      <c r="P15" s="24">
        <f t="shared" si="11"/>
        <v>-1.30000000001473</v>
      </c>
      <c r="Q15" s="25">
        <f t="shared" si="12"/>
        <v>-0.30000000003838101</v>
      </c>
      <c r="R15" s="51"/>
      <c r="S15" s="47">
        <f t="shared" si="3"/>
        <v>44854</v>
      </c>
      <c r="T15" s="48">
        <v>8.64759999999999</v>
      </c>
      <c r="U15" s="49">
        <f t="shared" si="13"/>
        <v>-0.19999999999953399</v>
      </c>
      <c r="V15" s="50">
        <f t="shared" si="14"/>
        <v>-1.5000000000107101</v>
      </c>
      <c r="W15" s="32">
        <f t="shared" si="15"/>
        <v>-0.19999999999953399</v>
      </c>
      <c r="X15" s="18">
        <v>11.874000000000001</v>
      </c>
      <c r="Y15" s="49">
        <f t="shared" si="16"/>
        <v>-0.59999999999860198</v>
      </c>
      <c r="Z15" s="50">
        <f t="shared" si="17"/>
        <v>-1.7999999999993599</v>
      </c>
      <c r="AA15" s="32">
        <f t="shared" si="18"/>
        <v>-0.59999999999860198</v>
      </c>
      <c r="AB15" s="48">
        <v>8.8902000000000001</v>
      </c>
      <c r="AC15" s="49">
        <f t="shared" si="19"/>
        <v>0.19999999999065199</v>
      </c>
      <c r="AD15" s="50">
        <f t="shared" si="20"/>
        <v>-1.3000000000005201</v>
      </c>
      <c r="AE15" s="32">
        <f t="shared" si="21"/>
        <v>0.19999999999065199</v>
      </c>
      <c r="AF15" s="55">
        <v>81403</v>
      </c>
      <c r="AG15" s="70">
        <f t="shared" si="22"/>
        <v>32</v>
      </c>
      <c r="AH15" s="71"/>
    </row>
    <row r="16" spans="1:44" s="7" customFormat="1" ht="14.25">
      <c r="A16" s="19">
        <v>44855</v>
      </c>
      <c r="B16" s="20">
        <v>784.7962</v>
      </c>
      <c r="C16" s="21">
        <v>6.1223999999999998</v>
      </c>
      <c r="D16" s="22">
        <f t="shared" si="0"/>
        <v>790.91859999999997</v>
      </c>
      <c r="E16" s="23">
        <f t="shared" si="4"/>
        <v>-0.20000000006348301</v>
      </c>
      <c r="F16" s="24">
        <f t="shared" si="5"/>
        <v>-2.2999999999910901</v>
      </c>
      <c r="G16" s="25">
        <f t="shared" si="6"/>
        <v>-0.20000000006348301</v>
      </c>
      <c r="H16" s="21">
        <v>7.1237000000000004</v>
      </c>
      <c r="I16" s="22">
        <f t="shared" si="1"/>
        <v>791.91989999999998</v>
      </c>
      <c r="J16" s="23">
        <f t="shared" si="7"/>
        <v>-0.20000000006348301</v>
      </c>
      <c r="K16" s="24">
        <f t="shared" si="8"/>
        <v>-2.00000000006639</v>
      </c>
      <c r="L16" s="25">
        <f t="shared" si="9"/>
        <v>-0.20000000006348301</v>
      </c>
      <c r="M16" s="39">
        <v>6.1329000000000002</v>
      </c>
      <c r="N16" s="22">
        <f t="shared" si="2"/>
        <v>790.92909999999995</v>
      </c>
      <c r="O16" s="23">
        <f t="shared" si="10"/>
        <v>-0.30000000003838101</v>
      </c>
      <c r="P16" s="24">
        <f t="shared" si="11"/>
        <v>-1.60000000005311</v>
      </c>
      <c r="Q16" s="25">
        <f t="shared" si="12"/>
        <v>-0.30000000003838101</v>
      </c>
      <c r="R16" s="46"/>
      <c r="S16" s="47">
        <f t="shared" ref="S16:S26" si="23">A16</f>
        <v>44855</v>
      </c>
      <c r="T16" s="48">
        <v>8.6473999999999904</v>
      </c>
      <c r="U16" s="49">
        <f t="shared" ref="U16:U26" si="24">(T16-T15)*1000</f>
        <v>-0.19999999999953399</v>
      </c>
      <c r="V16" s="50">
        <f t="shared" ref="V16:V26" si="25">V15+U16</f>
        <v>-1.70000000001025</v>
      </c>
      <c r="W16" s="32">
        <f t="shared" ref="W16:W26" si="26">U16/(S16-S15)</f>
        <v>-0.19999999999953399</v>
      </c>
      <c r="X16" s="18">
        <v>11.8734</v>
      </c>
      <c r="Y16" s="49">
        <f t="shared" ref="Y16:Y26" si="27">(X16-X15)*1000</f>
        <v>-0.59999999999860198</v>
      </c>
      <c r="Z16" s="50">
        <f t="shared" ref="Z16:Z26" si="28">Z15+Y16</f>
        <v>-2.3999999999979602</v>
      </c>
      <c r="AA16" s="32">
        <f t="shared" ref="AA16:AA26" si="29">Y16/(S16-S15)</f>
        <v>-0.59999999999860198</v>
      </c>
      <c r="AB16" s="48">
        <v>8.8903999999999908</v>
      </c>
      <c r="AC16" s="49">
        <f t="shared" ref="AC16:AC26" si="30">(AB16-AB15)*1000</f>
        <v>0.19999999999065199</v>
      </c>
      <c r="AD16" s="50">
        <f t="shared" ref="AD16:AD26" si="31">AD15+AC16</f>
        <v>-1.10000000000987</v>
      </c>
      <c r="AE16" s="32">
        <f t="shared" ref="AE16:AE26" si="32">AC16/(S16-S15)</f>
        <v>0.19999999999065199</v>
      </c>
      <c r="AF16" s="55">
        <v>81400</v>
      </c>
      <c r="AG16" s="70">
        <f t="shared" ref="AG16:AG26" si="33">81435-AF16</f>
        <v>35</v>
      </c>
      <c r="AH16" s="72"/>
    </row>
    <row r="17" spans="1:43" s="1" customFormat="1" ht="14.85" customHeight="1">
      <c r="A17" s="19">
        <v>44856</v>
      </c>
      <c r="B17" s="20">
        <v>784.7962</v>
      </c>
      <c r="C17" s="21">
        <v>6.1223000000000001</v>
      </c>
      <c r="D17" s="22">
        <f t="shared" si="0"/>
        <v>790.91849999999999</v>
      </c>
      <c r="E17" s="23">
        <f t="shared" si="4"/>
        <v>-9.9999999974897905E-2</v>
      </c>
      <c r="F17" s="24">
        <f t="shared" si="5"/>
        <v>-2.39999999996598</v>
      </c>
      <c r="G17" s="25">
        <f t="shared" si="6"/>
        <v>-9.9999999974897905E-2</v>
      </c>
      <c r="H17" s="21">
        <v>7.1234000000000002</v>
      </c>
      <c r="I17" s="22">
        <f t="shared" si="1"/>
        <v>791.91959999999995</v>
      </c>
      <c r="J17" s="23">
        <f t="shared" si="7"/>
        <v>-0.30000000003838101</v>
      </c>
      <c r="K17" s="24">
        <f t="shared" si="8"/>
        <v>-2.3000000001047698</v>
      </c>
      <c r="L17" s="25">
        <f t="shared" si="9"/>
        <v>-0.30000000003838101</v>
      </c>
      <c r="M17" s="40">
        <v>6.1326000000000001</v>
      </c>
      <c r="N17" s="22">
        <f t="shared" si="2"/>
        <v>790.92880000000002</v>
      </c>
      <c r="O17" s="23">
        <f t="shared" si="10"/>
        <v>-0.29999999992469401</v>
      </c>
      <c r="P17" s="24">
        <f t="shared" si="11"/>
        <v>-1.8999999999778101</v>
      </c>
      <c r="Q17" s="25">
        <f t="shared" si="12"/>
        <v>-0.29999999992469401</v>
      </c>
      <c r="R17" s="51"/>
      <c r="S17" s="47">
        <f t="shared" si="23"/>
        <v>44856</v>
      </c>
      <c r="T17" s="48">
        <v>8.6475000000000009</v>
      </c>
      <c r="U17" s="49">
        <f t="shared" si="24"/>
        <v>0.100000000010425</v>
      </c>
      <c r="V17" s="50">
        <f t="shared" si="25"/>
        <v>-1.59999999999982</v>
      </c>
      <c r="W17" s="32">
        <f t="shared" si="26"/>
        <v>0.100000000010425</v>
      </c>
      <c r="X17" s="18">
        <v>11.873200000000001</v>
      </c>
      <c r="Y17" s="49">
        <f t="shared" si="27"/>
        <v>-0.20000000000130999</v>
      </c>
      <c r="Z17" s="50">
        <f t="shared" si="28"/>
        <v>-2.59999999999927</v>
      </c>
      <c r="AA17" s="32">
        <f t="shared" si="29"/>
        <v>-0.20000000000130999</v>
      </c>
      <c r="AB17" s="48">
        <v>8.8902000000000001</v>
      </c>
      <c r="AC17" s="49">
        <f t="shared" si="30"/>
        <v>-0.19999999999065199</v>
      </c>
      <c r="AD17" s="50">
        <f t="shared" si="31"/>
        <v>-1.3000000000005201</v>
      </c>
      <c r="AE17" s="32">
        <f t="shared" si="32"/>
        <v>-0.19999999999065199</v>
      </c>
      <c r="AF17" s="55">
        <v>81397</v>
      </c>
      <c r="AG17" s="70">
        <f t="shared" si="33"/>
        <v>38</v>
      </c>
      <c r="AH17" s="71"/>
    </row>
    <row r="18" spans="1:43" s="1" customFormat="1" ht="14.85" customHeight="1">
      <c r="A18" s="19">
        <v>44857</v>
      </c>
      <c r="B18" s="20">
        <v>784.7962</v>
      </c>
      <c r="C18" s="21">
        <v>6.1219999999999999</v>
      </c>
      <c r="D18" s="22">
        <f t="shared" si="0"/>
        <v>790.91819999999996</v>
      </c>
      <c r="E18" s="23">
        <f t="shared" si="4"/>
        <v>-0.30000000003838101</v>
      </c>
      <c r="F18" s="24">
        <f t="shared" si="5"/>
        <v>-2.70000000000437</v>
      </c>
      <c r="G18" s="25">
        <f t="shared" si="6"/>
        <v>-0.30000000003838101</v>
      </c>
      <c r="H18" s="21">
        <v>7.1233000000000004</v>
      </c>
      <c r="I18" s="22">
        <f t="shared" si="1"/>
        <v>791.91949999999997</v>
      </c>
      <c r="J18" s="23">
        <f t="shared" si="7"/>
        <v>-9.9999999974897905E-2</v>
      </c>
      <c r="K18" s="24">
        <f t="shared" si="8"/>
        <v>-2.40000000007967</v>
      </c>
      <c r="L18" s="25">
        <f t="shared" si="9"/>
        <v>-9.9999999974897905E-2</v>
      </c>
      <c r="M18" s="39">
        <v>6.1322999999999999</v>
      </c>
      <c r="N18" s="22">
        <f t="shared" si="2"/>
        <v>790.92849999999999</v>
      </c>
      <c r="O18" s="23">
        <f t="shared" si="10"/>
        <v>-0.30000000003838101</v>
      </c>
      <c r="P18" s="24">
        <f t="shared" si="11"/>
        <v>-2.2000000000161899</v>
      </c>
      <c r="Q18" s="25">
        <f t="shared" si="12"/>
        <v>-0.30000000003838101</v>
      </c>
      <c r="R18" s="51"/>
      <c r="S18" s="47">
        <f t="shared" si="23"/>
        <v>44857</v>
      </c>
      <c r="T18" s="48">
        <v>8.6469999999999896</v>
      </c>
      <c r="U18" s="49">
        <f t="shared" si="24"/>
        <v>-0.50000000000949296</v>
      </c>
      <c r="V18" s="50">
        <f t="shared" si="25"/>
        <v>-2.1000000000093202</v>
      </c>
      <c r="W18" s="32">
        <f t="shared" si="26"/>
        <v>-0.50000000000949296</v>
      </c>
      <c r="X18" s="18">
        <v>11.873100000000001</v>
      </c>
      <c r="Y18" s="49">
        <f t="shared" si="27"/>
        <v>-9.99999999997669E-2</v>
      </c>
      <c r="Z18" s="50">
        <f t="shared" si="28"/>
        <v>-2.6999999999990401</v>
      </c>
      <c r="AA18" s="32">
        <f t="shared" si="29"/>
        <v>-9.99999999997669E-2</v>
      </c>
      <c r="AB18" s="48">
        <v>8.8901000000000003</v>
      </c>
      <c r="AC18" s="49">
        <f t="shared" si="30"/>
        <v>-9.99999999997669E-2</v>
      </c>
      <c r="AD18" s="50">
        <f t="shared" si="31"/>
        <v>-1.4000000000002899</v>
      </c>
      <c r="AE18" s="32">
        <f t="shared" si="32"/>
        <v>-9.99999999997669E-2</v>
      </c>
      <c r="AF18" s="55">
        <v>81394</v>
      </c>
      <c r="AG18" s="70">
        <f t="shared" si="33"/>
        <v>41</v>
      </c>
      <c r="AH18" s="72"/>
    </row>
    <row r="19" spans="1:43" s="1" customFormat="1" ht="14.85" customHeight="1">
      <c r="A19" s="19">
        <v>44858</v>
      </c>
      <c r="B19" s="20">
        <v>784.7962</v>
      </c>
      <c r="C19" s="21">
        <v>6.1220999999999997</v>
      </c>
      <c r="D19" s="22">
        <f t="shared" si="0"/>
        <v>790.91830000000004</v>
      </c>
      <c r="E19" s="23">
        <f t="shared" si="4"/>
        <v>0.10000000008858501</v>
      </c>
      <c r="F19" s="24">
        <f t="shared" si="5"/>
        <v>-2.5999999999157799</v>
      </c>
      <c r="G19" s="25">
        <f t="shared" si="6"/>
        <v>0.10000000008858501</v>
      </c>
      <c r="H19" s="21">
        <v>7.1231</v>
      </c>
      <c r="I19" s="22">
        <f t="shared" si="1"/>
        <v>791.91930000000002</v>
      </c>
      <c r="J19" s="23">
        <f t="shared" si="7"/>
        <v>-0.199999999949796</v>
      </c>
      <c r="K19" s="24">
        <f t="shared" si="8"/>
        <v>-2.6000000000294698</v>
      </c>
      <c r="L19" s="25">
        <f t="shared" si="9"/>
        <v>-0.199999999949796</v>
      </c>
      <c r="M19" s="40">
        <v>6.1319999999999997</v>
      </c>
      <c r="N19" s="22">
        <f t="shared" si="2"/>
        <v>790.92819999999995</v>
      </c>
      <c r="O19" s="23">
        <f t="shared" si="10"/>
        <v>-0.30000000003838101</v>
      </c>
      <c r="P19" s="24">
        <f t="shared" si="11"/>
        <v>-2.5000000000545701</v>
      </c>
      <c r="Q19" s="25">
        <f t="shared" si="12"/>
        <v>-0.30000000003838101</v>
      </c>
      <c r="R19" s="51"/>
      <c r="S19" s="47">
        <f t="shared" si="23"/>
        <v>44858</v>
      </c>
      <c r="T19" s="48">
        <v>8.64679999999999</v>
      </c>
      <c r="U19" s="49">
        <f t="shared" si="24"/>
        <v>-0.19999999999953399</v>
      </c>
      <c r="V19" s="50">
        <f t="shared" si="25"/>
        <v>-2.3000000000088501</v>
      </c>
      <c r="W19" s="32">
        <f t="shared" si="26"/>
        <v>-0.19999999999953399</v>
      </c>
      <c r="X19" s="18">
        <v>11.8729</v>
      </c>
      <c r="Y19" s="49">
        <f t="shared" si="27"/>
        <v>-0.20000000000130999</v>
      </c>
      <c r="Z19" s="50">
        <f t="shared" si="28"/>
        <v>-2.9000000000003499</v>
      </c>
      <c r="AA19" s="32">
        <f t="shared" si="29"/>
        <v>-0.20000000000130999</v>
      </c>
      <c r="AB19" s="48">
        <v>8.8902000000000001</v>
      </c>
      <c r="AC19" s="49">
        <f t="shared" si="30"/>
        <v>9.99999999997669E-2</v>
      </c>
      <c r="AD19" s="50">
        <f t="shared" si="31"/>
        <v>-1.3000000000005201</v>
      </c>
      <c r="AE19" s="32">
        <f t="shared" si="32"/>
        <v>9.99999999997669E-2</v>
      </c>
      <c r="AF19" s="55">
        <v>81391</v>
      </c>
      <c r="AG19" s="70">
        <f t="shared" si="33"/>
        <v>44</v>
      </c>
      <c r="AH19" s="71"/>
    </row>
    <row r="20" spans="1:43" s="1" customFormat="1" ht="14.85" customHeight="1">
      <c r="A20" s="19">
        <v>44859</v>
      </c>
      <c r="B20" s="20">
        <v>784.7962</v>
      </c>
      <c r="C20" s="21">
        <v>6.1215999999999999</v>
      </c>
      <c r="D20" s="22">
        <f t="shared" si="0"/>
        <v>790.91780000000006</v>
      </c>
      <c r="E20" s="23">
        <f t="shared" si="4"/>
        <v>-0.49999999998817701</v>
      </c>
      <c r="F20" s="24">
        <f t="shared" si="5"/>
        <v>-3.09999999990396</v>
      </c>
      <c r="G20" s="25">
        <f t="shared" si="6"/>
        <v>-0.49999999998817701</v>
      </c>
      <c r="H20" s="21">
        <v>7.1228999999999996</v>
      </c>
      <c r="I20" s="22">
        <f t="shared" si="1"/>
        <v>791.91909999999996</v>
      </c>
      <c r="J20" s="23">
        <f t="shared" si="7"/>
        <v>-0.20000000006348301</v>
      </c>
      <c r="K20" s="24">
        <f t="shared" si="8"/>
        <v>-2.8000000000929499</v>
      </c>
      <c r="L20" s="25">
        <f t="shared" si="9"/>
        <v>-0.20000000006348301</v>
      </c>
      <c r="M20" s="39">
        <v>6.1321000000000003</v>
      </c>
      <c r="N20" s="22">
        <f t="shared" si="2"/>
        <v>790.92830000000004</v>
      </c>
      <c r="O20" s="23">
        <f t="shared" si="10"/>
        <v>0.10000000008858501</v>
      </c>
      <c r="P20" s="24">
        <f t="shared" si="11"/>
        <v>-2.39999999996598</v>
      </c>
      <c r="Q20" s="25">
        <f t="shared" si="12"/>
        <v>0.10000000008858501</v>
      </c>
      <c r="R20" s="46"/>
      <c r="S20" s="47">
        <f t="shared" si="23"/>
        <v>44859</v>
      </c>
      <c r="T20" s="48">
        <v>8.6460000000000008</v>
      </c>
      <c r="U20" s="49">
        <f t="shared" si="24"/>
        <v>-0.79999999999103</v>
      </c>
      <c r="V20" s="50">
        <f t="shared" si="25"/>
        <v>-3.0999999999998802</v>
      </c>
      <c r="W20" s="32">
        <f t="shared" si="26"/>
        <v>-0.79999999999103</v>
      </c>
      <c r="X20" s="18">
        <v>11.8727</v>
      </c>
      <c r="Y20" s="49">
        <f t="shared" si="27"/>
        <v>-0.20000000000130999</v>
      </c>
      <c r="Z20" s="50">
        <f t="shared" si="28"/>
        <v>-3.1000000000016601</v>
      </c>
      <c r="AA20" s="32">
        <f t="shared" si="29"/>
        <v>-0.20000000000130999</v>
      </c>
      <c r="AB20" s="48">
        <v>8.8899000000000008</v>
      </c>
      <c r="AC20" s="49">
        <f t="shared" si="30"/>
        <v>-0.29999999999930099</v>
      </c>
      <c r="AD20" s="50">
        <f t="shared" si="31"/>
        <v>-1.59999999999982</v>
      </c>
      <c r="AE20" s="32">
        <f t="shared" si="32"/>
        <v>-0.29999999999930099</v>
      </c>
      <c r="AF20" s="55">
        <v>81388</v>
      </c>
      <c r="AG20" s="70">
        <f t="shared" si="33"/>
        <v>47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44861</v>
      </c>
      <c r="B21" s="20">
        <v>784.7962</v>
      </c>
      <c r="C21" s="21">
        <v>6.1214000000000004</v>
      </c>
      <c r="D21" s="22">
        <f t="shared" ref="D21:D26" si="34">C21+B21</f>
        <v>790.91759999999999</v>
      </c>
      <c r="E21" s="23">
        <f t="shared" ref="E21:E26" si="35">(D21-D20)*1000</f>
        <v>-0.20000000006348301</v>
      </c>
      <c r="F21" s="24">
        <f t="shared" ref="F21:F26" si="36">F20+E21</f>
        <v>-3.2999999999674401</v>
      </c>
      <c r="G21" s="25">
        <f t="shared" ref="G21:G26" si="37">E21/(A21-A20)</f>
        <v>-0.100000000031741</v>
      </c>
      <c r="H21" s="21">
        <v>7.1224999999999996</v>
      </c>
      <c r="I21" s="22">
        <f t="shared" ref="I21:I26" si="38">H21+B21</f>
        <v>791.91869999999994</v>
      </c>
      <c r="J21" s="23">
        <f t="shared" ref="J21:J26" si="39">(I21-I20)*1000</f>
        <v>-0.40000000001327901</v>
      </c>
      <c r="K21" s="24">
        <f t="shared" ref="K21:K26" si="40">K20+J21</f>
        <v>-3.2000000001062299</v>
      </c>
      <c r="L21" s="25">
        <f t="shared" ref="L21:L26" si="41">J21/(A21-A20)</f>
        <v>-0.20000000000663901</v>
      </c>
      <c r="M21" s="40">
        <v>6.1314000000000002</v>
      </c>
      <c r="N21" s="22">
        <f t="shared" ref="N21:N26" si="42">M21+B21</f>
        <v>790.92759999999998</v>
      </c>
      <c r="O21" s="23">
        <f t="shared" ref="O21:O26" si="43">(N21-N20)*1000</f>
        <v>-0.70000000005165897</v>
      </c>
      <c r="P21" s="24">
        <f t="shared" ref="P21:P26" si="44">P20+O21</f>
        <v>-3.1000000000176402</v>
      </c>
      <c r="Q21" s="25">
        <f t="shared" ref="Q21:Q26" si="45">O21/(A21-A20)</f>
        <v>-0.35000000002582998</v>
      </c>
      <c r="R21" s="51"/>
      <c r="S21" s="47">
        <f t="shared" si="23"/>
        <v>44861</v>
      </c>
      <c r="T21" s="48">
        <v>8.6463999999999892</v>
      </c>
      <c r="U21" s="49">
        <f t="shared" si="24"/>
        <v>0.39999999999196201</v>
      </c>
      <c r="V21" s="50">
        <f t="shared" si="25"/>
        <v>-2.7000000000079201</v>
      </c>
      <c r="W21" s="32">
        <f t="shared" si="26"/>
        <v>0.199999999995981</v>
      </c>
      <c r="X21" s="18">
        <v>11.8726</v>
      </c>
      <c r="Y21" s="49">
        <f t="shared" si="27"/>
        <v>-9.9999999997990599E-2</v>
      </c>
      <c r="Z21" s="50">
        <f t="shared" si="28"/>
        <v>-3.1999999999996498</v>
      </c>
      <c r="AA21" s="32">
        <f t="shared" si="29"/>
        <v>-4.99999999989953E-2</v>
      </c>
      <c r="AB21" s="48">
        <v>8.8897999999999993</v>
      </c>
      <c r="AC21" s="49">
        <f t="shared" si="30"/>
        <v>-9.99999999997669E-2</v>
      </c>
      <c r="AD21" s="50">
        <f t="shared" si="31"/>
        <v>-1.6999999999995901</v>
      </c>
      <c r="AE21" s="32">
        <f t="shared" si="32"/>
        <v>-4.9999999999883499E-2</v>
      </c>
      <c r="AF21" s="55">
        <v>81385</v>
      </c>
      <c r="AG21" s="70">
        <f t="shared" si="33"/>
        <v>50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44863</v>
      </c>
      <c r="B22" s="20">
        <v>784.7962</v>
      </c>
      <c r="C22" s="21">
        <v>6.1215000000000002</v>
      </c>
      <c r="D22" s="22">
        <f t="shared" si="34"/>
        <v>790.91769999999997</v>
      </c>
      <c r="E22" s="23">
        <f t="shared" si="35"/>
        <v>9.9999999974897905E-2</v>
      </c>
      <c r="F22" s="24">
        <f t="shared" si="36"/>
        <v>-3.1999999999925399</v>
      </c>
      <c r="G22" s="25">
        <f t="shared" si="37"/>
        <v>4.9999999987449001E-2</v>
      </c>
      <c r="H22" s="21">
        <v>7.1224999999999996</v>
      </c>
      <c r="I22" s="22">
        <f t="shared" si="38"/>
        <v>791.91869999999994</v>
      </c>
      <c r="J22" s="23">
        <f t="shared" si="39"/>
        <v>0</v>
      </c>
      <c r="K22" s="24">
        <f t="shared" si="40"/>
        <v>-3.2000000001062299</v>
      </c>
      <c r="L22" s="25">
        <f t="shared" si="41"/>
        <v>0</v>
      </c>
      <c r="M22" s="39">
        <v>6.1311000000000098</v>
      </c>
      <c r="N22" s="22">
        <f t="shared" si="42"/>
        <v>790.92729999999995</v>
      </c>
      <c r="O22" s="23">
        <f t="shared" si="43"/>
        <v>-0.29999999992469401</v>
      </c>
      <c r="P22" s="24">
        <f t="shared" si="44"/>
        <v>-3.3999999999423398</v>
      </c>
      <c r="Q22" s="25">
        <f t="shared" si="45"/>
        <v>-0.149999999962347</v>
      </c>
      <c r="R22" s="51"/>
      <c r="S22" s="47">
        <f t="shared" si="23"/>
        <v>44863</v>
      </c>
      <c r="T22" s="48">
        <v>8.6461999999999897</v>
      </c>
      <c r="U22" s="49">
        <f t="shared" si="24"/>
        <v>-0.19999999999953399</v>
      </c>
      <c r="V22" s="50">
        <f t="shared" si="25"/>
        <v>-2.90000000000745</v>
      </c>
      <c r="W22" s="32">
        <f t="shared" si="26"/>
        <v>-9.99999999997669E-2</v>
      </c>
      <c r="X22" s="18">
        <v>11.872299999999999</v>
      </c>
      <c r="Y22" s="49">
        <f t="shared" si="27"/>
        <v>-0.30000000000463001</v>
      </c>
      <c r="Z22" s="50">
        <f t="shared" si="28"/>
        <v>-3.5000000000042801</v>
      </c>
      <c r="AA22" s="32">
        <f t="shared" si="29"/>
        <v>-0.150000000002315</v>
      </c>
      <c r="AB22" s="48">
        <v>8.8895</v>
      </c>
      <c r="AC22" s="49">
        <f t="shared" si="30"/>
        <v>-0.30000000000107702</v>
      </c>
      <c r="AD22" s="50">
        <f t="shared" si="31"/>
        <v>-2.0000000000006701</v>
      </c>
      <c r="AE22" s="32">
        <f t="shared" si="32"/>
        <v>-0.15000000000053901</v>
      </c>
      <c r="AF22" s="55">
        <v>81382</v>
      </c>
      <c r="AG22" s="70">
        <f t="shared" si="33"/>
        <v>53</v>
      </c>
      <c r="AH22" s="72"/>
    </row>
    <row r="23" spans="1:43" s="1" customFormat="1" ht="14.85" customHeight="1">
      <c r="A23" s="19">
        <v>44865</v>
      </c>
      <c r="B23" s="20">
        <v>784.7962</v>
      </c>
      <c r="C23" s="21">
        <v>6.1210000000000004</v>
      </c>
      <c r="D23" s="22">
        <f t="shared" si="34"/>
        <v>790.91719999999998</v>
      </c>
      <c r="E23" s="23">
        <f t="shared" si="35"/>
        <v>-0.49999999998817701</v>
      </c>
      <c r="F23" s="24">
        <f t="shared" si="36"/>
        <v>-3.69999999998072</v>
      </c>
      <c r="G23" s="25">
        <f t="shared" si="37"/>
        <v>-0.24999999999408801</v>
      </c>
      <c r="H23" s="21">
        <v>7.1223000000000001</v>
      </c>
      <c r="I23" s="22">
        <f t="shared" si="38"/>
        <v>791.91849999999999</v>
      </c>
      <c r="J23" s="23">
        <f t="shared" si="39"/>
        <v>-0.199999999949796</v>
      </c>
      <c r="K23" s="24">
        <f t="shared" si="40"/>
        <v>-3.40000000005602</v>
      </c>
      <c r="L23" s="25">
        <f t="shared" si="41"/>
        <v>-9.9999999974897905E-2</v>
      </c>
      <c r="M23" s="40">
        <v>6.1310000000000002</v>
      </c>
      <c r="N23" s="22">
        <f t="shared" si="42"/>
        <v>790.92719999999997</v>
      </c>
      <c r="O23" s="23">
        <f t="shared" si="43"/>
        <v>-0.10000000008858501</v>
      </c>
      <c r="P23" s="24">
        <f t="shared" si="44"/>
        <v>-3.5000000000309202</v>
      </c>
      <c r="Q23" s="25">
        <f t="shared" si="45"/>
        <v>-5.0000000044292399E-2</v>
      </c>
      <c r="R23" s="51"/>
      <c r="S23" s="47">
        <f t="shared" si="23"/>
        <v>44865</v>
      </c>
      <c r="T23" s="48">
        <v>8.6461000000000006</v>
      </c>
      <c r="U23" s="49">
        <f t="shared" si="24"/>
        <v>-9.9999999992661501E-2</v>
      </c>
      <c r="V23" s="50">
        <f t="shared" si="25"/>
        <v>-3.0000000000001101</v>
      </c>
      <c r="W23" s="32">
        <f t="shared" si="26"/>
        <v>-4.9999999996330799E-2</v>
      </c>
      <c r="X23" s="18">
        <v>11.8721</v>
      </c>
      <c r="Y23" s="49">
        <f t="shared" si="27"/>
        <v>-0.20000000000130999</v>
      </c>
      <c r="Z23" s="50">
        <f t="shared" si="28"/>
        <v>-3.7000000000055899</v>
      </c>
      <c r="AA23" s="32">
        <f t="shared" si="29"/>
        <v>-0.100000000000655</v>
      </c>
      <c r="AB23" s="48">
        <v>8.8895999999999997</v>
      </c>
      <c r="AC23" s="49">
        <f t="shared" si="30"/>
        <v>0.10000000000154299</v>
      </c>
      <c r="AD23" s="50">
        <f t="shared" si="31"/>
        <v>-1.8999999999991199</v>
      </c>
      <c r="AE23" s="32">
        <f t="shared" si="32"/>
        <v>5.0000000000771601E-2</v>
      </c>
      <c r="AF23" s="55">
        <v>81379</v>
      </c>
      <c r="AG23" s="70">
        <f t="shared" si="33"/>
        <v>56</v>
      </c>
      <c r="AH23" s="71"/>
    </row>
    <row r="24" spans="1:43" s="1" customFormat="1" ht="14.25">
      <c r="A24" s="19">
        <v>44867</v>
      </c>
      <c r="B24" s="20">
        <v>784.7962</v>
      </c>
      <c r="C24" s="21">
        <v>6.1212999999999997</v>
      </c>
      <c r="D24" s="22">
        <f t="shared" si="34"/>
        <v>790.91750000000002</v>
      </c>
      <c r="E24" s="23">
        <f t="shared" si="35"/>
        <v>0.30000000003838101</v>
      </c>
      <c r="F24" s="24">
        <f t="shared" si="36"/>
        <v>-3.3999999999423398</v>
      </c>
      <c r="G24" s="25">
        <f t="shared" si="37"/>
        <v>0.15000000001919001</v>
      </c>
      <c r="H24" s="21">
        <v>7.1223000000000001</v>
      </c>
      <c r="I24" s="22">
        <f t="shared" si="38"/>
        <v>791.91849999999999</v>
      </c>
      <c r="J24" s="23">
        <f t="shared" si="39"/>
        <v>0</v>
      </c>
      <c r="K24" s="24">
        <f t="shared" si="40"/>
        <v>-3.40000000005602</v>
      </c>
      <c r="L24" s="25">
        <f t="shared" si="41"/>
        <v>0</v>
      </c>
      <c r="M24" s="39">
        <v>6.1305000000000103</v>
      </c>
      <c r="N24" s="22">
        <f t="shared" si="42"/>
        <v>790.92669999999998</v>
      </c>
      <c r="O24" s="23">
        <f t="shared" si="43"/>
        <v>-0.49999999998817701</v>
      </c>
      <c r="P24" s="24">
        <f t="shared" si="44"/>
        <v>-4.0000000000191003</v>
      </c>
      <c r="Q24" s="25">
        <f t="shared" si="45"/>
        <v>-0.24999999999408801</v>
      </c>
      <c r="R24" s="51"/>
      <c r="S24" s="47">
        <f t="shared" si="23"/>
        <v>44867</v>
      </c>
      <c r="T24" s="48">
        <v>8.6457999999999906</v>
      </c>
      <c r="U24" s="49">
        <f t="shared" si="24"/>
        <v>-0.30000000000640598</v>
      </c>
      <c r="V24" s="50">
        <f t="shared" si="25"/>
        <v>-3.3000000000065199</v>
      </c>
      <c r="W24" s="32">
        <f t="shared" si="26"/>
        <v>-0.15000000000320299</v>
      </c>
      <c r="X24" s="18">
        <v>11.872199999999999</v>
      </c>
      <c r="Y24" s="49">
        <f t="shared" si="27"/>
        <v>0.100000000005096</v>
      </c>
      <c r="Z24" s="50">
        <f t="shared" si="28"/>
        <v>-3.6000000000004899</v>
      </c>
      <c r="AA24" s="32">
        <f t="shared" si="29"/>
        <v>5.0000000002547999E-2</v>
      </c>
      <c r="AB24" s="48">
        <v>8.8895</v>
      </c>
      <c r="AC24" s="49">
        <f t="shared" si="30"/>
        <v>-9.99999999997669E-2</v>
      </c>
      <c r="AD24" s="50">
        <f t="shared" si="31"/>
        <v>-1.99999999999889</v>
      </c>
      <c r="AE24" s="32">
        <f t="shared" si="32"/>
        <v>-4.9999999999883499E-2</v>
      </c>
      <c r="AF24" s="55">
        <v>81376</v>
      </c>
      <c r="AG24" s="70">
        <f t="shared" si="33"/>
        <v>59</v>
      </c>
      <c r="AH24" s="72"/>
    </row>
    <row r="25" spans="1:43" s="1" customFormat="1" ht="14.25">
      <c r="A25" s="19">
        <v>44870</v>
      </c>
      <c r="B25" s="20">
        <v>784.7962</v>
      </c>
      <c r="C25" s="21">
        <v>6.1205999999999996</v>
      </c>
      <c r="D25" s="22">
        <f t="shared" si="34"/>
        <v>790.91679999999997</v>
      </c>
      <c r="E25" s="23">
        <f t="shared" si="35"/>
        <v>-0.70000000005165897</v>
      </c>
      <c r="F25" s="24">
        <f t="shared" si="36"/>
        <v>-4.099999999994</v>
      </c>
      <c r="G25" s="25">
        <f t="shared" si="37"/>
        <v>-0.23333333335055301</v>
      </c>
      <c r="H25" s="21">
        <v>7.1219000000000001</v>
      </c>
      <c r="I25" s="22">
        <f t="shared" si="38"/>
        <v>791.91809999999998</v>
      </c>
      <c r="J25" s="23">
        <f t="shared" si="39"/>
        <v>-0.40000000001327901</v>
      </c>
      <c r="K25" s="24">
        <f t="shared" si="40"/>
        <v>-3.8000000000692999</v>
      </c>
      <c r="L25" s="25">
        <f t="shared" si="41"/>
        <v>-0.13333333333776001</v>
      </c>
      <c r="M25" s="40">
        <v>6.1302000000000101</v>
      </c>
      <c r="N25" s="22">
        <f t="shared" si="42"/>
        <v>790.92639999999994</v>
      </c>
      <c r="O25" s="23">
        <f t="shared" si="43"/>
        <v>-0.29999999992469401</v>
      </c>
      <c r="P25" s="24">
        <f t="shared" si="44"/>
        <v>-4.2999999999437897</v>
      </c>
      <c r="Q25" s="25">
        <f t="shared" si="45"/>
        <v>-9.9999999974897905E-2</v>
      </c>
      <c r="R25" s="51"/>
      <c r="S25" s="47">
        <f t="shared" si="23"/>
        <v>44870</v>
      </c>
      <c r="T25" s="48">
        <v>8.6455999999999893</v>
      </c>
      <c r="U25" s="49">
        <f t="shared" si="24"/>
        <v>-0.19999999999953399</v>
      </c>
      <c r="V25" s="50">
        <f t="shared" si="25"/>
        <v>-3.5000000000060498</v>
      </c>
      <c r="W25" s="32">
        <f t="shared" si="26"/>
        <v>-6.6666666666511304E-2</v>
      </c>
      <c r="X25" s="18">
        <v>11.871700000000001</v>
      </c>
      <c r="Y25" s="49">
        <f t="shared" si="27"/>
        <v>-0.50000000000771605</v>
      </c>
      <c r="Z25" s="50">
        <f t="shared" si="28"/>
        <v>-4.10000000000821</v>
      </c>
      <c r="AA25" s="32">
        <f t="shared" si="29"/>
        <v>-0.16666666666923899</v>
      </c>
      <c r="AB25" s="48">
        <v>8.8894000000000002</v>
      </c>
      <c r="AC25" s="49">
        <f t="shared" si="30"/>
        <v>-0.10000000000154299</v>
      </c>
      <c r="AD25" s="50">
        <f t="shared" si="31"/>
        <v>-2.10000000000043</v>
      </c>
      <c r="AE25" s="32">
        <f t="shared" si="32"/>
        <v>-3.3333333333847803E-2</v>
      </c>
      <c r="AF25" s="55">
        <v>81373</v>
      </c>
      <c r="AG25" s="70">
        <f t="shared" si="33"/>
        <v>62</v>
      </c>
      <c r="AH25" s="71"/>
    </row>
    <row r="26" spans="1:43" s="1" customFormat="1" ht="14.25">
      <c r="A26" s="19">
        <v>44875</v>
      </c>
      <c r="B26" s="20">
        <v>784.7962</v>
      </c>
      <c r="C26" s="21">
        <v>6.1204000000000098</v>
      </c>
      <c r="D26" s="22">
        <f t="shared" si="34"/>
        <v>790.91660000000002</v>
      </c>
      <c r="E26" s="23">
        <f t="shared" si="35"/>
        <v>-0.199999999949796</v>
      </c>
      <c r="F26" s="24">
        <f t="shared" si="36"/>
        <v>-4.2999999999437897</v>
      </c>
      <c r="G26" s="25">
        <f t="shared" si="37"/>
        <v>-3.9999999989959199E-2</v>
      </c>
      <c r="H26" s="21">
        <v>7.1219999999999999</v>
      </c>
      <c r="I26" s="22">
        <f t="shared" si="38"/>
        <v>791.91819999999996</v>
      </c>
      <c r="J26" s="23">
        <f t="shared" si="39"/>
        <v>9.9999999974897905E-2</v>
      </c>
      <c r="K26" s="24">
        <f t="shared" si="40"/>
        <v>-3.70000000009441</v>
      </c>
      <c r="L26" s="25">
        <f t="shared" si="41"/>
        <v>1.99999999949796E-2</v>
      </c>
      <c r="M26" s="39">
        <v>6.1299000000000099</v>
      </c>
      <c r="N26" s="22">
        <f t="shared" si="42"/>
        <v>790.92610000000002</v>
      </c>
      <c r="O26" s="23">
        <f t="shared" si="43"/>
        <v>-0.30000000003838101</v>
      </c>
      <c r="P26" s="24">
        <f t="shared" si="44"/>
        <v>-4.5999999999821704</v>
      </c>
      <c r="Q26" s="25">
        <f t="shared" si="45"/>
        <v>-6.0000000007676101E-2</v>
      </c>
      <c r="R26" s="51"/>
      <c r="S26" s="47">
        <f t="shared" si="23"/>
        <v>44875</v>
      </c>
      <c r="T26" s="48">
        <v>8.6454000000000004</v>
      </c>
      <c r="U26" s="49">
        <f t="shared" si="24"/>
        <v>-0.19999999999953399</v>
      </c>
      <c r="V26" s="50">
        <f t="shared" si="25"/>
        <v>-3.7000000000055899</v>
      </c>
      <c r="W26" s="32">
        <f t="shared" si="26"/>
        <v>-3.9999999999906798E-2</v>
      </c>
      <c r="X26" s="18">
        <v>11.871499999999999</v>
      </c>
      <c r="Y26" s="49">
        <f t="shared" si="27"/>
        <v>-0.20000000000130999</v>
      </c>
      <c r="Z26" s="50">
        <f t="shared" si="28"/>
        <v>-4.3000000000095202</v>
      </c>
      <c r="AA26" s="32">
        <f t="shared" si="29"/>
        <v>-4.0000000000262E-2</v>
      </c>
      <c r="AB26" s="48">
        <v>8.8895999999999997</v>
      </c>
      <c r="AC26" s="49">
        <f t="shared" si="30"/>
        <v>0.19999999999953399</v>
      </c>
      <c r="AD26" s="50">
        <f t="shared" si="31"/>
        <v>-1.9000000000009001</v>
      </c>
      <c r="AE26" s="32">
        <f t="shared" si="32"/>
        <v>3.9999999999906798E-2</v>
      </c>
      <c r="AF26" s="55">
        <v>81370</v>
      </c>
      <c r="AG26" s="70">
        <f t="shared" si="33"/>
        <v>65</v>
      </c>
      <c r="AH26" s="72"/>
    </row>
    <row r="27" spans="1:43" s="7" customFormat="1" ht="14.25">
      <c r="A27" s="26"/>
      <c r="B27" s="27"/>
      <c r="C27" s="28"/>
      <c r="D27" s="29"/>
      <c r="E27" s="30">
        <f>F26-F15</f>
        <v>-2.2000000000161899</v>
      </c>
      <c r="F27" s="31">
        <f>K26-K15</f>
        <v>-1.9000000000915001</v>
      </c>
      <c r="G27" s="32">
        <f>P26-P15</f>
        <v>-3.2999999999674401</v>
      </c>
      <c r="H27" s="33">
        <f>F26</f>
        <v>-4.2999999999437897</v>
      </c>
      <c r="I27" s="41">
        <f>K26</f>
        <v>-3.70000000009441</v>
      </c>
      <c r="J27" s="30">
        <f>P26</f>
        <v>-4.5999999999821704</v>
      </c>
      <c r="K27" s="31">
        <f>G27/21</f>
        <v>-0.15714285714130699</v>
      </c>
      <c r="L27" s="32"/>
      <c r="M27" s="42"/>
      <c r="N27" s="29"/>
      <c r="O27" s="30"/>
      <c r="P27" s="31"/>
      <c r="Q27" s="32"/>
      <c r="R27" s="46"/>
      <c r="S27" s="26"/>
      <c r="T27" s="28"/>
      <c r="U27" s="49">
        <f>V26-V21</f>
        <v>-0.99999999999766997</v>
      </c>
      <c r="V27" s="50">
        <f>Z26-Z21</f>
        <v>-1.10000000000987</v>
      </c>
      <c r="W27" s="32">
        <f>AD26-AD21</f>
        <v>-0.20000000000130999</v>
      </c>
      <c r="X27" s="49">
        <f>V26</f>
        <v>-3.7000000000055899</v>
      </c>
      <c r="Y27" s="50">
        <f>Z26</f>
        <v>-4.3000000000095202</v>
      </c>
      <c r="Z27" s="32">
        <f>AD26</f>
        <v>-1.9000000000009001</v>
      </c>
      <c r="AA27" s="32">
        <f>V27/21</f>
        <v>-5.2380952381422402E-2</v>
      </c>
      <c r="AB27" s="56"/>
      <c r="AC27" s="49"/>
      <c r="AD27" s="50"/>
      <c r="AE27" s="32"/>
      <c r="AF27" s="57"/>
      <c r="AG27" s="82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19" workbookViewId="0">
      <selection activeCell="K27" sqref="A27:XFD27"/>
    </sheetView>
  </sheetViews>
  <sheetFormatPr defaultColWidth="9" defaultRowHeight="13.5"/>
  <cols>
    <col min="1" max="1" width="9.125"/>
    <col min="2" max="2" width="10.625" customWidth="1"/>
    <col min="3" max="3" width="13.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19" max="19" width="9.125"/>
    <col min="20" max="20" width="13.75"/>
    <col min="24" max="24" width="11.875" customWidth="1"/>
    <col min="28" max="28" width="12.875" customWidth="1"/>
    <col min="32" max="33" width="10.375"/>
  </cols>
  <sheetData>
    <row r="1" spans="1:44" s="1" customFormat="1" ht="30.75" customHeight="1">
      <c r="A1" s="97" t="s">
        <v>71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44858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44858</v>
      </c>
      <c r="B6" s="20">
        <v>784.7962</v>
      </c>
      <c r="C6" s="21">
        <v>6.4226999999999999</v>
      </c>
      <c r="D6" s="22">
        <f t="shared" ref="D6:D26" si="0">C6+B6</f>
        <v>791.21889999999996</v>
      </c>
      <c r="E6" s="23">
        <v>0</v>
      </c>
      <c r="F6" s="24">
        <v>0</v>
      </c>
      <c r="G6" s="25">
        <v>0</v>
      </c>
      <c r="H6" s="21">
        <v>7.3227000000000002</v>
      </c>
      <c r="I6" s="22">
        <f t="shared" ref="I6:I26" si="1">H6+B6</f>
        <v>792.11890000000005</v>
      </c>
      <c r="J6" s="23">
        <v>0</v>
      </c>
      <c r="K6" s="24">
        <v>0</v>
      </c>
      <c r="L6" s="25">
        <v>0</v>
      </c>
      <c r="M6" s="39">
        <v>5.9246999999999996</v>
      </c>
      <c r="N6" s="22">
        <f t="shared" ref="N6:N26" si="2">M6+B6</f>
        <v>790.72090000000003</v>
      </c>
      <c r="O6" s="23">
        <v>0</v>
      </c>
      <c r="P6" s="24">
        <v>0</v>
      </c>
      <c r="Q6" s="25">
        <v>0</v>
      </c>
      <c r="R6" s="46"/>
      <c r="S6" s="47">
        <f t="shared" ref="S6:S26" si="3">A6</f>
        <v>44858</v>
      </c>
      <c r="T6" s="48">
        <v>8.6491000000000007</v>
      </c>
      <c r="U6" s="49">
        <v>0</v>
      </c>
      <c r="V6" s="50">
        <v>0</v>
      </c>
      <c r="W6" s="32">
        <v>0</v>
      </c>
      <c r="X6" s="18">
        <v>11.8758</v>
      </c>
      <c r="Y6" s="49">
        <f>(X6-X6)*1000</f>
        <v>0</v>
      </c>
      <c r="Z6" s="50">
        <v>0</v>
      </c>
      <c r="AA6" s="32">
        <v>0</v>
      </c>
      <c r="AB6" s="48">
        <v>8.8915000000000006</v>
      </c>
      <c r="AC6" s="49">
        <v>0</v>
      </c>
      <c r="AD6" s="50">
        <v>0</v>
      </c>
      <c r="AE6" s="32">
        <v>0</v>
      </c>
      <c r="AF6" s="55">
        <v>81399</v>
      </c>
      <c r="AG6" s="70">
        <f>81402-AF6</f>
        <v>3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44859</v>
      </c>
      <c r="B7" s="20">
        <v>784.7962</v>
      </c>
      <c r="C7" s="21">
        <v>6.4225000000000003</v>
      </c>
      <c r="D7" s="22">
        <f t="shared" si="0"/>
        <v>791.21870000000001</v>
      </c>
      <c r="E7" s="23">
        <f t="shared" ref="E7:E26" si="4">(D7-D6)*1000</f>
        <v>-0.199999999949796</v>
      </c>
      <c r="F7" s="24">
        <f t="shared" ref="F7:F26" si="5">F6+E7</f>
        <v>-0.199999999949796</v>
      </c>
      <c r="G7" s="25">
        <f t="shared" ref="G7:G26" si="6">E7/(A7-A6)</f>
        <v>-0.199999999949796</v>
      </c>
      <c r="H7" s="21">
        <v>7.3226000000000004</v>
      </c>
      <c r="I7" s="22">
        <f t="shared" si="1"/>
        <v>792.11879999999996</v>
      </c>
      <c r="J7" s="23">
        <f t="shared" ref="J7:J26" si="7">(I7-I6)*1000</f>
        <v>-0.10000000008858501</v>
      </c>
      <c r="K7" s="24">
        <f t="shared" ref="K7:K26" si="8">K6+J7</f>
        <v>-0.10000000008858501</v>
      </c>
      <c r="L7" s="25">
        <f t="shared" ref="L7:L26" si="9">J7/(A7-A6)</f>
        <v>-0.10000000008858501</v>
      </c>
      <c r="M7" s="40">
        <v>5.9244000000000003</v>
      </c>
      <c r="N7" s="22">
        <f t="shared" si="2"/>
        <v>790.72059999999999</v>
      </c>
      <c r="O7" s="23">
        <f t="shared" ref="O7:O26" si="10">(N7-N6)*1000</f>
        <v>-0.30000000003838101</v>
      </c>
      <c r="P7" s="24">
        <f t="shared" ref="P7:P26" si="11">P6+O7</f>
        <v>-0.30000000003838101</v>
      </c>
      <c r="Q7" s="25">
        <f t="shared" ref="Q7:Q26" si="12">O7/(A7-A6)</f>
        <v>-0.30000000003838101</v>
      </c>
      <c r="R7" s="51"/>
      <c r="S7" s="47">
        <f t="shared" si="3"/>
        <v>44859</v>
      </c>
      <c r="T7" s="48">
        <v>8.6492000000000004</v>
      </c>
      <c r="U7" s="49">
        <f t="shared" ref="U7:U26" si="13">(T7-T6)*1000</f>
        <v>9.99999999997669E-2</v>
      </c>
      <c r="V7" s="50">
        <f t="shared" ref="V7:V26" si="14">V6+U7</f>
        <v>9.99999999997669E-2</v>
      </c>
      <c r="W7" s="32">
        <f t="shared" ref="W7:W26" si="15">U7/(S7-S6)</f>
        <v>9.99999999997669E-2</v>
      </c>
      <c r="X7" s="18">
        <v>11.8756</v>
      </c>
      <c r="Y7" s="49">
        <f t="shared" ref="Y7:Y26" si="16">(X7-X6)*1000</f>
        <v>-0.19999999999953399</v>
      </c>
      <c r="Z7" s="50">
        <f t="shared" ref="Z7:Z26" si="17">Z6+Y7</f>
        <v>-0.19999999999953399</v>
      </c>
      <c r="AA7" s="32">
        <f t="shared" ref="AA7:AA26" si="18">Y7/(S7-S6)</f>
        <v>-0.19999999999953399</v>
      </c>
      <c r="AB7" s="48">
        <v>8.8911999999999907</v>
      </c>
      <c r="AC7" s="49">
        <f t="shared" ref="AC7:AC26" si="19">(AB7-AB6)*1000</f>
        <v>-0.30000000000995902</v>
      </c>
      <c r="AD7" s="50">
        <f t="shared" ref="AD7:AD26" si="20">AD6+AC7</f>
        <v>-0.30000000000995902</v>
      </c>
      <c r="AE7" s="32">
        <f t="shared" ref="AE7:AE26" si="21">AC7/(S7-S6)</f>
        <v>-0.30000000000995902</v>
      </c>
      <c r="AF7" s="55">
        <v>81396</v>
      </c>
      <c r="AG7" s="70">
        <f t="shared" ref="AG7:AG26" si="22">81402-AF7</f>
        <v>6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44860</v>
      </c>
      <c r="B8" s="20">
        <v>784.7962</v>
      </c>
      <c r="C8" s="21">
        <v>6.4226000000000001</v>
      </c>
      <c r="D8" s="22">
        <f t="shared" si="0"/>
        <v>791.21879999999999</v>
      </c>
      <c r="E8" s="23">
        <f t="shared" si="4"/>
        <v>9.9999999974897905E-2</v>
      </c>
      <c r="F8" s="24">
        <f t="shared" si="5"/>
        <v>-9.9999999974897905E-2</v>
      </c>
      <c r="G8" s="25">
        <f t="shared" si="6"/>
        <v>9.9999999974897905E-2</v>
      </c>
      <c r="H8" s="21">
        <v>7.3224</v>
      </c>
      <c r="I8" s="22">
        <f t="shared" si="1"/>
        <v>792.11860000000001</v>
      </c>
      <c r="J8" s="23">
        <f t="shared" si="7"/>
        <v>-0.199999999949796</v>
      </c>
      <c r="K8" s="24">
        <f t="shared" si="8"/>
        <v>-0.30000000003838101</v>
      </c>
      <c r="L8" s="25">
        <f t="shared" si="9"/>
        <v>-0.199999999949796</v>
      </c>
      <c r="M8" s="39">
        <v>5.9242999999999997</v>
      </c>
      <c r="N8" s="22">
        <f t="shared" si="2"/>
        <v>790.72050000000002</v>
      </c>
      <c r="O8" s="23">
        <f t="shared" si="10"/>
        <v>-9.9999999974897905E-2</v>
      </c>
      <c r="P8" s="24">
        <f t="shared" si="11"/>
        <v>-0.40000000001327901</v>
      </c>
      <c r="Q8" s="25">
        <f t="shared" si="12"/>
        <v>-9.9999999974897905E-2</v>
      </c>
      <c r="R8" s="46"/>
      <c r="S8" s="47">
        <f t="shared" si="3"/>
        <v>44860</v>
      </c>
      <c r="T8" s="48">
        <v>8.6489999999999991</v>
      </c>
      <c r="U8" s="49">
        <f t="shared" si="13"/>
        <v>-0.20000000000130999</v>
      </c>
      <c r="V8" s="50">
        <f t="shared" si="14"/>
        <v>-0.10000000000154299</v>
      </c>
      <c r="W8" s="32">
        <f t="shared" si="15"/>
        <v>-0.20000000000130999</v>
      </c>
      <c r="X8" s="18">
        <v>11.875500000000001</v>
      </c>
      <c r="Y8" s="49">
        <f t="shared" si="16"/>
        <v>-9.99999999997669E-2</v>
      </c>
      <c r="Z8" s="50">
        <f t="shared" si="17"/>
        <v>-0.29999999999930099</v>
      </c>
      <c r="AA8" s="32">
        <f t="shared" si="18"/>
        <v>-9.99999999997669E-2</v>
      </c>
      <c r="AB8" s="48">
        <v>8.8909999999999894</v>
      </c>
      <c r="AC8" s="49">
        <f t="shared" si="19"/>
        <v>-0.20000000000130999</v>
      </c>
      <c r="AD8" s="50">
        <f t="shared" si="20"/>
        <v>-0.50000000001126899</v>
      </c>
      <c r="AE8" s="32">
        <f t="shared" si="21"/>
        <v>-0.20000000000130999</v>
      </c>
      <c r="AF8" s="55">
        <v>81393</v>
      </c>
      <c r="AG8" s="70">
        <f t="shared" si="22"/>
        <v>9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44861</v>
      </c>
      <c r="B9" s="20">
        <v>784.7962</v>
      </c>
      <c r="C9" s="21">
        <v>6.4221000000000004</v>
      </c>
      <c r="D9" s="22">
        <f t="shared" si="0"/>
        <v>791.2183</v>
      </c>
      <c r="E9" s="23">
        <f t="shared" si="4"/>
        <v>-0.49999999998817701</v>
      </c>
      <c r="F9" s="24">
        <f t="shared" si="5"/>
        <v>-0.59999999996307496</v>
      </c>
      <c r="G9" s="25">
        <f t="shared" si="6"/>
        <v>-0.49999999998817701</v>
      </c>
      <c r="H9" s="21">
        <v>7.3220000000000001</v>
      </c>
      <c r="I9" s="22">
        <f t="shared" si="1"/>
        <v>792.1182</v>
      </c>
      <c r="J9" s="23">
        <f t="shared" si="7"/>
        <v>-0.40000000001327901</v>
      </c>
      <c r="K9" s="24">
        <f t="shared" si="8"/>
        <v>-0.70000000005165897</v>
      </c>
      <c r="L9" s="25">
        <f t="shared" si="9"/>
        <v>-0.40000000001327901</v>
      </c>
      <c r="M9" s="40">
        <v>5.9241000000000001</v>
      </c>
      <c r="N9" s="22">
        <f t="shared" si="2"/>
        <v>790.72029999999995</v>
      </c>
      <c r="O9" s="23">
        <f t="shared" si="10"/>
        <v>-0.20000000006348301</v>
      </c>
      <c r="P9" s="24">
        <f t="shared" si="11"/>
        <v>-0.60000000007676102</v>
      </c>
      <c r="Q9" s="25">
        <f t="shared" si="12"/>
        <v>-0.20000000006348301</v>
      </c>
      <c r="R9" s="51"/>
      <c r="S9" s="47">
        <f t="shared" si="3"/>
        <v>44861</v>
      </c>
      <c r="T9" s="48">
        <v>8.6487999999999996</v>
      </c>
      <c r="U9" s="49">
        <f t="shared" si="13"/>
        <v>-0.19999999999953399</v>
      </c>
      <c r="V9" s="50">
        <f t="shared" si="14"/>
        <v>-0.30000000000107702</v>
      </c>
      <c r="W9" s="32">
        <f t="shared" si="15"/>
        <v>-0.19999999999953399</v>
      </c>
      <c r="X9" s="18">
        <v>11.8752</v>
      </c>
      <c r="Y9" s="49">
        <f t="shared" si="16"/>
        <v>-0.30000000000107702</v>
      </c>
      <c r="Z9" s="50">
        <f t="shared" si="17"/>
        <v>-0.60000000000037801</v>
      </c>
      <c r="AA9" s="32">
        <f t="shared" si="18"/>
        <v>-0.30000000000107702</v>
      </c>
      <c r="AB9" s="48">
        <v>8.8911999999999995</v>
      </c>
      <c r="AC9" s="49">
        <f t="shared" si="19"/>
        <v>0.200000000010192</v>
      </c>
      <c r="AD9" s="50">
        <f t="shared" si="20"/>
        <v>-0.30000000000107702</v>
      </c>
      <c r="AE9" s="32">
        <f t="shared" si="21"/>
        <v>0.200000000010192</v>
      </c>
      <c r="AF9" s="55">
        <v>81390</v>
      </c>
      <c r="AG9" s="70">
        <f t="shared" si="22"/>
        <v>12</v>
      </c>
      <c r="AH9" s="71"/>
      <c r="AI9" s="73"/>
      <c r="AJ9" s="73"/>
      <c r="AK9" s="73"/>
      <c r="AL9" s="73"/>
      <c r="AM9" s="73"/>
    </row>
    <row r="10" spans="1:44" s="7" customFormat="1" ht="14.25">
      <c r="A10" s="19">
        <v>44862</v>
      </c>
      <c r="B10" s="20">
        <v>784.7962</v>
      </c>
      <c r="C10" s="21">
        <v>6.4218999999999999</v>
      </c>
      <c r="D10" s="22">
        <f t="shared" si="0"/>
        <v>791.21810000000005</v>
      </c>
      <c r="E10" s="23">
        <f t="shared" si="4"/>
        <v>-0.199999999949796</v>
      </c>
      <c r="F10" s="24">
        <f t="shared" si="5"/>
        <v>-0.79999999991286996</v>
      </c>
      <c r="G10" s="25">
        <f t="shared" si="6"/>
        <v>-0.199999999949796</v>
      </c>
      <c r="H10" s="21">
        <v>7.3216999999999999</v>
      </c>
      <c r="I10" s="22">
        <f t="shared" si="1"/>
        <v>792.11789999999996</v>
      </c>
      <c r="J10" s="23">
        <f t="shared" si="7"/>
        <v>-0.30000000003838101</v>
      </c>
      <c r="K10" s="24">
        <f t="shared" si="8"/>
        <v>-1.00000000009004</v>
      </c>
      <c r="L10" s="25">
        <f t="shared" si="9"/>
        <v>-0.30000000003838101</v>
      </c>
      <c r="M10" s="39">
        <v>5.9238999999999997</v>
      </c>
      <c r="N10" s="22">
        <f t="shared" si="2"/>
        <v>790.7201</v>
      </c>
      <c r="O10" s="23">
        <f t="shared" si="10"/>
        <v>-0.199999999949796</v>
      </c>
      <c r="P10" s="24">
        <f t="shared" si="11"/>
        <v>-0.80000000002655702</v>
      </c>
      <c r="Q10" s="25">
        <f t="shared" si="12"/>
        <v>-0.199999999949796</v>
      </c>
      <c r="R10" s="46"/>
      <c r="S10" s="47">
        <f t="shared" si="3"/>
        <v>44862</v>
      </c>
      <c r="T10" s="48">
        <v>8.6485000000000003</v>
      </c>
      <c r="U10" s="49">
        <f t="shared" si="13"/>
        <v>-0.29999999999930099</v>
      </c>
      <c r="V10" s="50">
        <f t="shared" si="14"/>
        <v>-0.60000000000037801</v>
      </c>
      <c r="W10" s="32">
        <f t="shared" si="15"/>
        <v>-0.29999999999930099</v>
      </c>
      <c r="X10" s="18">
        <v>11.875</v>
      </c>
      <c r="Y10" s="49">
        <f t="shared" si="16"/>
        <v>-0.19999999999953399</v>
      </c>
      <c r="Z10" s="50">
        <f t="shared" si="17"/>
        <v>-0.799999999999912</v>
      </c>
      <c r="AA10" s="32">
        <f t="shared" si="18"/>
        <v>-0.19999999999953399</v>
      </c>
      <c r="AB10" s="48">
        <v>8.8905999999999903</v>
      </c>
      <c r="AC10" s="49">
        <f t="shared" si="19"/>
        <v>-0.60000000000926001</v>
      </c>
      <c r="AD10" s="50">
        <f t="shared" si="20"/>
        <v>-0.90000000001033698</v>
      </c>
      <c r="AE10" s="32">
        <f t="shared" si="21"/>
        <v>-0.60000000000926001</v>
      </c>
      <c r="AF10" s="55">
        <v>81387</v>
      </c>
      <c r="AG10" s="70">
        <f t="shared" si="22"/>
        <v>15</v>
      </c>
    </row>
    <row r="11" spans="1:44" s="1" customFormat="1" ht="14.85" customHeight="1">
      <c r="A11" s="19">
        <v>44863</v>
      </c>
      <c r="B11" s="20">
        <v>784.7962</v>
      </c>
      <c r="C11" s="21">
        <v>6.4219999999999997</v>
      </c>
      <c r="D11" s="22">
        <f t="shared" si="0"/>
        <v>791.21820000000002</v>
      </c>
      <c r="E11" s="23">
        <f t="shared" si="4"/>
        <v>9.9999999974897905E-2</v>
      </c>
      <c r="F11" s="24">
        <f t="shared" si="5"/>
        <v>-0.69999999993797202</v>
      </c>
      <c r="G11" s="25">
        <f t="shared" si="6"/>
        <v>9.9999999974897905E-2</v>
      </c>
      <c r="H11" s="21">
        <v>7.3215000000000003</v>
      </c>
      <c r="I11" s="22">
        <f t="shared" si="1"/>
        <v>792.11770000000001</v>
      </c>
      <c r="J11" s="23">
        <f t="shared" si="7"/>
        <v>-0.199999999949796</v>
      </c>
      <c r="K11" s="24">
        <f t="shared" si="8"/>
        <v>-1.2000000000398401</v>
      </c>
      <c r="L11" s="25">
        <f t="shared" si="9"/>
        <v>-0.199999999949796</v>
      </c>
      <c r="M11" s="40">
        <v>5.9240000000000004</v>
      </c>
      <c r="N11" s="22">
        <f t="shared" si="2"/>
        <v>790.72019999999998</v>
      </c>
      <c r="O11" s="23">
        <f t="shared" si="10"/>
        <v>9.9999999974897905E-2</v>
      </c>
      <c r="P11" s="24">
        <f t="shared" si="11"/>
        <v>-0.70000000005165897</v>
      </c>
      <c r="Q11" s="25">
        <f t="shared" si="12"/>
        <v>9.9999999974897905E-2</v>
      </c>
      <c r="R11" s="51"/>
      <c r="S11" s="47">
        <f t="shared" si="3"/>
        <v>44863</v>
      </c>
      <c r="T11" s="48">
        <v>8.6484000000000005</v>
      </c>
      <c r="U11" s="49">
        <f t="shared" si="13"/>
        <v>-9.99999999997669E-2</v>
      </c>
      <c r="V11" s="50">
        <f t="shared" si="14"/>
        <v>-0.70000000000014495</v>
      </c>
      <c r="W11" s="32">
        <f t="shared" si="15"/>
        <v>-9.99999999997669E-2</v>
      </c>
      <c r="X11" s="18">
        <v>11.8751</v>
      </c>
      <c r="Y11" s="49">
        <f t="shared" si="16"/>
        <v>9.99999999997669E-2</v>
      </c>
      <c r="Z11" s="50">
        <f t="shared" si="17"/>
        <v>-0.70000000000014495</v>
      </c>
      <c r="AA11" s="32">
        <f t="shared" si="18"/>
        <v>9.99999999997669E-2</v>
      </c>
      <c r="AB11" s="48">
        <v>8.8903999999999908</v>
      </c>
      <c r="AC11" s="49">
        <f t="shared" si="19"/>
        <v>-0.19999999999953399</v>
      </c>
      <c r="AD11" s="50">
        <f t="shared" si="20"/>
        <v>-1.10000000000987</v>
      </c>
      <c r="AE11" s="32">
        <f t="shared" si="21"/>
        <v>-0.19999999999953399</v>
      </c>
      <c r="AF11" s="55">
        <v>81384</v>
      </c>
      <c r="AG11" s="70">
        <f t="shared" si="22"/>
        <v>18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44864</v>
      </c>
      <c r="B12" s="20">
        <v>784.7962</v>
      </c>
      <c r="C12" s="21">
        <v>6.4217000000000004</v>
      </c>
      <c r="D12" s="22">
        <f t="shared" si="0"/>
        <v>791.21789999999999</v>
      </c>
      <c r="E12" s="23">
        <f t="shared" si="4"/>
        <v>-0.30000000003838101</v>
      </c>
      <c r="F12" s="24">
        <f t="shared" si="5"/>
        <v>-0.99999999997635303</v>
      </c>
      <c r="G12" s="25">
        <f t="shared" si="6"/>
        <v>-0.30000000003838101</v>
      </c>
      <c r="H12" s="21">
        <v>7.3212999999999999</v>
      </c>
      <c r="I12" s="22">
        <f t="shared" si="1"/>
        <v>792.11749999999995</v>
      </c>
      <c r="J12" s="23">
        <f t="shared" si="7"/>
        <v>-0.20000000006348301</v>
      </c>
      <c r="K12" s="24">
        <f t="shared" si="8"/>
        <v>-1.4000000001033199</v>
      </c>
      <c r="L12" s="25">
        <f t="shared" si="9"/>
        <v>-0.20000000006348301</v>
      </c>
      <c r="M12" s="39">
        <v>5.9234999999999998</v>
      </c>
      <c r="N12" s="22">
        <f t="shared" si="2"/>
        <v>790.71969999999999</v>
      </c>
      <c r="O12" s="23">
        <f t="shared" si="10"/>
        <v>-0.49999999998817701</v>
      </c>
      <c r="P12" s="24">
        <f t="shared" si="11"/>
        <v>-1.2000000000398401</v>
      </c>
      <c r="Q12" s="25">
        <f t="shared" si="12"/>
        <v>-0.49999999998817701</v>
      </c>
      <c r="R12" s="46"/>
      <c r="S12" s="47">
        <f t="shared" si="3"/>
        <v>44864</v>
      </c>
      <c r="T12" s="48">
        <v>8.6481999999999903</v>
      </c>
      <c r="U12" s="49">
        <f t="shared" si="13"/>
        <v>-0.200000000010192</v>
      </c>
      <c r="V12" s="50">
        <f t="shared" si="14"/>
        <v>-0.90000000001033698</v>
      </c>
      <c r="W12" s="32">
        <f t="shared" si="15"/>
        <v>-0.200000000010192</v>
      </c>
      <c r="X12" s="18">
        <v>11.874599999999999</v>
      </c>
      <c r="Y12" s="49">
        <f t="shared" si="16"/>
        <v>-0.50000000000061096</v>
      </c>
      <c r="Z12" s="50">
        <f t="shared" si="17"/>
        <v>-1.20000000000076</v>
      </c>
      <c r="AA12" s="32">
        <f t="shared" si="18"/>
        <v>-0.50000000000061096</v>
      </c>
      <c r="AB12" s="48">
        <v>8.8901999999999894</v>
      </c>
      <c r="AC12" s="49">
        <f t="shared" si="19"/>
        <v>-0.20000000000130999</v>
      </c>
      <c r="AD12" s="50">
        <f t="shared" si="20"/>
        <v>-1.30000000001118</v>
      </c>
      <c r="AE12" s="32">
        <f t="shared" si="21"/>
        <v>-0.20000000000130999</v>
      </c>
      <c r="AF12" s="55">
        <v>81381</v>
      </c>
      <c r="AG12" s="70">
        <f t="shared" si="22"/>
        <v>21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7" customFormat="1" ht="14.25">
      <c r="A13" s="19">
        <v>44865</v>
      </c>
      <c r="B13" s="20">
        <v>784.7962</v>
      </c>
      <c r="C13" s="21">
        <v>6.4212999999999996</v>
      </c>
      <c r="D13" s="22">
        <f t="shared" si="0"/>
        <v>791.21749999999997</v>
      </c>
      <c r="E13" s="23">
        <f t="shared" si="4"/>
        <v>-0.40000000001327901</v>
      </c>
      <c r="F13" s="24">
        <f t="shared" si="5"/>
        <v>-1.39999999998963</v>
      </c>
      <c r="G13" s="25">
        <f t="shared" si="6"/>
        <v>-0.40000000001327901</v>
      </c>
      <c r="H13" s="21">
        <v>7.3212000000000002</v>
      </c>
      <c r="I13" s="22">
        <f t="shared" si="1"/>
        <v>792.11739999999998</v>
      </c>
      <c r="J13" s="23">
        <f t="shared" si="7"/>
        <v>-9.9999999974897905E-2</v>
      </c>
      <c r="K13" s="24">
        <f t="shared" si="8"/>
        <v>-1.5000000000782201</v>
      </c>
      <c r="L13" s="25">
        <f t="shared" si="9"/>
        <v>-9.9999999974897905E-2</v>
      </c>
      <c r="M13" s="40">
        <v>5.9233000000000002</v>
      </c>
      <c r="N13" s="22">
        <f t="shared" si="2"/>
        <v>790.71950000000004</v>
      </c>
      <c r="O13" s="23">
        <f t="shared" si="10"/>
        <v>-0.199999999949796</v>
      </c>
      <c r="P13" s="24">
        <f t="shared" si="11"/>
        <v>-1.39999999998963</v>
      </c>
      <c r="Q13" s="25">
        <f t="shared" si="12"/>
        <v>-0.199999999949796</v>
      </c>
      <c r="R13" s="46"/>
      <c r="S13" s="47">
        <f t="shared" si="3"/>
        <v>44865</v>
      </c>
      <c r="T13" s="48">
        <v>8.6480999999999995</v>
      </c>
      <c r="U13" s="49">
        <f t="shared" si="13"/>
        <v>-9.9999999990885199E-2</v>
      </c>
      <c r="V13" s="50">
        <f t="shared" si="14"/>
        <v>-1.0000000000012199</v>
      </c>
      <c r="W13" s="32">
        <f t="shared" si="15"/>
        <v>-9.9999999990885199E-2</v>
      </c>
      <c r="X13" s="18">
        <v>11.8744</v>
      </c>
      <c r="Y13" s="49">
        <f t="shared" si="16"/>
        <v>-0.19999999999953399</v>
      </c>
      <c r="Z13" s="50">
        <f t="shared" si="17"/>
        <v>-1.4000000000002899</v>
      </c>
      <c r="AA13" s="32">
        <f t="shared" si="18"/>
        <v>-0.19999999999953399</v>
      </c>
      <c r="AB13" s="48">
        <v>8.8901000000000003</v>
      </c>
      <c r="AC13" s="49">
        <f t="shared" si="19"/>
        <v>-9.9999999989108801E-2</v>
      </c>
      <c r="AD13" s="50">
        <f t="shared" si="20"/>
        <v>-1.4000000000002899</v>
      </c>
      <c r="AE13" s="32">
        <f t="shared" si="21"/>
        <v>-9.9999999989108801E-2</v>
      </c>
      <c r="AF13" s="55">
        <v>81378</v>
      </c>
      <c r="AG13" s="70">
        <f t="shared" si="22"/>
        <v>24</v>
      </c>
    </row>
    <row r="14" spans="1:44" s="1" customFormat="1" ht="14.85" customHeight="1">
      <c r="A14" s="19">
        <v>44866</v>
      </c>
      <c r="B14" s="20">
        <v>784.7962</v>
      </c>
      <c r="C14" s="21">
        <v>6.4211</v>
      </c>
      <c r="D14" s="22">
        <f t="shared" si="0"/>
        <v>791.21730000000002</v>
      </c>
      <c r="E14" s="23">
        <f t="shared" si="4"/>
        <v>-0.199999999949796</v>
      </c>
      <c r="F14" s="24">
        <f t="shared" si="5"/>
        <v>-1.5999999999394301</v>
      </c>
      <c r="G14" s="25">
        <f t="shared" si="6"/>
        <v>-0.199999999949796</v>
      </c>
      <c r="H14" s="21">
        <v>7.3209</v>
      </c>
      <c r="I14" s="22">
        <f t="shared" si="1"/>
        <v>792.11710000000005</v>
      </c>
      <c r="J14" s="23">
        <f t="shared" si="7"/>
        <v>-0.29999999992469401</v>
      </c>
      <c r="K14" s="24">
        <f t="shared" si="8"/>
        <v>-1.8000000000029099</v>
      </c>
      <c r="L14" s="25">
        <f t="shared" si="9"/>
        <v>-0.29999999992469401</v>
      </c>
      <c r="M14" s="39">
        <v>5.9233000000000002</v>
      </c>
      <c r="N14" s="22">
        <f t="shared" si="2"/>
        <v>790.71950000000004</v>
      </c>
      <c r="O14" s="23">
        <f t="shared" si="10"/>
        <v>0</v>
      </c>
      <c r="P14" s="24">
        <f t="shared" si="11"/>
        <v>-1.39999999998963</v>
      </c>
      <c r="Q14" s="25">
        <f t="shared" si="12"/>
        <v>0</v>
      </c>
      <c r="R14" s="46"/>
      <c r="S14" s="47">
        <f t="shared" si="3"/>
        <v>44866</v>
      </c>
      <c r="T14" s="48">
        <v>8.6477999999999895</v>
      </c>
      <c r="U14" s="49">
        <f t="shared" si="13"/>
        <v>-0.30000000000995902</v>
      </c>
      <c r="V14" s="50">
        <f t="shared" si="14"/>
        <v>-1.30000000001118</v>
      </c>
      <c r="W14" s="32">
        <f t="shared" si="15"/>
        <v>-0.30000000000995902</v>
      </c>
      <c r="X14" s="18">
        <v>11.874599999999999</v>
      </c>
      <c r="Y14" s="49">
        <f t="shared" si="16"/>
        <v>0.19999999999953399</v>
      </c>
      <c r="Z14" s="50">
        <f t="shared" si="17"/>
        <v>-1.20000000000076</v>
      </c>
      <c r="AA14" s="32">
        <f t="shared" si="18"/>
        <v>0.19999999999953399</v>
      </c>
      <c r="AB14" s="48">
        <v>8.8900000000000095</v>
      </c>
      <c r="AC14" s="49">
        <f t="shared" si="19"/>
        <v>-9.9999999990885199E-2</v>
      </c>
      <c r="AD14" s="50">
        <f t="shared" si="20"/>
        <v>-1.4999999999911799</v>
      </c>
      <c r="AE14" s="32">
        <f t="shared" si="21"/>
        <v>-9.9999999990885199E-2</v>
      </c>
      <c r="AF14" s="55">
        <v>81375</v>
      </c>
      <c r="AG14" s="70">
        <f t="shared" si="22"/>
        <v>27</v>
      </c>
      <c r="AH14" s="72"/>
    </row>
    <row r="15" spans="1:44" s="1" customFormat="1" ht="14.85" customHeight="1">
      <c r="A15" s="19">
        <v>44867</v>
      </c>
      <c r="B15" s="20">
        <v>784.7962</v>
      </c>
      <c r="C15" s="21">
        <v>6.4207999999999998</v>
      </c>
      <c r="D15" s="22">
        <f t="shared" si="0"/>
        <v>791.21699999999998</v>
      </c>
      <c r="E15" s="23">
        <f t="shared" si="4"/>
        <v>-0.30000000003838101</v>
      </c>
      <c r="F15" s="24">
        <f t="shared" si="5"/>
        <v>-1.8999999999778101</v>
      </c>
      <c r="G15" s="25">
        <f t="shared" si="6"/>
        <v>-0.30000000003838101</v>
      </c>
      <c r="H15" s="21">
        <v>7.3205</v>
      </c>
      <c r="I15" s="22">
        <f t="shared" si="1"/>
        <v>792.11670000000004</v>
      </c>
      <c r="J15" s="23">
        <f t="shared" si="7"/>
        <v>-0.40000000001327901</v>
      </c>
      <c r="K15" s="24">
        <f t="shared" si="8"/>
        <v>-2.2000000000161899</v>
      </c>
      <c r="L15" s="25">
        <f t="shared" si="9"/>
        <v>-0.40000000001327901</v>
      </c>
      <c r="M15" s="40">
        <v>5.9229000000000003</v>
      </c>
      <c r="N15" s="22">
        <f t="shared" si="2"/>
        <v>790.71910000000003</v>
      </c>
      <c r="O15" s="23">
        <f t="shared" si="10"/>
        <v>-0.40000000001327901</v>
      </c>
      <c r="P15" s="24">
        <f t="shared" si="11"/>
        <v>-1.8000000000029099</v>
      </c>
      <c r="Q15" s="25">
        <f t="shared" si="12"/>
        <v>-0.40000000001327901</v>
      </c>
      <c r="R15" s="51"/>
      <c r="S15" s="47">
        <f t="shared" si="3"/>
        <v>44867</v>
      </c>
      <c r="T15" s="48">
        <v>8.64759999999999</v>
      </c>
      <c r="U15" s="49">
        <f t="shared" si="13"/>
        <v>-0.19999999999953399</v>
      </c>
      <c r="V15" s="50">
        <f t="shared" si="14"/>
        <v>-1.5000000000107101</v>
      </c>
      <c r="W15" s="32">
        <f t="shared" si="15"/>
        <v>-0.19999999999953399</v>
      </c>
      <c r="X15" s="18">
        <v>11.874000000000001</v>
      </c>
      <c r="Y15" s="49">
        <f t="shared" si="16"/>
        <v>-0.59999999999860198</v>
      </c>
      <c r="Z15" s="50">
        <f t="shared" si="17"/>
        <v>-1.7999999999993599</v>
      </c>
      <c r="AA15" s="32">
        <f t="shared" si="18"/>
        <v>-0.59999999999860198</v>
      </c>
      <c r="AB15" s="48">
        <v>8.8902000000000001</v>
      </c>
      <c r="AC15" s="49">
        <f t="shared" si="19"/>
        <v>0.19999999999065199</v>
      </c>
      <c r="AD15" s="50">
        <f t="shared" si="20"/>
        <v>-1.3000000000005201</v>
      </c>
      <c r="AE15" s="32">
        <f t="shared" si="21"/>
        <v>0.19999999999065199</v>
      </c>
      <c r="AF15" s="55">
        <v>81372</v>
      </c>
      <c r="AG15" s="70">
        <f t="shared" si="22"/>
        <v>30</v>
      </c>
      <c r="AH15" s="71"/>
    </row>
    <row r="16" spans="1:44" s="7" customFormat="1" ht="14.25">
      <c r="A16" s="19">
        <v>44868</v>
      </c>
      <c r="B16" s="20">
        <v>784.7962</v>
      </c>
      <c r="C16" s="21">
        <v>6.4207000000000001</v>
      </c>
      <c r="D16" s="22">
        <f t="shared" si="0"/>
        <v>791.21690000000001</v>
      </c>
      <c r="E16" s="23">
        <f t="shared" si="4"/>
        <v>-9.9999999974897905E-2</v>
      </c>
      <c r="F16" s="24">
        <f t="shared" si="5"/>
        <v>-1.9999999999527101</v>
      </c>
      <c r="G16" s="25">
        <f t="shared" si="6"/>
        <v>-9.9999999974897905E-2</v>
      </c>
      <c r="H16" s="21">
        <v>7.3205</v>
      </c>
      <c r="I16" s="22">
        <f t="shared" si="1"/>
        <v>792.11670000000004</v>
      </c>
      <c r="J16" s="23">
        <f t="shared" si="7"/>
        <v>0</v>
      </c>
      <c r="K16" s="24">
        <f t="shared" si="8"/>
        <v>-2.2000000000161899</v>
      </c>
      <c r="L16" s="25">
        <f t="shared" si="9"/>
        <v>0</v>
      </c>
      <c r="M16" s="39">
        <v>5.9223999999999997</v>
      </c>
      <c r="N16" s="22">
        <f t="shared" si="2"/>
        <v>790.71860000000004</v>
      </c>
      <c r="O16" s="23">
        <f t="shared" si="10"/>
        <v>-0.49999999998817701</v>
      </c>
      <c r="P16" s="24">
        <f t="shared" si="11"/>
        <v>-2.2999999999910901</v>
      </c>
      <c r="Q16" s="25">
        <f t="shared" si="12"/>
        <v>-0.49999999998817701</v>
      </c>
      <c r="R16" s="46"/>
      <c r="S16" s="47">
        <f t="shared" si="3"/>
        <v>44868</v>
      </c>
      <c r="T16" s="48">
        <v>8.6473999999999904</v>
      </c>
      <c r="U16" s="49">
        <f t="shared" si="13"/>
        <v>-0.19999999999953399</v>
      </c>
      <c r="V16" s="50">
        <f t="shared" si="14"/>
        <v>-1.70000000001025</v>
      </c>
      <c r="W16" s="32">
        <f t="shared" si="15"/>
        <v>-0.19999999999953399</v>
      </c>
      <c r="X16" s="18">
        <v>11.8734</v>
      </c>
      <c r="Y16" s="49">
        <f t="shared" si="16"/>
        <v>-0.59999999999860198</v>
      </c>
      <c r="Z16" s="50">
        <f t="shared" si="17"/>
        <v>-2.3999999999979602</v>
      </c>
      <c r="AA16" s="32">
        <f t="shared" si="18"/>
        <v>-0.59999999999860198</v>
      </c>
      <c r="AB16" s="48">
        <v>8.8903999999999908</v>
      </c>
      <c r="AC16" s="49">
        <f t="shared" si="19"/>
        <v>0.19999999999065199</v>
      </c>
      <c r="AD16" s="50">
        <f t="shared" si="20"/>
        <v>-1.10000000000987</v>
      </c>
      <c r="AE16" s="32">
        <f t="shared" si="21"/>
        <v>0.19999999999065199</v>
      </c>
      <c r="AF16" s="55">
        <v>81369</v>
      </c>
      <c r="AG16" s="70">
        <f t="shared" si="22"/>
        <v>33</v>
      </c>
      <c r="AH16" s="72"/>
    </row>
    <row r="17" spans="1:43" s="1" customFormat="1" ht="14.85" customHeight="1">
      <c r="A17" s="19">
        <v>44869</v>
      </c>
      <c r="B17" s="20">
        <v>784.7962</v>
      </c>
      <c r="C17" s="21">
        <v>6.4204999999999997</v>
      </c>
      <c r="D17" s="22">
        <f t="shared" si="0"/>
        <v>791.21669999999995</v>
      </c>
      <c r="E17" s="23">
        <f t="shared" si="4"/>
        <v>-0.199999999949796</v>
      </c>
      <c r="F17" s="24">
        <f t="shared" si="5"/>
        <v>-2.1999999999024999</v>
      </c>
      <c r="G17" s="25">
        <f t="shared" si="6"/>
        <v>-0.199999999949796</v>
      </c>
      <c r="H17" s="21">
        <v>7.3202999999999996</v>
      </c>
      <c r="I17" s="22">
        <f t="shared" si="1"/>
        <v>792.11649999999997</v>
      </c>
      <c r="J17" s="23">
        <f t="shared" si="7"/>
        <v>-0.20000000006348301</v>
      </c>
      <c r="K17" s="24">
        <f t="shared" si="8"/>
        <v>-2.40000000007967</v>
      </c>
      <c r="L17" s="25">
        <f t="shared" si="9"/>
        <v>-0.20000000006348301</v>
      </c>
      <c r="M17" s="40">
        <v>5.9225000000000003</v>
      </c>
      <c r="N17" s="22">
        <f t="shared" si="2"/>
        <v>790.71870000000001</v>
      </c>
      <c r="O17" s="23">
        <f t="shared" si="10"/>
        <v>9.9999999974897905E-2</v>
      </c>
      <c r="P17" s="24">
        <f t="shared" si="11"/>
        <v>-2.2000000000161899</v>
      </c>
      <c r="Q17" s="25">
        <f t="shared" si="12"/>
        <v>9.9999999974897905E-2</v>
      </c>
      <c r="R17" s="51"/>
      <c r="S17" s="47">
        <f t="shared" si="3"/>
        <v>44869</v>
      </c>
      <c r="T17" s="48">
        <v>8.6475000000000009</v>
      </c>
      <c r="U17" s="49">
        <f t="shared" si="13"/>
        <v>0.100000000010425</v>
      </c>
      <c r="V17" s="50">
        <f t="shared" si="14"/>
        <v>-1.59999999999982</v>
      </c>
      <c r="W17" s="32">
        <f t="shared" si="15"/>
        <v>0.100000000010425</v>
      </c>
      <c r="X17" s="18">
        <v>11.873200000000001</v>
      </c>
      <c r="Y17" s="49">
        <f t="shared" si="16"/>
        <v>-0.20000000000130999</v>
      </c>
      <c r="Z17" s="50">
        <f t="shared" si="17"/>
        <v>-2.59999999999927</v>
      </c>
      <c r="AA17" s="32">
        <f t="shared" si="18"/>
        <v>-0.20000000000130999</v>
      </c>
      <c r="AB17" s="48">
        <v>8.8902000000000001</v>
      </c>
      <c r="AC17" s="49">
        <f t="shared" si="19"/>
        <v>-0.19999999999065199</v>
      </c>
      <c r="AD17" s="50">
        <f t="shared" si="20"/>
        <v>-1.3000000000005201</v>
      </c>
      <c r="AE17" s="32">
        <f t="shared" si="21"/>
        <v>-0.19999999999065199</v>
      </c>
      <c r="AF17" s="55">
        <v>81366</v>
      </c>
      <c r="AG17" s="70">
        <f t="shared" si="22"/>
        <v>36</v>
      </c>
      <c r="AH17" s="71"/>
    </row>
    <row r="18" spans="1:43" s="1" customFormat="1" ht="14.85" customHeight="1">
      <c r="A18" s="19">
        <v>44870</v>
      </c>
      <c r="B18" s="20">
        <v>784.7962</v>
      </c>
      <c r="C18" s="21">
        <v>6.4203999999999999</v>
      </c>
      <c r="D18" s="22">
        <f t="shared" si="0"/>
        <v>791.21659999999997</v>
      </c>
      <c r="E18" s="23">
        <f t="shared" si="4"/>
        <v>-0.10000000008858501</v>
      </c>
      <c r="F18" s="24">
        <f t="shared" si="5"/>
        <v>-2.2999999999910901</v>
      </c>
      <c r="G18" s="25">
        <f t="shared" si="6"/>
        <v>-0.10000000008858501</v>
      </c>
      <c r="H18" s="21">
        <v>7.3204000000000002</v>
      </c>
      <c r="I18" s="22">
        <f t="shared" si="1"/>
        <v>792.11659999999995</v>
      </c>
      <c r="J18" s="23">
        <f t="shared" si="7"/>
        <v>9.9999999974897905E-2</v>
      </c>
      <c r="K18" s="24">
        <f t="shared" si="8"/>
        <v>-2.3000000001047698</v>
      </c>
      <c r="L18" s="25">
        <f t="shared" si="9"/>
        <v>9.9999999974897905E-2</v>
      </c>
      <c r="M18" s="39">
        <v>5.9222999999999999</v>
      </c>
      <c r="N18" s="22">
        <f t="shared" si="2"/>
        <v>790.71849999999995</v>
      </c>
      <c r="O18" s="23">
        <f t="shared" si="10"/>
        <v>-0.20000000006348301</v>
      </c>
      <c r="P18" s="24">
        <f t="shared" si="11"/>
        <v>-2.40000000007967</v>
      </c>
      <c r="Q18" s="25">
        <f t="shared" si="12"/>
        <v>-0.20000000006348301</v>
      </c>
      <c r="R18" s="51"/>
      <c r="S18" s="47">
        <f t="shared" si="3"/>
        <v>44870</v>
      </c>
      <c r="T18" s="48">
        <v>8.6469999999999896</v>
      </c>
      <c r="U18" s="49">
        <f t="shared" si="13"/>
        <v>-0.50000000000949296</v>
      </c>
      <c r="V18" s="50">
        <f t="shared" si="14"/>
        <v>-2.1000000000093202</v>
      </c>
      <c r="W18" s="32">
        <f t="shared" si="15"/>
        <v>-0.50000000000949296</v>
      </c>
      <c r="X18" s="18">
        <v>11.873100000000001</v>
      </c>
      <c r="Y18" s="49">
        <f t="shared" si="16"/>
        <v>-9.99999999997669E-2</v>
      </c>
      <c r="Z18" s="50">
        <f t="shared" si="17"/>
        <v>-2.6999999999990401</v>
      </c>
      <c r="AA18" s="32">
        <f t="shared" si="18"/>
        <v>-9.99999999997669E-2</v>
      </c>
      <c r="AB18" s="48">
        <v>8.8901000000000003</v>
      </c>
      <c r="AC18" s="49">
        <f t="shared" si="19"/>
        <v>-9.99999999997669E-2</v>
      </c>
      <c r="AD18" s="50">
        <f t="shared" si="20"/>
        <v>-1.4000000000002899</v>
      </c>
      <c r="AE18" s="32">
        <f t="shared" si="21"/>
        <v>-9.99999999997669E-2</v>
      </c>
      <c r="AF18" s="55">
        <v>81363</v>
      </c>
      <c r="AG18" s="70">
        <f t="shared" si="22"/>
        <v>39</v>
      </c>
      <c r="AH18" s="72"/>
    </row>
    <row r="19" spans="1:43" s="1" customFormat="1" ht="14.85" customHeight="1">
      <c r="A19" s="19">
        <v>44871</v>
      </c>
      <c r="B19" s="20">
        <v>784.7962</v>
      </c>
      <c r="C19" s="21">
        <v>6.4201000000000104</v>
      </c>
      <c r="D19" s="22">
        <f t="shared" si="0"/>
        <v>791.21630000000005</v>
      </c>
      <c r="E19" s="23">
        <f t="shared" si="4"/>
        <v>-0.29999999992469401</v>
      </c>
      <c r="F19" s="24">
        <f t="shared" si="5"/>
        <v>-2.5999999999157799</v>
      </c>
      <c r="G19" s="25">
        <f t="shared" si="6"/>
        <v>-0.29999999992469401</v>
      </c>
      <c r="H19" s="21">
        <v>7.3198999999999996</v>
      </c>
      <c r="I19" s="22">
        <f t="shared" si="1"/>
        <v>792.11609999999996</v>
      </c>
      <c r="J19" s="23">
        <f t="shared" si="7"/>
        <v>-0.49999999998817701</v>
      </c>
      <c r="K19" s="24">
        <f t="shared" si="8"/>
        <v>-2.8000000000929499</v>
      </c>
      <c r="L19" s="25">
        <f t="shared" si="9"/>
        <v>-0.49999999998817701</v>
      </c>
      <c r="M19" s="40">
        <v>5.9222999999999999</v>
      </c>
      <c r="N19" s="22">
        <f t="shared" si="2"/>
        <v>790.71849999999995</v>
      </c>
      <c r="O19" s="23">
        <f t="shared" si="10"/>
        <v>0</v>
      </c>
      <c r="P19" s="24">
        <f t="shared" si="11"/>
        <v>-2.40000000007967</v>
      </c>
      <c r="Q19" s="25">
        <f t="shared" si="12"/>
        <v>0</v>
      </c>
      <c r="R19" s="51"/>
      <c r="S19" s="47">
        <f t="shared" si="3"/>
        <v>44871</v>
      </c>
      <c r="T19" s="48">
        <v>8.64679999999999</v>
      </c>
      <c r="U19" s="49">
        <f t="shared" si="13"/>
        <v>-0.19999999999953399</v>
      </c>
      <c r="V19" s="50">
        <f t="shared" si="14"/>
        <v>-2.3000000000088501</v>
      </c>
      <c r="W19" s="32">
        <f t="shared" si="15"/>
        <v>-0.19999999999953399</v>
      </c>
      <c r="X19" s="18">
        <v>11.8729</v>
      </c>
      <c r="Y19" s="49">
        <f t="shared" si="16"/>
        <v>-0.20000000000130999</v>
      </c>
      <c r="Z19" s="50">
        <f t="shared" si="17"/>
        <v>-2.9000000000003499</v>
      </c>
      <c r="AA19" s="32">
        <f t="shared" si="18"/>
        <v>-0.20000000000130999</v>
      </c>
      <c r="AB19" s="48">
        <v>8.8902000000000001</v>
      </c>
      <c r="AC19" s="49">
        <f t="shared" si="19"/>
        <v>9.99999999997669E-2</v>
      </c>
      <c r="AD19" s="50">
        <f t="shared" si="20"/>
        <v>-1.3000000000005201</v>
      </c>
      <c r="AE19" s="32">
        <f t="shared" si="21"/>
        <v>9.99999999997669E-2</v>
      </c>
      <c r="AF19" s="55">
        <v>81360</v>
      </c>
      <c r="AG19" s="70">
        <f t="shared" si="22"/>
        <v>42</v>
      </c>
      <c r="AH19" s="71"/>
    </row>
    <row r="20" spans="1:43" s="1" customFormat="1" ht="14.85" customHeight="1">
      <c r="A20" s="19">
        <v>44872</v>
      </c>
      <c r="B20" s="20">
        <v>784.7962</v>
      </c>
      <c r="C20" s="21">
        <v>6.4199000000000099</v>
      </c>
      <c r="D20" s="22">
        <f t="shared" si="0"/>
        <v>791.21609999999998</v>
      </c>
      <c r="E20" s="23">
        <f t="shared" si="4"/>
        <v>-0.20000000006348301</v>
      </c>
      <c r="F20" s="24">
        <f t="shared" si="5"/>
        <v>-2.79999999997926</v>
      </c>
      <c r="G20" s="25">
        <f t="shared" si="6"/>
        <v>-0.20000000006348301</v>
      </c>
      <c r="H20" s="21">
        <v>7.3197000000000001</v>
      </c>
      <c r="I20" s="22">
        <f t="shared" si="1"/>
        <v>792.11590000000001</v>
      </c>
      <c r="J20" s="23">
        <f t="shared" si="7"/>
        <v>-0.199999999949796</v>
      </c>
      <c r="K20" s="24">
        <f t="shared" si="8"/>
        <v>-3.0000000000427498</v>
      </c>
      <c r="L20" s="25">
        <f t="shared" si="9"/>
        <v>-0.199999999949796</v>
      </c>
      <c r="M20" s="39">
        <v>5.9219000000000097</v>
      </c>
      <c r="N20" s="22">
        <f t="shared" si="2"/>
        <v>790.71810000000005</v>
      </c>
      <c r="O20" s="23">
        <f t="shared" si="10"/>
        <v>-0.39999999989959201</v>
      </c>
      <c r="P20" s="24">
        <f t="shared" si="11"/>
        <v>-2.79999999997926</v>
      </c>
      <c r="Q20" s="25">
        <f t="shared" si="12"/>
        <v>-0.39999999989959201</v>
      </c>
      <c r="R20" s="46"/>
      <c r="S20" s="47">
        <f t="shared" si="3"/>
        <v>44872</v>
      </c>
      <c r="T20" s="48">
        <v>8.6460000000000008</v>
      </c>
      <c r="U20" s="49">
        <f t="shared" si="13"/>
        <v>-0.79999999999103</v>
      </c>
      <c r="V20" s="50">
        <f t="shared" si="14"/>
        <v>-3.0999999999998802</v>
      </c>
      <c r="W20" s="32">
        <f t="shared" si="15"/>
        <v>-0.79999999999103</v>
      </c>
      <c r="X20" s="18">
        <v>11.8727</v>
      </c>
      <c r="Y20" s="49">
        <f t="shared" si="16"/>
        <v>-0.20000000000130999</v>
      </c>
      <c r="Z20" s="50">
        <f t="shared" si="17"/>
        <v>-3.1000000000016601</v>
      </c>
      <c r="AA20" s="32">
        <f t="shared" si="18"/>
        <v>-0.20000000000130999</v>
      </c>
      <c r="AB20" s="48">
        <v>8.8899000000000008</v>
      </c>
      <c r="AC20" s="49">
        <f t="shared" si="19"/>
        <v>-0.29999999999930099</v>
      </c>
      <c r="AD20" s="50">
        <f t="shared" si="20"/>
        <v>-1.59999999999982</v>
      </c>
      <c r="AE20" s="32">
        <f t="shared" si="21"/>
        <v>-0.29999999999930099</v>
      </c>
      <c r="AF20" s="55">
        <v>81357</v>
      </c>
      <c r="AG20" s="70">
        <f t="shared" si="22"/>
        <v>45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44874</v>
      </c>
      <c r="B21" s="20">
        <v>784.7962</v>
      </c>
      <c r="C21" s="21">
        <v>6.4200999999999997</v>
      </c>
      <c r="D21" s="22">
        <f t="shared" si="0"/>
        <v>791.21630000000005</v>
      </c>
      <c r="E21" s="23">
        <f t="shared" si="4"/>
        <v>0.20000000006348301</v>
      </c>
      <c r="F21" s="24">
        <f t="shared" si="5"/>
        <v>-2.5999999999157799</v>
      </c>
      <c r="G21" s="25">
        <f t="shared" si="6"/>
        <v>0.100000000031741</v>
      </c>
      <c r="H21" s="21">
        <v>7.3194999999999997</v>
      </c>
      <c r="I21" s="22">
        <f t="shared" si="1"/>
        <v>792.11569999999995</v>
      </c>
      <c r="J21" s="23">
        <f t="shared" si="7"/>
        <v>-0.199999999949796</v>
      </c>
      <c r="K21" s="24">
        <f t="shared" si="8"/>
        <v>-3.1999999999925399</v>
      </c>
      <c r="L21" s="25">
        <f t="shared" si="9"/>
        <v>-9.9999999974897905E-2</v>
      </c>
      <c r="M21" s="40">
        <v>5.9217000000000102</v>
      </c>
      <c r="N21" s="22">
        <f t="shared" si="2"/>
        <v>790.71789999999999</v>
      </c>
      <c r="O21" s="23">
        <f t="shared" si="10"/>
        <v>-0.20000000006348301</v>
      </c>
      <c r="P21" s="24">
        <f t="shared" si="11"/>
        <v>-3.0000000000427498</v>
      </c>
      <c r="Q21" s="25">
        <f t="shared" si="12"/>
        <v>-0.100000000031741</v>
      </c>
      <c r="R21" s="51"/>
      <c r="S21" s="47">
        <f t="shared" si="3"/>
        <v>44874</v>
      </c>
      <c r="T21" s="48">
        <v>8.6463999999999892</v>
      </c>
      <c r="U21" s="49">
        <f t="shared" si="13"/>
        <v>0.39999999999196201</v>
      </c>
      <c r="V21" s="50">
        <f t="shared" si="14"/>
        <v>-2.7000000000079201</v>
      </c>
      <c r="W21" s="32">
        <f t="shared" si="15"/>
        <v>0.199999999995981</v>
      </c>
      <c r="X21" s="18">
        <v>11.8726</v>
      </c>
      <c r="Y21" s="49">
        <f t="shared" si="16"/>
        <v>-9.9999999997990599E-2</v>
      </c>
      <c r="Z21" s="50">
        <f t="shared" si="17"/>
        <v>-3.1999999999996498</v>
      </c>
      <c r="AA21" s="32">
        <f t="shared" si="18"/>
        <v>-4.99999999989953E-2</v>
      </c>
      <c r="AB21" s="48">
        <v>8.8897999999999993</v>
      </c>
      <c r="AC21" s="49">
        <f t="shared" si="19"/>
        <v>-9.99999999997669E-2</v>
      </c>
      <c r="AD21" s="50">
        <f t="shared" si="20"/>
        <v>-1.6999999999995901</v>
      </c>
      <c r="AE21" s="32">
        <f t="shared" si="21"/>
        <v>-4.9999999999883499E-2</v>
      </c>
      <c r="AF21" s="55">
        <v>81354</v>
      </c>
      <c r="AG21" s="70">
        <f t="shared" si="22"/>
        <v>48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44876</v>
      </c>
      <c r="B22" s="20">
        <v>784.7962</v>
      </c>
      <c r="C22" s="21">
        <v>6.41950000000001</v>
      </c>
      <c r="D22" s="22">
        <f t="shared" si="0"/>
        <v>791.21569999999997</v>
      </c>
      <c r="E22" s="23">
        <f t="shared" si="4"/>
        <v>-0.60000000007676102</v>
      </c>
      <c r="F22" s="24">
        <f t="shared" si="5"/>
        <v>-3.1999999999925399</v>
      </c>
      <c r="G22" s="25">
        <f t="shared" si="6"/>
        <v>-0.30000000003838101</v>
      </c>
      <c r="H22" s="21">
        <v>7.3194999999999997</v>
      </c>
      <c r="I22" s="22">
        <f t="shared" si="1"/>
        <v>792.11569999999995</v>
      </c>
      <c r="J22" s="23">
        <f t="shared" si="7"/>
        <v>0</v>
      </c>
      <c r="K22" s="24">
        <f t="shared" si="8"/>
        <v>-3.1999999999925399</v>
      </c>
      <c r="L22" s="25">
        <f t="shared" si="9"/>
        <v>0</v>
      </c>
      <c r="M22" s="39">
        <v>5.9215</v>
      </c>
      <c r="N22" s="22">
        <f t="shared" si="2"/>
        <v>790.71770000000004</v>
      </c>
      <c r="O22" s="23">
        <f t="shared" si="10"/>
        <v>-0.199999999949796</v>
      </c>
      <c r="P22" s="24">
        <f t="shared" si="11"/>
        <v>-3.1999999999925399</v>
      </c>
      <c r="Q22" s="25">
        <f t="shared" si="12"/>
        <v>-9.9999999974897905E-2</v>
      </c>
      <c r="R22" s="51"/>
      <c r="S22" s="47">
        <f t="shared" si="3"/>
        <v>44876</v>
      </c>
      <c r="T22" s="48">
        <v>8.6461999999999897</v>
      </c>
      <c r="U22" s="49">
        <f t="shared" si="13"/>
        <v>-0.19999999999953399</v>
      </c>
      <c r="V22" s="50">
        <f t="shared" si="14"/>
        <v>-2.90000000000745</v>
      </c>
      <c r="W22" s="32">
        <f t="shared" si="15"/>
        <v>-9.99999999997669E-2</v>
      </c>
      <c r="X22" s="18">
        <v>11.872299999999999</v>
      </c>
      <c r="Y22" s="49">
        <f t="shared" si="16"/>
        <v>-0.30000000000463001</v>
      </c>
      <c r="Z22" s="50">
        <f t="shared" si="17"/>
        <v>-3.5000000000042801</v>
      </c>
      <c r="AA22" s="32">
        <f t="shared" si="18"/>
        <v>-0.150000000002315</v>
      </c>
      <c r="AB22" s="48">
        <v>8.8895</v>
      </c>
      <c r="AC22" s="49">
        <f t="shared" si="19"/>
        <v>-0.30000000000107702</v>
      </c>
      <c r="AD22" s="50">
        <f t="shared" si="20"/>
        <v>-2.0000000000006701</v>
      </c>
      <c r="AE22" s="32">
        <f t="shared" si="21"/>
        <v>-0.15000000000053901</v>
      </c>
      <c r="AF22" s="55">
        <v>81351</v>
      </c>
      <c r="AG22" s="70">
        <f t="shared" si="22"/>
        <v>51</v>
      </c>
      <c r="AH22" s="72"/>
    </row>
    <row r="23" spans="1:43" s="1" customFormat="1" ht="14.85" customHeight="1">
      <c r="A23" s="19">
        <v>44878</v>
      </c>
      <c r="B23" s="20">
        <v>784.7962</v>
      </c>
      <c r="C23" s="21">
        <v>6.4193000000000104</v>
      </c>
      <c r="D23" s="22">
        <f t="shared" si="0"/>
        <v>791.21550000000002</v>
      </c>
      <c r="E23" s="23">
        <f t="shared" si="4"/>
        <v>-0.199999999949796</v>
      </c>
      <c r="F23" s="24">
        <f t="shared" si="5"/>
        <v>-3.3999999999423398</v>
      </c>
      <c r="G23" s="25">
        <f t="shared" si="6"/>
        <v>-9.9999999974897905E-2</v>
      </c>
      <c r="H23" s="21">
        <v>7.3191000000000104</v>
      </c>
      <c r="I23" s="22">
        <f t="shared" si="1"/>
        <v>792.11530000000005</v>
      </c>
      <c r="J23" s="23">
        <f t="shared" si="7"/>
        <v>-0.39999999989959201</v>
      </c>
      <c r="K23" s="24">
        <f t="shared" si="8"/>
        <v>-3.5999999998921299</v>
      </c>
      <c r="L23" s="25">
        <f t="shared" si="9"/>
        <v>-0.199999999949796</v>
      </c>
      <c r="M23" s="40">
        <v>5.9213000000000102</v>
      </c>
      <c r="N23" s="22">
        <f t="shared" si="2"/>
        <v>790.71749999999997</v>
      </c>
      <c r="O23" s="23">
        <f t="shared" si="10"/>
        <v>-0.20000000006348301</v>
      </c>
      <c r="P23" s="24">
        <f t="shared" si="11"/>
        <v>-3.40000000005602</v>
      </c>
      <c r="Q23" s="25">
        <f t="shared" si="12"/>
        <v>-0.100000000031741</v>
      </c>
      <c r="R23" s="51"/>
      <c r="S23" s="47">
        <f t="shared" si="3"/>
        <v>44878</v>
      </c>
      <c r="T23" s="48">
        <v>8.6461000000000006</v>
      </c>
      <c r="U23" s="49">
        <f t="shared" si="13"/>
        <v>-9.9999999992661501E-2</v>
      </c>
      <c r="V23" s="50">
        <f t="shared" si="14"/>
        <v>-3.0000000000001101</v>
      </c>
      <c r="W23" s="32">
        <f t="shared" si="15"/>
        <v>-4.9999999996330799E-2</v>
      </c>
      <c r="X23" s="18">
        <v>11.8721</v>
      </c>
      <c r="Y23" s="49">
        <f t="shared" si="16"/>
        <v>-0.20000000000130999</v>
      </c>
      <c r="Z23" s="50">
        <f t="shared" si="17"/>
        <v>-3.7000000000055899</v>
      </c>
      <c r="AA23" s="32">
        <f t="shared" si="18"/>
        <v>-0.100000000000655</v>
      </c>
      <c r="AB23" s="48">
        <v>8.8895999999999997</v>
      </c>
      <c r="AC23" s="49">
        <f t="shared" si="19"/>
        <v>0.10000000000154299</v>
      </c>
      <c r="AD23" s="50">
        <f t="shared" si="20"/>
        <v>-1.8999999999991199</v>
      </c>
      <c r="AE23" s="32">
        <f t="shared" si="21"/>
        <v>5.0000000000771601E-2</v>
      </c>
      <c r="AF23" s="55">
        <v>81348</v>
      </c>
      <c r="AG23" s="70">
        <f t="shared" si="22"/>
        <v>54</v>
      </c>
      <c r="AH23" s="71"/>
    </row>
    <row r="24" spans="1:43" s="1" customFormat="1" ht="14.25">
      <c r="A24" s="19">
        <v>44880</v>
      </c>
      <c r="B24" s="20">
        <v>784.7962</v>
      </c>
      <c r="C24" s="21">
        <v>6.4195000000000002</v>
      </c>
      <c r="D24" s="22">
        <f t="shared" si="0"/>
        <v>791.21569999999997</v>
      </c>
      <c r="E24" s="23">
        <f t="shared" si="4"/>
        <v>0.199999999949796</v>
      </c>
      <c r="F24" s="24">
        <f t="shared" si="5"/>
        <v>-3.1999999999925399</v>
      </c>
      <c r="G24" s="25">
        <f t="shared" si="6"/>
        <v>9.9999999974897905E-2</v>
      </c>
      <c r="H24" s="21">
        <v>7.31890000000001</v>
      </c>
      <c r="I24" s="22">
        <f t="shared" si="1"/>
        <v>792.11509999999998</v>
      </c>
      <c r="J24" s="23">
        <f t="shared" si="7"/>
        <v>-0.20000000006348301</v>
      </c>
      <c r="K24" s="24">
        <f t="shared" si="8"/>
        <v>-3.7999999999556202</v>
      </c>
      <c r="L24" s="25">
        <f t="shared" si="9"/>
        <v>-0.100000000031741</v>
      </c>
      <c r="M24" s="39">
        <v>5.9211000000000098</v>
      </c>
      <c r="N24" s="22">
        <f t="shared" si="2"/>
        <v>790.71730000000002</v>
      </c>
      <c r="O24" s="23">
        <f t="shared" si="10"/>
        <v>-0.199999999949796</v>
      </c>
      <c r="P24" s="24">
        <f t="shared" si="11"/>
        <v>-3.6000000000058199</v>
      </c>
      <c r="Q24" s="25">
        <f t="shared" si="12"/>
        <v>-9.9999999974897905E-2</v>
      </c>
      <c r="R24" s="51"/>
      <c r="S24" s="47">
        <f t="shared" si="3"/>
        <v>44880</v>
      </c>
      <c r="T24" s="48">
        <v>8.6457999999999906</v>
      </c>
      <c r="U24" s="49">
        <f t="shared" si="13"/>
        <v>-0.30000000000640598</v>
      </c>
      <c r="V24" s="50">
        <f t="shared" si="14"/>
        <v>-3.3000000000065199</v>
      </c>
      <c r="W24" s="32">
        <f t="shared" si="15"/>
        <v>-0.15000000000320299</v>
      </c>
      <c r="X24" s="18">
        <v>11.872199999999999</v>
      </c>
      <c r="Y24" s="49">
        <f t="shared" si="16"/>
        <v>0.100000000005096</v>
      </c>
      <c r="Z24" s="50">
        <f t="shared" si="17"/>
        <v>-3.6000000000004899</v>
      </c>
      <c r="AA24" s="32">
        <f t="shared" si="18"/>
        <v>5.0000000002547999E-2</v>
      </c>
      <c r="AB24" s="48">
        <v>8.8895</v>
      </c>
      <c r="AC24" s="49">
        <f t="shared" si="19"/>
        <v>-9.99999999997669E-2</v>
      </c>
      <c r="AD24" s="50">
        <f t="shared" si="20"/>
        <v>-1.99999999999889</v>
      </c>
      <c r="AE24" s="32">
        <f t="shared" si="21"/>
        <v>-4.9999999999883499E-2</v>
      </c>
      <c r="AF24" s="55">
        <v>81345</v>
      </c>
      <c r="AG24" s="70">
        <f t="shared" si="22"/>
        <v>57</v>
      </c>
      <c r="AH24" s="72"/>
    </row>
    <row r="25" spans="1:43" s="1" customFormat="1" ht="14.25">
      <c r="A25" s="19">
        <v>44882</v>
      </c>
      <c r="B25" s="20">
        <v>784.7962</v>
      </c>
      <c r="C25" s="21">
        <v>6.4189000000000096</v>
      </c>
      <c r="D25" s="22">
        <f t="shared" si="0"/>
        <v>791.21510000000001</v>
      </c>
      <c r="E25" s="23">
        <f t="shared" si="4"/>
        <v>-0.59999999996307496</v>
      </c>
      <c r="F25" s="24">
        <f t="shared" si="5"/>
        <v>-3.7999999999556202</v>
      </c>
      <c r="G25" s="25">
        <f t="shared" si="6"/>
        <v>-0.29999999998153698</v>
      </c>
      <c r="H25" s="21">
        <v>7.3188000000000004</v>
      </c>
      <c r="I25" s="22">
        <f t="shared" si="1"/>
        <v>792.11500000000001</v>
      </c>
      <c r="J25" s="23">
        <f t="shared" si="7"/>
        <v>-9.9999999974897905E-2</v>
      </c>
      <c r="K25" s="24">
        <f t="shared" si="8"/>
        <v>-3.8999999999305102</v>
      </c>
      <c r="L25" s="25">
        <f t="shared" si="9"/>
        <v>-4.9999999987449001E-2</v>
      </c>
      <c r="M25" s="40">
        <v>5.9210000000000003</v>
      </c>
      <c r="N25" s="22">
        <f t="shared" si="2"/>
        <v>790.71720000000005</v>
      </c>
      <c r="O25" s="23">
        <f t="shared" si="10"/>
        <v>-9.9999999974897905E-2</v>
      </c>
      <c r="P25" s="24">
        <f t="shared" si="11"/>
        <v>-3.69999999998072</v>
      </c>
      <c r="Q25" s="25">
        <f t="shared" si="12"/>
        <v>-4.9999999987449001E-2</v>
      </c>
      <c r="R25" s="51"/>
      <c r="S25" s="47">
        <f t="shared" si="3"/>
        <v>44882</v>
      </c>
      <c r="T25" s="48">
        <v>8.6455999999999893</v>
      </c>
      <c r="U25" s="49">
        <f t="shared" si="13"/>
        <v>-0.19999999999953399</v>
      </c>
      <c r="V25" s="50">
        <f t="shared" si="14"/>
        <v>-3.5000000000060498</v>
      </c>
      <c r="W25" s="32">
        <f t="shared" si="15"/>
        <v>-9.99999999997669E-2</v>
      </c>
      <c r="X25" s="18">
        <v>11.871700000000001</v>
      </c>
      <c r="Y25" s="49">
        <f t="shared" si="16"/>
        <v>-0.50000000000771605</v>
      </c>
      <c r="Z25" s="50">
        <f t="shared" si="17"/>
        <v>-4.10000000000821</v>
      </c>
      <c r="AA25" s="32">
        <f t="shared" si="18"/>
        <v>-0.25000000000385803</v>
      </c>
      <c r="AB25" s="48">
        <v>8.8894000000000002</v>
      </c>
      <c r="AC25" s="49">
        <f t="shared" si="19"/>
        <v>-0.10000000000154299</v>
      </c>
      <c r="AD25" s="50">
        <f t="shared" si="20"/>
        <v>-2.10000000000043</v>
      </c>
      <c r="AE25" s="32">
        <f t="shared" si="21"/>
        <v>-5.0000000000771601E-2</v>
      </c>
      <c r="AF25" s="55">
        <v>81342</v>
      </c>
      <c r="AG25" s="70">
        <f t="shared" si="22"/>
        <v>60</v>
      </c>
      <c r="AH25" s="71"/>
    </row>
    <row r="26" spans="1:43" s="1" customFormat="1" ht="14.25">
      <c r="A26" s="19">
        <v>44884</v>
      </c>
      <c r="B26" s="20">
        <v>784.7962</v>
      </c>
      <c r="C26" s="21">
        <v>6.4188000000000001</v>
      </c>
      <c r="D26" s="22">
        <f t="shared" si="0"/>
        <v>791.21500000000003</v>
      </c>
      <c r="E26" s="23">
        <f t="shared" si="4"/>
        <v>-9.9999999974897905E-2</v>
      </c>
      <c r="F26" s="24">
        <f t="shared" si="5"/>
        <v>-3.8999999999305102</v>
      </c>
      <c r="G26" s="25">
        <f t="shared" si="6"/>
        <v>-4.9999999987449001E-2</v>
      </c>
      <c r="H26" s="21">
        <v>7.3189000000000002</v>
      </c>
      <c r="I26" s="22">
        <f t="shared" si="1"/>
        <v>792.11509999999998</v>
      </c>
      <c r="J26" s="23">
        <f t="shared" si="7"/>
        <v>9.9999999974897905E-2</v>
      </c>
      <c r="K26" s="24">
        <f t="shared" si="8"/>
        <v>-3.7999999999556202</v>
      </c>
      <c r="L26" s="25">
        <f t="shared" si="9"/>
        <v>4.9999999987449001E-2</v>
      </c>
      <c r="M26" s="39">
        <v>5.9212999999999996</v>
      </c>
      <c r="N26" s="22">
        <f t="shared" si="2"/>
        <v>790.71749999999997</v>
      </c>
      <c r="O26" s="23">
        <f t="shared" si="10"/>
        <v>0.29999999992469401</v>
      </c>
      <c r="P26" s="24">
        <f t="shared" si="11"/>
        <v>-3.40000000005602</v>
      </c>
      <c r="Q26" s="25">
        <f t="shared" si="12"/>
        <v>0.149999999962347</v>
      </c>
      <c r="R26" s="51"/>
      <c r="S26" s="47">
        <f t="shared" si="3"/>
        <v>44884</v>
      </c>
      <c r="T26" s="48">
        <v>8.6462000000000003</v>
      </c>
      <c r="U26" s="49">
        <f t="shared" si="13"/>
        <v>0.60000000000570697</v>
      </c>
      <c r="V26" s="50">
        <f t="shared" si="14"/>
        <v>-2.9000000000003499</v>
      </c>
      <c r="W26" s="32">
        <f t="shared" si="15"/>
        <v>0.30000000000285398</v>
      </c>
      <c r="X26" s="18">
        <v>11.8712</v>
      </c>
      <c r="Y26" s="49">
        <f t="shared" si="16"/>
        <v>-0.499999999991729</v>
      </c>
      <c r="Z26" s="50">
        <f t="shared" si="17"/>
        <v>-4.5999999999999401</v>
      </c>
      <c r="AA26" s="32">
        <f t="shared" si="18"/>
        <v>-0.249999999995865</v>
      </c>
      <c r="AB26" s="48">
        <v>8.8899000000000008</v>
      </c>
      <c r="AC26" s="49">
        <f t="shared" si="19"/>
        <v>0.50000000000061096</v>
      </c>
      <c r="AD26" s="50">
        <f t="shared" si="20"/>
        <v>-1.59999999999982</v>
      </c>
      <c r="AE26" s="32">
        <f t="shared" si="21"/>
        <v>0.25000000000030598</v>
      </c>
      <c r="AF26" s="55">
        <v>81339</v>
      </c>
      <c r="AG26" s="70">
        <f t="shared" si="22"/>
        <v>63</v>
      </c>
      <c r="AH26" s="72"/>
    </row>
    <row r="27" spans="1:43" s="7" customFormat="1" ht="14.25">
      <c r="A27" s="26"/>
      <c r="B27" s="27"/>
      <c r="C27" s="28"/>
      <c r="D27" s="29"/>
      <c r="E27" s="30">
        <f>F26-F6</f>
        <v>-3.8999999999305102</v>
      </c>
      <c r="F27" s="31">
        <f>K26-K6</f>
        <v>-3.7999999999556202</v>
      </c>
      <c r="G27" s="32">
        <f>P26-P6</f>
        <v>-3.40000000005602</v>
      </c>
      <c r="H27" s="33">
        <f>F26</f>
        <v>-3.8999999999305102</v>
      </c>
      <c r="I27" s="41">
        <f>K26</f>
        <v>-3.7999999999556202</v>
      </c>
      <c r="J27" s="30">
        <f>P26</f>
        <v>-3.40000000005602</v>
      </c>
      <c r="K27" s="31">
        <f>E27/27</f>
        <v>-0.14444444444187099</v>
      </c>
      <c r="L27" s="32"/>
      <c r="M27" s="42"/>
      <c r="N27" s="29"/>
      <c r="O27" s="30"/>
      <c r="P27" s="31"/>
      <c r="Q27" s="32"/>
      <c r="R27" s="46"/>
      <c r="S27" s="26"/>
      <c r="T27" s="28"/>
      <c r="U27" s="49">
        <f>V26-V6</f>
        <v>-2.9000000000003499</v>
      </c>
      <c r="V27" s="50">
        <f>Z26-Z6</f>
        <v>-4.5999999999999401</v>
      </c>
      <c r="W27" s="32">
        <f>AD26-AD6</f>
        <v>-1.59999999999982</v>
      </c>
      <c r="X27" s="49">
        <f>V26</f>
        <v>-2.9000000000003499</v>
      </c>
      <c r="Y27" s="50">
        <f>Z26</f>
        <v>-4.5999999999999401</v>
      </c>
      <c r="Z27" s="32">
        <f>AD26</f>
        <v>-1.59999999999982</v>
      </c>
      <c r="AA27" s="32">
        <f>V27/27</f>
        <v>-0.17037037037036801</v>
      </c>
      <c r="AB27" s="56"/>
      <c r="AC27" s="49"/>
      <c r="AD27" s="50"/>
      <c r="AE27" s="32"/>
      <c r="AF27" s="57"/>
      <c r="AG27" s="82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0" workbookViewId="0">
      <selection activeCell="AF23" sqref="AF23:AG26"/>
    </sheetView>
  </sheetViews>
  <sheetFormatPr defaultColWidth="9" defaultRowHeight="13.5"/>
  <cols>
    <col min="1" max="1" width="9.125"/>
    <col min="2" max="2" width="10.625" customWidth="1"/>
    <col min="3" max="3" width="13.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19" max="19" width="9.125"/>
    <col min="20" max="20" width="13.75"/>
    <col min="24" max="24" width="11.875" customWidth="1"/>
    <col min="28" max="28" width="12.875" customWidth="1"/>
    <col min="32" max="33" width="10.375"/>
  </cols>
  <sheetData>
    <row r="1" spans="1:44" s="1" customFormat="1" ht="30.75" customHeight="1">
      <c r="A1" s="97" t="s">
        <v>72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44863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44863</v>
      </c>
      <c r="B6" s="20">
        <v>784.7962</v>
      </c>
      <c r="C6" s="21">
        <v>6.3833000000000002</v>
      </c>
      <c r="D6" s="22">
        <f t="shared" ref="D6:D26" si="0">C6+B6</f>
        <v>791.17949999999996</v>
      </c>
      <c r="E6" s="23">
        <v>0</v>
      </c>
      <c r="F6" s="24">
        <v>0</v>
      </c>
      <c r="G6" s="25">
        <v>0</v>
      </c>
      <c r="H6" s="21">
        <v>7.6040000000000001</v>
      </c>
      <c r="I6" s="22">
        <f t="shared" ref="I6:I26" si="1">H6+B6</f>
        <v>792.40020000000004</v>
      </c>
      <c r="J6" s="23">
        <v>0</v>
      </c>
      <c r="K6" s="24">
        <v>0</v>
      </c>
      <c r="L6" s="25">
        <v>0</v>
      </c>
      <c r="M6" s="39">
        <v>6.6215000000000002</v>
      </c>
      <c r="N6" s="22">
        <f t="shared" ref="N6:N26" si="2">M6+B6</f>
        <v>791.41769999999997</v>
      </c>
      <c r="O6" s="23">
        <v>0</v>
      </c>
      <c r="P6" s="24">
        <v>0</v>
      </c>
      <c r="Q6" s="25">
        <v>0</v>
      </c>
      <c r="R6" s="46"/>
      <c r="S6" s="47">
        <f t="shared" ref="S6:S24" si="3">A6</f>
        <v>44863</v>
      </c>
      <c r="T6" s="48">
        <v>9.0657999999999994</v>
      </c>
      <c r="U6" s="49">
        <v>0</v>
      </c>
      <c r="V6" s="50">
        <v>0</v>
      </c>
      <c r="W6" s="32">
        <v>0</v>
      </c>
      <c r="X6" s="18">
        <v>11.9368</v>
      </c>
      <c r="Y6" s="49">
        <f>(X6-X6)*1000</f>
        <v>0</v>
      </c>
      <c r="Z6" s="50">
        <v>0</v>
      </c>
      <c r="AA6" s="32">
        <v>0</v>
      </c>
      <c r="AB6" s="48">
        <v>9.0454000000000008</v>
      </c>
      <c r="AC6" s="49">
        <v>0</v>
      </c>
      <c r="AD6" s="50">
        <v>0</v>
      </c>
      <c r="AE6" s="32">
        <v>0</v>
      </c>
      <c r="AF6" s="55">
        <v>81370</v>
      </c>
      <c r="AG6" s="70">
        <f>81374-AF6</f>
        <v>4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44864</v>
      </c>
      <c r="B7" s="20">
        <v>784.7962</v>
      </c>
      <c r="C7" s="21">
        <v>6.3830999999999998</v>
      </c>
      <c r="D7" s="22">
        <f t="shared" si="0"/>
        <v>791.17930000000001</v>
      </c>
      <c r="E7" s="23">
        <f t="shared" ref="E7:E26" si="4">(D7-D6)*1000</f>
        <v>-0.199999999949796</v>
      </c>
      <c r="F7" s="24">
        <f t="shared" ref="F7:F26" si="5">F6+E7</f>
        <v>-0.199999999949796</v>
      </c>
      <c r="G7" s="25">
        <f t="shared" ref="G7:G26" si="6">E7/(A7-A6)</f>
        <v>-0.199999999949796</v>
      </c>
      <c r="H7" s="21">
        <v>7.6041999999999996</v>
      </c>
      <c r="I7" s="22">
        <f t="shared" si="1"/>
        <v>792.40039999999999</v>
      </c>
      <c r="J7" s="23">
        <f t="shared" ref="J7:J26" si="7">(I7-I6)*1000</f>
        <v>0.199999999949796</v>
      </c>
      <c r="K7" s="24">
        <f t="shared" ref="K7:K26" si="8">K6+J7</f>
        <v>0.199999999949796</v>
      </c>
      <c r="L7" s="25">
        <f t="shared" ref="L7:L26" si="9">J7/(A7-A6)</f>
        <v>0.199999999949796</v>
      </c>
      <c r="M7" s="40">
        <v>6.6212999999999997</v>
      </c>
      <c r="N7" s="22">
        <f t="shared" si="2"/>
        <v>791.41750000000002</v>
      </c>
      <c r="O7" s="23">
        <f t="shared" ref="O7:O26" si="10">(N7-N6)*1000</f>
        <v>-0.199999999949796</v>
      </c>
      <c r="P7" s="24">
        <f t="shared" ref="P7:P26" si="11">P6+O7</f>
        <v>-0.199999999949796</v>
      </c>
      <c r="Q7" s="25">
        <f t="shared" ref="Q7:Q26" si="12">O7/(A7-A6)</f>
        <v>-0.199999999949796</v>
      </c>
      <c r="R7" s="51"/>
      <c r="S7" s="47">
        <f t="shared" si="3"/>
        <v>44864</v>
      </c>
      <c r="T7" s="48">
        <v>9.0655999999999999</v>
      </c>
      <c r="U7" s="49">
        <f t="shared" ref="U7:U24" si="13">(T7-T6)*1000</f>
        <v>-0.19999999999953399</v>
      </c>
      <c r="V7" s="50">
        <f t="shared" ref="V7:V24" si="14">V6+U7</f>
        <v>-0.19999999999953399</v>
      </c>
      <c r="W7" s="32">
        <f t="shared" ref="W7:W24" si="15">U7/(S7-S6)</f>
        <v>-0.19999999999953399</v>
      </c>
      <c r="X7" s="18">
        <v>11.9366</v>
      </c>
      <c r="Y7" s="49">
        <f t="shared" ref="Y7:Y24" si="16">(X7-X6)*1000</f>
        <v>-0.19999999999953399</v>
      </c>
      <c r="Z7" s="50">
        <f t="shared" ref="Z7:Z24" si="17">Z6+Y7</f>
        <v>-0.19999999999953399</v>
      </c>
      <c r="AA7" s="32">
        <f t="shared" ref="AA7:AA24" si="18">Y7/(S7-S6)</f>
        <v>-0.19999999999953399</v>
      </c>
      <c r="AB7" s="48">
        <v>9.0451999999999995</v>
      </c>
      <c r="AC7" s="49">
        <f t="shared" ref="AC7:AC24" si="19">(AB7-AB6)*1000</f>
        <v>-0.20000000000130999</v>
      </c>
      <c r="AD7" s="50">
        <f t="shared" ref="AD7:AD24" si="20">AD6+AC7</f>
        <v>-0.20000000000130999</v>
      </c>
      <c r="AE7" s="32">
        <f t="shared" ref="AE7:AE24" si="21">AC7/(S7-S6)</f>
        <v>-0.20000000000130999</v>
      </c>
      <c r="AF7" s="55">
        <v>81367</v>
      </c>
      <c r="AG7" s="70">
        <f t="shared" ref="AG7:AG24" si="22">81374-AF7</f>
        <v>7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44865</v>
      </c>
      <c r="B8" s="20">
        <v>784.7962</v>
      </c>
      <c r="C8" s="21">
        <v>6.3829000000000002</v>
      </c>
      <c r="D8" s="22">
        <f t="shared" si="0"/>
        <v>791.17909999999995</v>
      </c>
      <c r="E8" s="23">
        <f t="shared" si="4"/>
        <v>-0.20000000006348301</v>
      </c>
      <c r="F8" s="24">
        <f t="shared" si="5"/>
        <v>-0.40000000001327901</v>
      </c>
      <c r="G8" s="25">
        <f t="shared" si="6"/>
        <v>-0.20000000006348301</v>
      </c>
      <c r="H8" s="21">
        <v>7.6040999999999999</v>
      </c>
      <c r="I8" s="22">
        <f t="shared" si="1"/>
        <v>792.40030000000002</v>
      </c>
      <c r="J8" s="23">
        <f t="shared" si="7"/>
        <v>-9.9999999974897905E-2</v>
      </c>
      <c r="K8" s="24">
        <f t="shared" si="8"/>
        <v>9.9999999974897905E-2</v>
      </c>
      <c r="L8" s="25">
        <f t="shared" si="9"/>
        <v>-9.9999999974897905E-2</v>
      </c>
      <c r="M8" s="39">
        <v>6.6211000000000002</v>
      </c>
      <c r="N8" s="22">
        <f t="shared" si="2"/>
        <v>791.41729999999995</v>
      </c>
      <c r="O8" s="23">
        <f t="shared" si="10"/>
        <v>-0.20000000006348301</v>
      </c>
      <c r="P8" s="24">
        <f t="shared" si="11"/>
        <v>-0.40000000001327901</v>
      </c>
      <c r="Q8" s="25">
        <f t="shared" si="12"/>
        <v>-0.20000000006348301</v>
      </c>
      <c r="R8" s="46"/>
      <c r="S8" s="47">
        <f t="shared" si="3"/>
        <v>44865</v>
      </c>
      <c r="T8" s="48">
        <v>9.0654000000000003</v>
      </c>
      <c r="U8" s="49">
        <f t="shared" si="13"/>
        <v>-0.19999999999953399</v>
      </c>
      <c r="V8" s="50">
        <f t="shared" si="14"/>
        <v>-0.39999999999906799</v>
      </c>
      <c r="W8" s="32">
        <f t="shared" si="15"/>
        <v>-0.19999999999953399</v>
      </c>
      <c r="X8" s="18">
        <v>11.936400000000001</v>
      </c>
      <c r="Y8" s="49">
        <f t="shared" si="16"/>
        <v>-0.19999999999953399</v>
      </c>
      <c r="Z8" s="50">
        <f t="shared" si="17"/>
        <v>-0.39999999999906799</v>
      </c>
      <c r="AA8" s="32">
        <f t="shared" si="18"/>
        <v>-0.19999999999953399</v>
      </c>
      <c r="AB8" s="48">
        <v>9.0455000000000005</v>
      </c>
      <c r="AC8" s="49">
        <f t="shared" si="19"/>
        <v>0.30000000000107702</v>
      </c>
      <c r="AD8" s="50">
        <f t="shared" si="20"/>
        <v>9.99999999997669E-2</v>
      </c>
      <c r="AE8" s="32">
        <f t="shared" si="21"/>
        <v>0.30000000000107702</v>
      </c>
      <c r="AF8" s="55">
        <v>81364</v>
      </c>
      <c r="AG8" s="70">
        <f t="shared" si="22"/>
        <v>10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44866</v>
      </c>
      <c r="B9" s="20">
        <v>784.7962</v>
      </c>
      <c r="C9" s="21">
        <v>6.383</v>
      </c>
      <c r="D9" s="22">
        <f t="shared" si="0"/>
        <v>791.17920000000004</v>
      </c>
      <c r="E9" s="23">
        <f t="shared" si="4"/>
        <v>0.10000000008858501</v>
      </c>
      <c r="F9" s="24">
        <f t="shared" si="5"/>
        <v>-0.29999999992469401</v>
      </c>
      <c r="G9" s="25">
        <f t="shared" si="6"/>
        <v>0.10000000008858501</v>
      </c>
      <c r="H9" s="21">
        <v>7.6039000000000003</v>
      </c>
      <c r="I9" s="22">
        <f t="shared" si="1"/>
        <v>792.40009999999995</v>
      </c>
      <c r="J9" s="23">
        <f t="shared" si="7"/>
        <v>-0.20000000006348301</v>
      </c>
      <c r="K9" s="24">
        <f t="shared" si="8"/>
        <v>-0.10000000008858501</v>
      </c>
      <c r="L9" s="25">
        <f t="shared" si="9"/>
        <v>-0.20000000006348301</v>
      </c>
      <c r="M9" s="40">
        <v>6.6208</v>
      </c>
      <c r="N9" s="22">
        <f t="shared" si="2"/>
        <v>791.41700000000003</v>
      </c>
      <c r="O9" s="23">
        <f t="shared" si="10"/>
        <v>-0.29999999992469401</v>
      </c>
      <c r="P9" s="24">
        <f t="shared" si="11"/>
        <v>-0.69999999993797202</v>
      </c>
      <c r="Q9" s="25">
        <f t="shared" si="12"/>
        <v>-0.29999999992469401</v>
      </c>
      <c r="R9" s="51"/>
      <c r="S9" s="47">
        <f t="shared" si="3"/>
        <v>44866</v>
      </c>
      <c r="T9" s="48">
        <v>9.0655000000000001</v>
      </c>
      <c r="U9" s="49">
        <f t="shared" si="13"/>
        <v>9.99999999997669E-2</v>
      </c>
      <c r="V9" s="50">
        <f t="shared" si="14"/>
        <v>-0.29999999999930099</v>
      </c>
      <c r="W9" s="32">
        <f t="shared" si="15"/>
        <v>9.99999999997669E-2</v>
      </c>
      <c r="X9" s="18">
        <v>11.936500000000001</v>
      </c>
      <c r="Y9" s="49">
        <f t="shared" si="16"/>
        <v>9.99999999997669E-2</v>
      </c>
      <c r="Z9" s="50">
        <f t="shared" si="17"/>
        <v>-0.29999999999930099</v>
      </c>
      <c r="AA9" s="32">
        <f t="shared" si="18"/>
        <v>9.99999999997669E-2</v>
      </c>
      <c r="AB9" s="48">
        <v>9.0449999999999999</v>
      </c>
      <c r="AC9" s="49">
        <f t="shared" si="19"/>
        <v>-0.50000000000061096</v>
      </c>
      <c r="AD9" s="50">
        <f t="shared" si="20"/>
        <v>-0.40000000000084401</v>
      </c>
      <c r="AE9" s="32">
        <f t="shared" si="21"/>
        <v>-0.50000000000061096</v>
      </c>
      <c r="AF9" s="55">
        <v>81361</v>
      </c>
      <c r="AG9" s="70">
        <f t="shared" si="22"/>
        <v>13</v>
      </c>
      <c r="AH9" s="71"/>
      <c r="AI9" s="73"/>
      <c r="AJ9" s="73"/>
      <c r="AK9" s="73"/>
      <c r="AL9" s="73"/>
      <c r="AM9" s="73"/>
    </row>
    <row r="10" spans="1:44" s="7" customFormat="1" ht="14.25">
      <c r="A10" s="19">
        <v>44867</v>
      </c>
      <c r="B10" s="20">
        <v>784.7962</v>
      </c>
      <c r="C10" s="21">
        <v>6.3825000000000003</v>
      </c>
      <c r="D10" s="22">
        <f t="shared" si="0"/>
        <v>791.17870000000005</v>
      </c>
      <c r="E10" s="23">
        <f t="shared" si="4"/>
        <v>-0.49999999998817701</v>
      </c>
      <c r="F10" s="24">
        <f t="shared" si="5"/>
        <v>-0.79999999991286996</v>
      </c>
      <c r="G10" s="25">
        <f t="shared" si="6"/>
        <v>-0.49999999998817701</v>
      </c>
      <c r="H10" s="21">
        <v>7.6036999999999999</v>
      </c>
      <c r="I10" s="22">
        <f t="shared" si="1"/>
        <v>792.3999</v>
      </c>
      <c r="J10" s="23">
        <f t="shared" si="7"/>
        <v>-0.199999999949796</v>
      </c>
      <c r="K10" s="24">
        <f t="shared" si="8"/>
        <v>-0.30000000003838101</v>
      </c>
      <c r="L10" s="25">
        <f t="shared" si="9"/>
        <v>-0.199999999949796</v>
      </c>
      <c r="M10" s="39">
        <v>6.6205999999999996</v>
      </c>
      <c r="N10" s="22">
        <f t="shared" si="2"/>
        <v>791.41679999999997</v>
      </c>
      <c r="O10" s="23">
        <f t="shared" si="10"/>
        <v>-0.20000000006348301</v>
      </c>
      <c r="P10" s="24">
        <f t="shared" si="11"/>
        <v>-0.90000000000145497</v>
      </c>
      <c r="Q10" s="25">
        <f t="shared" si="12"/>
        <v>-0.20000000006348301</v>
      </c>
      <c r="R10" s="46"/>
      <c r="S10" s="47">
        <f t="shared" si="3"/>
        <v>44867</v>
      </c>
      <c r="T10" s="48">
        <v>9.0649999999999995</v>
      </c>
      <c r="U10" s="49">
        <f t="shared" si="13"/>
        <v>-0.50000000000061096</v>
      </c>
      <c r="V10" s="50">
        <f t="shared" si="14"/>
        <v>-0.799999999999912</v>
      </c>
      <c r="W10" s="32">
        <f t="shared" si="15"/>
        <v>-0.50000000000061096</v>
      </c>
      <c r="X10" s="18">
        <v>11.936</v>
      </c>
      <c r="Y10" s="49">
        <f t="shared" si="16"/>
        <v>-0.50000000000061096</v>
      </c>
      <c r="Z10" s="50">
        <f t="shared" si="17"/>
        <v>-0.799999999999912</v>
      </c>
      <c r="AA10" s="32">
        <f t="shared" si="18"/>
        <v>-0.50000000000061096</v>
      </c>
      <c r="AB10" s="48">
        <v>9.0448000000000004</v>
      </c>
      <c r="AC10" s="49">
        <f t="shared" si="19"/>
        <v>-0.19999999999953399</v>
      </c>
      <c r="AD10" s="50">
        <f t="shared" si="20"/>
        <v>-0.60000000000037801</v>
      </c>
      <c r="AE10" s="32">
        <f t="shared" si="21"/>
        <v>-0.19999999999953399</v>
      </c>
      <c r="AF10" s="55">
        <v>81358</v>
      </c>
      <c r="AG10" s="70">
        <f t="shared" si="22"/>
        <v>16</v>
      </c>
    </row>
    <row r="11" spans="1:44" s="1" customFormat="1" ht="14.85" customHeight="1">
      <c r="A11" s="19">
        <v>44868</v>
      </c>
      <c r="B11" s="20">
        <v>784.7962</v>
      </c>
      <c r="C11" s="21">
        <v>6.3822999999999999</v>
      </c>
      <c r="D11" s="22">
        <f t="shared" si="0"/>
        <v>791.17849999999999</v>
      </c>
      <c r="E11" s="23">
        <f t="shared" si="4"/>
        <v>-0.20000000006348301</v>
      </c>
      <c r="F11" s="24">
        <f t="shared" si="5"/>
        <v>-0.99999999997635303</v>
      </c>
      <c r="G11" s="25">
        <f t="shared" si="6"/>
        <v>-0.20000000006348301</v>
      </c>
      <c r="H11" s="21">
        <v>7.6035000000000004</v>
      </c>
      <c r="I11" s="22">
        <f t="shared" si="1"/>
        <v>792.39970000000005</v>
      </c>
      <c r="J11" s="23">
        <f t="shared" si="7"/>
        <v>-0.199999999949796</v>
      </c>
      <c r="K11" s="24">
        <f t="shared" si="8"/>
        <v>-0.49999999998817701</v>
      </c>
      <c r="L11" s="25">
        <f t="shared" si="9"/>
        <v>-0.199999999949796</v>
      </c>
      <c r="M11" s="40">
        <v>6.6204000000000001</v>
      </c>
      <c r="N11" s="22">
        <f t="shared" si="2"/>
        <v>791.41660000000002</v>
      </c>
      <c r="O11" s="23">
        <f t="shared" si="10"/>
        <v>-0.199999999949796</v>
      </c>
      <c r="P11" s="24">
        <f t="shared" si="11"/>
        <v>-1.09999999995125</v>
      </c>
      <c r="Q11" s="25">
        <f t="shared" si="12"/>
        <v>-0.199999999949796</v>
      </c>
      <c r="R11" s="51"/>
      <c r="S11" s="47">
        <f t="shared" si="3"/>
        <v>44868</v>
      </c>
      <c r="T11" s="48">
        <v>9.0648</v>
      </c>
      <c r="U11" s="49">
        <f t="shared" si="13"/>
        <v>-0.19999999999953399</v>
      </c>
      <c r="V11" s="50">
        <f t="shared" si="14"/>
        <v>-0.999999999999446</v>
      </c>
      <c r="W11" s="32">
        <f t="shared" si="15"/>
        <v>-0.19999999999953399</v>
      </c>
      <c r="X11" s="18">
        <v>11.9358</v>
      </c>
      <c r="Y11" s="49">
        <f t="shared" si="16"/>
        <v>-0.19999999999953399</v>
      </c>
      <c r="Z11" s="50">
        <f t="shared" si="17"/>
        <v>-0.999999999999446</v>
      </c>
      <c r="AA11" s="32">
        <f t="shared" si="18"/>
        <v>-0.19999999999953399</v>
      </c>
      <c r="AB11" s="48">
        <v>9.0446000000000009</v>
      </c>
      <c r="AC11" s="49">
        <f t="shared" si="19"/>
        <v>-0.19999999999953399</v>
      </c>
      <c r="AD11" s="50">
        <f t="shared" si="20"/>
        <v>-0.799999999999912</v>
      </c>
      <c r="AE11" s="32">
        <f t="shared" si="21"/>
        <v>-0.19999999999953399</v>
      </c>
      <c r="AF11" s="55">
        <v>81355</v>
      </c>
      <c r="AG11" s="70">
        <f t="shared" si="22"/>
        <v>19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44869</v>
      </c>
      <c r="B12" s="20">
        <v>784.7962</v>
      </c>
      <c r="C12" s="21">
        <v>6.3823999999999996</v>
      </c>
      <c r="D12" s="22">
        <f t="shared" si="0"/>
        <v>791.17859999999996</v>
      </c>
      <c r="E12" s="23">
        <f t="shared" si="4"/>
        <v>9.9999999974897905E-2</v>
      </c>
      <c r="F12" s="24">
        <f t="shared" si="5"/>
        <v>-0.90000000000145497</v>
      </c>
      <c r="G12" s="25">
        <f t="shared" si="6"/>
        <v>9.9999999974897905E-2</v>
      </c>
      <c r="H12" s="21">
        <v>7.6037999999999997</v>
      </c>
      <c r="I12" s="22">
        <f t="shared" si="1"/>
        <v>792.4</v>
      </c>
      <c r="J12" s="23">
        <f t="shared" si="7"/>
        <v>0.29999999992469401</v>
      </c>
      <c r="K12" s="24">
        <f t="shared" si="8"/>
        <v>-0.20000000006348301</v>
      </c>
      <c r="L12" s="25">
        <f t="shared" si="9"/>
        <v>0.29999999992469401</v>
      </c>
      <c r="M12" s="39">
        <v>6.6204999999999998</v>
      </c>
      <c r="N12" s="22">
        <f t="shared" si="2"/>
        <v>791.41669999999999</v>
      </c>
      <c r="O12" s="23">
        <f t="shared" si="10"/>
        <v>9.9999999974897905E-2</v>
      </c>
      <c r="P12" s="24">
        <f t="shared" si="11"/>
        <v>-0.99999999997635303</v>
      </c>
      <c r="Q12" s="25">
        <f t="shared" si="12"/>
        <v>9.9999999974897905E-2</v>
      </c>
      <c r="R12" s="46"/>
      <c r="S12" s="47">
        <f t="shared" si="3"/>
        <v>44869</v>
      </c>
      <c r="T12" s="48">
        <v>9.0650999999999993</v>
      </c>
      <c r="U12" s="49">
        <f t="shared" si="13"/>
        <v>0.29999999999930099</v>
      </c>
      <c r="V12" s="50">
        <f t="shared" si="14"/>
        <v>-0.70000000000014495</v>
      </c>
      <c r="W12" s="32">
        <f t="shared" si="15"/>
        <v>0.29999999999930099</v>
      </c>
      <c r="X12" s="18">
        <v>11.936</v>
      </c>
      <c r="Y12" s="49">
        <f t="shared" si="16"/>
        <v>0.19999999999953399</v>
      </c>
      <c r="Z12" s="50">
        <f t="shared" si="17"/>
        <v>-0.799999999999912</v>
      </c>
      <c r="AA12" s="32">
        <f t="shared" si="18"/>
        <v>0.19999999999953399</v>
      </c>
      <c r="AB12" s="48">
        <v>9.0444999999999993</v>
      </c>
      <c r="AC12" s="49">
        <f t="shared" si="19"/>
        <v>-0.10000000000154299</v>
      </c>
      <c r="AD12" s="50">
        <f t="shared" si="20"/>
        <v>-0.90000000000145497</v>
      </c>
      <c r="AE12" s="32">
        <f t="shared" si="21"/>
        <v>-0.10000000000154299</v>
      </c>
      <c r="AF12" s="55">
        <v>81352</v>
      </c>
      <c r="AG12" s="70">
        <f t="shared" si="22"/>
        <v>22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7" customFormat="1" ht="14.25">
      <c r="A13" s="19">
        <v>44870</v>
      </c>
      <c r="B13" s="20">
        <v>784.7962</v>
      </c>
      <c r="C13" s="21">
        <v>6.3818999999999999</v>
      </c>
      <c r="D13" s="22">
        <f t="shared" si="0"/>
        <v>791.17809999999997</v>
      </c>
      <c r="E13" s="23">
        <f t="shared" si="4"/>
        <v>-0.49999999998817701</v>
      </c>
      <c r="F13" s="24">
        <f t="shared" si="5"/>
        <v>-1.39999999998963</v>
      </c>
      <c r="G13" s="25">
        <f t="shared" si="6"/>
        <v>-0.49999999998817701</v>
      </c>
      <c r="H13" s="21">
        <v>7.6031000000000004</v>
      </c>
      <c r="I13" s="22">
        <f t="shared" si="1"/>
        <v>792.39930000000004</v>
      </c>
      <c r="J13" s="23">
        <f t="shared" si="7"/>
        <v>-0.69999999993797202</v>
      </c>
      <c r="K13" s="24">
        <f t="shared" si="8"/>
        <v>-0.90000000000145497</v>
      </c>
      <c r="L13" s="25">
        <f t="shared" si="9"/>
        <v>-0.69999999993797202</v>
      </c>
      <c r="M13" s="40">
        <v>6.62</v>
      </c>
      <c r="N13" s="22">
        <f t="shared" si="2"/>
        <v>791.4162</v>
      </c>
      <c r="O13" s="23">
        <f t="shared" si="10"/>
        <v>-0.49999999998817701</v>
      </c>
      <c r="P13" s="24">
        <f t="shared" si="11"/>
        <v>-1.4999999999645299</v>
      </c>
      <c r="Q13" s="25">
        <f t="shared" si="12"/>
        <v>-0.49999999998817701</v>
      </c>
      <c r="R13" s="46"/>
      <c r="S13" s="47">
        <f t="shared" si="3"/>
        <v>44870</v>
      </c>
      <c r="T13" s="48">
        <v>9.0643999999999991</v>
      </c>
      <c r="U13" s="49">
        <f t="shared" si="13"/>
        <v>-0.70000000000014495</v>
      </c>
      <c r="V13" s="50">
        <f t="shared" si="14"/>
        <v>-1.4000000000002899</v>
      </c>
      <c r="W13" s="32">
        <f t="shared" si="15"/>
        <v>-0.70000000000014495</v>
      </c>
      <c r="X13" s="18">
        <v>11.9354</v>
      </c>
      <c r="Y13" s="49">
        <f t="shared" si="16"/>
        <v>-0.60000000000037801</v>
      </c>
      <c r="Z13" s="50">
        <f t="shared" si="17"/>
        <v>-1.4000000000002899</v>
      </c>
      <c r="AA13" s="32">
        <f t="shared" si="18"/>
        <v>-0.60000000000037801</v>
      </c>
      <c r="AB13" s="48">
        <v>9.0442</v>
      </c>
      <c r="AC13" s="49">
        <f t="shared" si="19"/>
        <v>-0.29999999999930099</v>
      </c>
      <c r="AD13" s="50">
        <f t="shared" si="20"/>
        <v>-1.20000000000076</v>
      </c>
      <c r="AE13" s="32">
        <f t="shared" si="21"/>
        <v>-0.29999999999930099</v>
      </c>
      <c r="AF13" s="55">
        <v>81349</v>
      </c>
      <c r="AG13" s="70">
        <f t="shared" si="22"/>
        <v>25</v>
      </c>
    </row>
    <row r="14" spans="1:44" s="1" customFormat="1" ht="14.85" customHeight="1">
      <c r="A14" s="19">
        <v>44871</v>
      </c>
      <c r="B14" s="20">
        <v>784.7962</v>
      </c>
      <c r="C14" s="21">
        <v>6.3817000000000004</v>
      </c>
      <c r="D14" s="22">
        <f t="shared" si="0"/>
        <v>791.17790000000002</v>
      </c>
      <c r="E14" s="23">
        <f t="shared" si="4"/>
        <v>-0.199999999949796</v>
      </c>
      <c r="F14" s="24">
        <f t="shared" si="5"/>
        <v>-1.5999999999394301</v>
      </c>
      <c r="G14" s="25">
        <f t="shared" si="6"/>
        <v>-0.199999999949796</v>
      </c>
      <c r="H14" s="21">
        <v>7.6032000000000002</v>
      </c>
      <c r="I14" s="22">
        <f t="shared" si="1"/>
        <v>792.39940000000001</v>
      </c>
      <c r="J14" s="23">
        <f t="shared" si="7"/>
        <v>9.9999999974897905E-2</v>
      </c>
      <c r="K14" s="24">
        <f t="shared" si="8"/>
        <v>-0.80000000002655702</v>
      </c>
      <c r="L14" s="25">
        <f t="shared" si="9"/>
        <v>9.9999999974897905E-2</v>
      </c>
      <c r="M14" s="39">
        <v>6.6197999999999997</v>
      </c>
      <c r="N14" s="22">
        <f t="shared" si="2"/>
        <v>791.41600000000005</v>
      </c>
      <c r="O14" s="23">
        <f t="shared" si="10"/>
        <v>-0.199999999949796</v>
      </c>
      <c r="P14" s="24">
        <f t="shared" si="11"/>
        <v>-1.69999999991433</v>
      </c>
      <c r="Q14" s="25">
        <f t="shared" si="12"/>
        <v>-0.199999999949796</v>
      </c>
      <c r="R14" s="46"/>
      <c r="S14" s="47">
        <f t="shared" si="3"/>
        <v>44871</v>
      </c>
      <c r="T14" s="48">
        <v>9.0641999999999996</v>
      </c>
      <c r="U14" s="49">
        <f t="shared" si="13"/>
        <v>-0.19999999999953399</v>
      </c>
      <c r="V14" s="50">
        <f t="shared" si="14"/>
        <v>-1.59999999999982</v>
      </c>
      <c r="W14" s="32">
        <f t="shared" si="15"/>
        <v>-0.19999999999953399</v>
      </c>
      <c r="X14" s="18">
        <v>11.9352</v>
      </c>
      <c r="Y14" s="49">
        <f t="shared" si="16"/>
        <v>-0.19999999999953399</v>
      </c>
      <c r="Z14" s="50">
        <f t="shared" si="17"/>
        <v>-1.59999999999982</v>
      </c>
      <c r="AA14" s="32">
        <f t="shared" si="18"/>
        <v>-0.19999999999953399</v>
      </c>
      <c r="AB14" s="48">
        <v>9.0440000000000005</v>
      </c>
      <c r="AC14" s="49">
        <f t="shared" si="19"/>
        <v>-0.19999999999953399</v>
      </c>
      <c r="AD14" s="50">
        <f t="shared" si="20"/>
        <v>-1.4000000000002899</v>
      </c>
      <c r="AE14" s="32">
        <f t="shared" si="21"/>
        <v>-0.19999999999953399</v>
      </c>
      <c r="AF14" s="55">
        <v>81346</v>
      </c>
      <c r="AG14" s="70">
        <f t="shared" si="22"/>
        <v>28</v>
      </c>
      <c r="AH14" s="72"/>
    </row>
    <row r="15" spans="1:44" s="1" customFormat="1" ht="14.85" customHeight="1">
      <c r="A15" s="19">
        <v>44872</v>
      </c>
      <c r="B15" s="20">
        <v>784.7962</v>
      </c>
      <c r="C15" s="21">
        <v>6.3818999999999999</v>
      </c>
      <c r="D15" s="22">
        <f t="shared" si="0"/>
        <v>791.17809999999997</v>
      </c>
      <c r="E15" s="23">
        <f t="shared" si="4"/>
        <v>0.199999999949796</v>
      </c>
      <c r="F15" s="24">
        <f t="shared" si="5"/>
        <v>-1.39999999998963</v>
      </c>
      <c r="G15" s="25">
        <f t="shared" si="6"/>
        <v>0.199999999949796</v>
      </c>
      <c r="H15" s="21">
        <v>7.6026999999999996</v>
      </c>
      <c r="I15" s="22">
        <f t="shared" si="1"/>
        <v>792.39890000000003</v>
      </c>
      <c r="J15" s="23">
        <f t="shared" si="7"/>
        <v>-0.49999999998817701</v>
      </c>
      <c r="K15" s="24">
        <f t="shared" si="8"/>
        <v>-1.30000000001473</v>
      </c>
      <c r="L15" s="25">
        <f t="shared" si="9"/>
        <v>-0.49999999998817701</v>
      </c>
      <c r="M15" s="40">
        <v>6.6200999999999999</v>
      </c>
      <c r="N15" s="22">
        <f t="shared" si="2"/>
        <v>791.41629999999998</v>
      </c>
      <c r="O15" s="23">
        <f t="shared" si="10"/>
        <v>0.29999999992469401</v>
      </c>
      <c r="P15" s="24">
        <f t="shared" si="11"/>
        <v>-1.39999999998963</v>
      </c>
      <c r="Q15" s="25">
        <f t="shared" si="12"/>
        <v>0.29999999992469401</v>
      </c>
      <c r="R15" s="51"/>
      <c r="S15" s="47">
        <f t="shared" si="3"/>
        <v>44872</v>
      </c>
      <c r="T15" s="48">
        <v>9.0641999999999996</v>
      </c>
      <c r="U15" s="49">
        <f t="shared" si="13"/>
        <v>0</v>
      </c>
      <c r="V15" s="50">
        <f t="shared" si="14"/>
        <v>-1.59999999999982</v>
      </c>
      <c r="W15" s="32">
        <f t="shared" si="15"/>
        <v>0</v>
      </c>
      <c r="X15" s="18">
        <v>11.9352</v>
      </c>
      <c r="Y15" s="49">
        <f t="shared" si="16"/>
        <v>0</v>
      </c>
      <c r="Z15" s="50">
        <f t="shared" si="17"/>
        <v>-1.59999999999982</v>
      </c>
      <c r="AA15" s="32">
        <f t="shared" si="18"/>
        <v>0</v>
      </c>
      <c r="AB15" s="48">
        <v>9.0442</v>
      </c>
      <c r="AC15" s="49">
        <f t="shared" si="19"/>
        <v>0.19999999999953399</v>
      </c>
      <c r="AD15" s="50">
        <f t="shared" si="20"/>
        <v>-1.20000000000076</v>
      </c>
      <c r="AE15" s="32">
        <f t="shared" si="21"/>
        <v>0.19999999999953399</v>
      </c>
      <c r="AF15" s="55">
        <v>81343</v>
      </c>
      <c r="AG15" s="70">
        <f t="shared" si="22"/>
        <v>31</v>
      </c>
      <c r="AH15" s="71"/>
    </row>
    <row r="16" spans="1:44" s="7" customFormat="1" ht="14.25">
      <c r="A16" s="19">
        <v>44873</v>
      </c>
      <c r="B16" s="20">
        <v>784.7962</v>
      </c>
      <c r="C16" s="21">
        <v>6.3813000000000004</v>
      </c>
      <c r="D16" s="22">
        <f t="shared" si="0"/>
        <v>791.17750000000001</v>
      </c>
      <c r="E16" s="23">
        <f t="shared" si="4"/>
        <v>-0.59999999996307496</v>
      </c>
      <c r="F16" s="24">
        <f t="shared" si="5"/>
        <v>-1.9999999999527101</v>
      </c>
      <c r="G16" s="25">
        <f t="shared" si="6"/>
        <v>-0.59999999996307496</v>
      </c>
      <c r="H16" s="21">
        <v>7.6025</v>
      </c>
      <c r="I16" s="22">
        <f t="shared" si="1"/>
        <v>792.39869999999996</v>
      </c>
      <c r="J16" s="23">
        <f t="shared" si="7"/>
        <v>-0.20000000006348301</v>
      </c>
      <c r="K16" s="24">
        <f t="shared" si="8"/>
        <v>-1.5000000000782201</v>
      </c>
      <c r="L16" s="25">
        <f t="shared" si="9"/>
        <v>-0.20000000006348301</v>
      </c>
      <c r="M16" s="39">
        <v>6.6193999999999997</v>
      </c>
      <c r="N16" s="22">
        <f t="shared" si="2"/>
        <v>791.41560000000004</v>
      </c>
      <c r="O16" s="23">
        <f t="shared" si="10"/>
        <v>-0.69999999993797202</v>
      </c>
      <c r="P16" s="24">
        <f t="shared" si="11"/>
        <v>-2.0999999999275998</v>
      </c>
      <c r="Q16" s="25">
        <f t="shared" si="12"/>
        <v>-0.69999999993797202</v>
      </c>
      <c r="R16" s="46"/>
      <c r="S16" s="47">
        <f t="shared" si="3"/>
        <v>44873</v>
      </c>
      <c r="T16" s="48">
        <v>9.0638000000000005</v>
      </c>
      <c r="U16" s="49">
        <f t="shared" si="13"/>
        <v>-0.39999999999906799</v>
      </c>
      <c r="V16" s="50">
        <f t="shared" si="14"/>
        <v>-1.99999999999889</v>
      </c>
      <c r="W16" s="32">
        <f t="shared" si="15"/>
        <v>-0.39999999999906799</v>
      </c>
      <c r="X16" s="18">
        <v>11.934799999999999</v>
      </c>
      <c r="Y16" s="49">
        <f t="shared" si="16"/>
        <v>-0.40000000000084401</v>
      </c>
      <c r="Z16" s="50">
        <f t="shared" si="17"/>
        <v>-2.0000000000006701</v>
      </c>
      <c r="AA16" s="32">
        <f t="shared" si="18"/>
        <v>-0.40000000000084401</v>
      </c>
      <c r="AB16" s="48">
        <v>9.0435999999999996</v>
      </c>
      <c r="AC16" s="49">
        <f t="shared" si="19"/>
        <v>-0.60000000000037801</v>
      </c>
      <c r="AD16" s="50">
        <f t="shared" si="20"/>
        <v>-1.80000000000113</v>
      </c>
      <c r="AE16" s="32">
        <f t="shared" si="21"/>
        <v>-0.60000000000037801</v>
      </c>
      <c r="AF16" s="55">
        <v>81340</v>
      </c>
      <c r="AG16" s="70">
        <f t="shared" si="22"/>
        <v>34</v>
      </c>
      <c r="AH16" s="72"/>
    </row>
    <row r="17" spans="1:43" s="1" customFormat="1" ht="14.85" customHeight="1">
      <c r="A17" s="19">
        <v>44874</v>
      </c>
      <c r="B17" s="20">
        <v>784.7962</v>
      </c>
      <c r="C17" s="21">
        <v>6.3811</v>
      </c>
      <c r="D17" s="22">
        <f t="shared" si="0"/>
        <v>791.17729999999995</v>
      </c>
      <c r="E17" s="23">
        <f t="shared" si="4"/>
        <v>-0.20000000006348301</v>
      </c>
      <c r="F17" s="24">
        <f t="shared" si="5"/>
        <v>-2.2000000000161899</v>
      </c>
      <c r="G17" s="25">
        <f t="shared" si="6"/>
        <v>-0.20000000006348301</v>
      </c>
      <c r="H17" s="21">
        <v>7.6020000000000003</v>
      </c>
      <c r="I17" s="22">
        <f t="shared" si="1"/>
        <v>792.39819999999997</v>
      </c>
      <c r="J17" s="23">
        <f t="shared" si="7"/>
        <v>-0.49999999998817701</v>
      </c>
      <c r="K17" s="24">
        <f t="shared" si="8"/>
        <v>-2.00000000006639</v>
      </c>
      <c r="L17" s="25">
        <f t="shared" si="9"/>
        <v>-0.49999999998817701</v>
      </c>
      <c r="M17" s="40">
        <v>6.6195000000000004</v>
      </c>
      <c r="N17" s="22">
        <f t="shared" si="2"/>
        <v>791.41570000000002</v>
      </c>
      <c r="O17" s="23">
        <f t="shared" si="10"/>
        <v>9.9999999974897905E-2</v>
      </c>
      <c r="P17" s="24">
        <f t="shared" si="11"/>
        <v>-1.9999999999527101</v>
      </c>
      <c r="Q17" s="25">
        <f t="shared" si="12"/>
        <v>9.9999999974897905E-2</v>
      </c>
      <c r="R17" s="51"/>
      <c r="S17" s="47">
        <f t="shared" si="3"/>
        <v>44874</v>
      </c>
      <c r="T17" s="48">
        <v>9.0635999999999992</v>
      </c>
      <c r="U17" s="49">
        <f t="shared" si="13"/>
        <v>-0.20000000000130999</v>
      </c>
      <c r="V17" s="50">
        <f t="shared" si="14"/>
        <v>-2.2000000000002</v>
      </c>
      <c r="W17" s="32">
        <f t="shared" si="15"/>
        <v>-0.20000000000130999</v>
      </c>
      <c r="X17" s="18">
        <v>11.935</v>
      </c>
      <c r="Y17" s="49">
        <f t="shared" si="16"/>
        <v>0.20000000000130999</v>
      </c>
      <c r="Z17" s="50">
        <f t="shared" si="17"/>
        <v>-1.7999999999993599</v>
      </c>
      <c r="AA17" s="32">
        <f t="shared" si="18"/>
        <v>0.20000000000130999</v>
      </c>
      <c r="AB17" s="48">
        <v>9.0440000000000005</v>
      </c>
      <c r="AC17" s="49">
        <f t="shared" si="19"/>
        <v>0.40000000000084401</v>
      </c>
      <c r="AD17" s="50">
        <f t="shared" si="20"/>
        <v>-1.4000000000002899</v>
      </c>
      <c r="AE17" s="32">
        <f t="shared" si="21"/>
        <v>0.40000000000084401</v>
      </c>
      <c r="AF17" s="55">
        <v>81337</v>
      </c>
      <c r="AG17" s="70">
        <f t="shared" si="22"/>
        <v>37</v>
      </c>
      <c r="AH17" s="71"/>
    </row>
    <row r="18" spans="1:43" s="1" customFormat="1" ht="14.85" customHeight="1">
      <c r="A18" s="19">
        <v>44875</v>
      </c>
      <c r="B18" s="20">
        <v>784.7962</v>
      </c>
      <c r="C18" s="21">
        <v>6.3815</v>
      </c>
      <c r="D18" s="22">
        <f t="shared" si="0"/>
        <v>791.17769999999996</v>
      </c>
      <c r="E18" s="23">
        <f t="shared" si="4"/>
        <v>0.40000000001327901</v>
      </c>
      <c r="F18" s="24">
        <f t="shared" si="5"/>
        <v>-1.8000000000029099</v>
      </c>
      <c r="G18" s="25">
        <f t="shared" si="6"/>
        <v>0.40000000001327901</v>
      </c>
      <c r="H18" s="21">
        <v>7.6021000000000001</v>
      </c>
      <c r="I18" s="22">
        <f t="shared" si="1"/>
        <v>792.39829999999995</v>
      </c>
      <c r="J18" s="23">
        <f t="shared" si="7"/>
        <v>9.9999999974897905E-2</v>
      </c>
      <c r="K18" s="24">
        <f t="shared" si="8"/>
        <v>-1.9000000000915001</v>
      </c>
      <c r="L18" s="25">
        <f t="shared" si="9"/>
        <v>9.9999999974897905E-2</v>
      </c>
      <c r="M18" s="39">
        <v>6.6189999999999998</v>
      </c>
      <c r="N18" s="22">
        <f t="shared" si="2"/>
        <v>791.41520000000003</v>
      </c>
      <c r="O18" s="23">
        <f t="shared" si="10"/>
        <v>-0.49999999998817701</v>
      </c>
      <c r="P18" s="24">
        <f t="shared" si="11"/>
        <v>-2.4999999999408802</v>
      </c>
      <c r="Q18" s="25">
        <f t="shared" si="12"/>
        <v>-0.49999999998817701</v>
      </c>
      <c r="R18" s="51"/>
      <c r="S18" s="47">
        <f t="shared" si="3"/>
        <v>44875</v>
      </c>
      <c r="T18" s="48">
        <v>9.0634999999999994</v>
      </c>
      <c r="U18" s="49">
        <f t="shared" si="13"/>
        <v>-9.99999999997669E-2</v>
      </c>
      <c r="V18" s="50">
        <f t="shared" si="14"/>
        <v>-2.2999999999999701</v>
      </c>
      <c r="W18" s="32">
        <f t="shared" si="15"/>
        <v>-9.99999999997669E-2</v>
      </c>
      <c r="X18" s="18">
        <v>11.9344</v>
      </c>
      <c r="Y18" s="49">
        <f t="shared" si="16"/>
        <v>-0.60000000000037801</v>
      </c>
      <c r="Z18" s="50">
        <f t="shared" si="17"/>
        <v>-2.3999999999997401</v>
      </c>
      <c r="AA18" s="32">
        <f t="shared" si="18"/>
        <v>-0.60000000000037801</v>
      </c>
      <c r="AB18" s="48">
        <v>9.0432000000000006</v>
      </c>
      <c r="AC18" s="49">
        <f t="shared" si="19"/>
        <v>-0.799999999999912</v>
      </c>
      <c r="AD18" s="50">
        <f t="shared" si="20"/>
        <v>-2.2000000000002</v>
      </c>
      <c r="AE18" s="32">
        <f t="shared" si="21"/>
        <v>-0.799999999999912</v>
      </c>
      <c r="AF18" s="55">
        <v>81334</v>
      </c>
      <c r="AG18" s="70">
        <f t="shared" si="22"/>
        <v>40</v>
      </c>
      <c r="AH18" s="72"/>
    </row>
    <row r="19" spans="1:43" s="1" customFormat="1" ht="14.85" customHeight="1">
      <c r="A19" s="19">
        <v>44876</v>
      </c>
      <c r="B19" s="20">
        <v>784.7962</v>
      </c>
      <c r="C19" s="21">
        <v>6.3806999999999903</v>
      </c>
      <c r="D19" s="22">
        <f t="shared" si="0"/>
        <v>791.17690000000005</v>
      </c>
      <c r="E19" s="23">
        <f t="shared" si="4"/>
        <v>-0.80000000002655702</v>
      </c>
      <c r="F19" s="24">
        <f t="shared" si="5"/>
        <v>-2.6000000000294698</v>
      </c>
      <c r="G19" s="25">
        <f t="shared" si="6"/>
        <v>-0.80000000002655702</v>
      </c>
      <c r="H19" s="21">
        <v>7.6018999999999997</v>
      </c>
      <c r="I19" s="22">
        <f t="shared" si="1"/>
        <v>792.3981</v>
      </c>
      <c r="J19" s="23">
        <f t="shared" si="7"/>
        <v>-0.199999999949796</v>
      </c>
      <c r="K19" s="24">
        <f t="shared" si="8"/>
        <v>-2.1000000000412902</v>
      </c>
      <c r="L19" s="25">
        <f t="shared" si="9"/>
        <v>-0.199999999949796</v>
      </c>
      <c r="M19" s="40">
        <v>6.6188000000000002</v>
      </c>
      <c r="N19" s="22">
        <f t="shared" si="2"/>
        <v>791.41499999999996</v>
      </c>
      <c r="O19" s="23">
        <f t="shared" si="10"/>
        <v>-0.20000000006348301</v>
      </c>
      <c r="P19" s="24">
        <f t="shared" si="11"/>
        <v>-2.70000000000437</v>
      </c>
      <c r="Q19" s="25">
        <f t="shared" si="12"/>
        <v>-0.20000000006348301</v>
      </c>
      <c r="R19" s="51"/>
      <c r="S19" s="47">
        <f t="shared" si="3"/>
        <v>44876</v>
      </c>
      <c r="T19" s="48">
        <v>9.0632000000000108</v>
      </c>
      <c r="U19" s="49">
        <f t="shared" si="13"/>
        <v>-0.29999999998864302</v>
      </c>
      <c r="V19" s="50">
        <f t="shared" si="14"/>
        <v>-2.5999999999886101</v>
      </c>
      <c r="W19" s="32">
        <f t="shared" si="15"/>
        <v>-0.29999999998864302</v>
      </c>
      <c r="X19" s="18">
        <v>11.934200000000001</v>
      </c>
      <c r="Y19" s="49">
        <f t="shared" si="16"/>
        <v>-0.19999999999953399</v>
      </c>
      <c r="Z19" s="50">
        <f t="shared" si="17"/>
        <v>-2.59999999999927</v>
      </c>
      <c r="AA19" s="32">
        <f t="shared" si="18"/>
        <v>-0.19999999999953399</v>
      </c>
      <c r="AB19" s="48">
        <v>9.0429999999999993</v>
      </c>
      <c r="AC19" s="49">
        <f t="shared" si="19"/>
        <v>-0.20000000000130999</v>
      </c>
      <c r="AD19" s="50">
        <f t="shared" si="20"/>
        <v>-2.4000000000015098</v>
      </c>
      <c r="AE19" s="32">
        <f t="shared" si="21"/>
        <v>-0.20000000000130999</v>
      </c>
      <c r="AF19" s="55">
        <v>81331</v>
      </c>
      <c r="AG19" s="70">
        <f t="shared" si="22"/>
        <v>43</v>
      </c>
      <c r="AH19" s="71"/>
    </row>
    <row r="20" spans="1:43" s="1" customFormat="1" ht="14.85" customHeight="1">
      <c r="A20" s="19">
        <v>44877</v>
      </c>
      <c r="B20" s="20">
        <v>784.7962</v>
      </c>
      <c r="C20" s="21">
        <v>6.3804999999999898</v>
      </c>
      <c r="D20" s="22">
        <f t="shared" si="0"/>
        <v>791.17669999999998</v>
      </c>
      <c r="E20" s="23">
        <f t="shared" si="4"/>
        <v>-0.199999999949796</v>
      </c>
      <c r="F20" s="24">
        <f t="shared" si="5"/>
        <v>-2.79999999997926</v>
      </c>
      <c r="G20" s="25">
        <f t="shared" si="6"/>
        <v>-0.199999999949796</v>
      </c>
      <c r="H20" s="21">
        <v>7.6021000000000001</v>
      </c>
      <c r="I20" s="22">
        <f t="shared" si="1"/>
        <v>792.39829999999995</v>
      </c>
      <c r="J20" s="23">
        <f t="shared" si="7"/>
        <v>0.199999999949796</v>
      </c>
      <c r="K20" s="24">
        <f t="shared" si="8"/>
        <v>-1.9000000000915001</v>
      </c>
      <c r="L20" s="25">
        <f t="shared" si="9"/>
        <v>0.199999999949796</v>
      </c>
      <c r="M20" s="39">
        <v>6.6189999999999998</v>
      </c>
      <c r="N20" s="22">
        <f t="shared" si="2"/>
        <v>791.41520000000003</v>
      </c>
      <c r="O20" s="23">
        <f t="shared" si="10"/>
        <v>0.20000000006348301</v>
      </c>
      <c r="P20" s="24">
        <f t="shared" si="11"/>
        <v>-2.4999999999408802</v>
      </c>
      <c r="Q20" s="25">
        <f t="shared" si="12"/>
        <v>0.20000000006348301</v>
      </c>
      <c r="R20" s="46"/>
      <c r="S20" s="47">
        <f t="shared" si="3"/>
        <v>44877</v>
      </c>
      <c r="T20" s="48">
        <v>9.0632999999999999</v>
      </c>
      <c r="U20" s="49">
        <f t="shared" si="13"/>
        <v>9.9999999989108801E-2</v>
      </c>
      <c r="V20" s="50">
        <f t="shared" si="14"/>
        <v>-2.4999999999995</v>
      </c>
      <c r="W20" s="32">
        <f t="shared" si="15"/>
        <v>9.9999999989108801E-2</v>
      </c>
      <c r="X20" s="18">
        <v>11.9345</v>
      </c>
      <c r="Y20" s="49">
        <f t="shared" si="16"/>
        <v>0.29999999999930099</v>
      </c>
      <c r="Z20" s="50">
        <f t="shared" si="17"/>
        <v>-2.2999999999999701</v>
      </c>
      <c r="AA20" s="32">
        <f t="shared" si="18"/>
        <v>0.29999999999930099</v>
      </c>
      <c r="AB20" s="48">
        <v>9.0425000000000004</v>
      </c>
      <c r="AC20" s="49">
        <f t="shared" si="19"/>
        <v>-0.49999999999883499</v>
      </c>
      <c r="AD20" s="50">
        <f t="shared" si="20"/>
        <v>-2.9000000000003499</v>
      </c>
      <c r="AE20" s="32">
        <f t="shared" si="21"/>
        <v>-0.49999999999883499</v>
      </c>
      <c r="AF20" s="55">
        <v>81328</v>
      </c>
      <c r="AG20" s="70">
        <f t="shared" si="22"/>
        <v>46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44879</v>
      </c>
      <c r="B21" s="20">
        <v>784.7962</v>
      </c>
      <c r="C21" s="21">
        <v>6.3804999999999996</v>
      </c>
      <c r="D21" s="22">
        <f t="shared" si="0"/>
        <v>791.17669999999998</v>
      </c>
      <c r="E21" s="23">
        <f t="shared" si="4"/>
        <v>0</v>
      </c>
      <c r="F21" s="24">
        <f t="shared" si="5"/>
        <v>-2.79999999997926</v>
      </c>
      <c r="G21" s="25">
        <f t="shared" si="6"/>
        <v>0</v>
      </c>
      <c r="H21" s="21">
        <v>7.6015000000000104</v>
      </c>
      <c r="I21" s="22">
        <f t="shared" si="1"/>
        <v>792.39769999999999</v>
      </c>
      <c r="J21" s="23">
        <f t="shared" si="7"/>
        <v>-0.59999999996307496</v>
      </c>
      <c r="K21" s="24">
        <f t="shared" si="8"/>
        <v>-2.5000000000545701</v>
      </c>
      <c r="L21" s="25">
        <f t="shared" si="9"/>
        <v>-0.29999999998153698</v>
      </c>
      <c r="M21" s="40">
        <v>6.6183999999999896</v>
      </c>
      <c r="N21" s="22">
        <f t="shared" si="2"/>
        <v>791.41459999999995</v>
      </c>
      <c r="O21" s="23">
        <f t="shared" si="10"/>
        <v>-0.60000000007676102</v>
      </c>
      <c r="P21" s="24">
        <f t="shared" si="11"/>
        <v>-3.1000000000176402</v>
      </c>
      <c r="Q21" s="25">
        <f t="shared" si="12"/>
        <v>-0.30000000003838101</v>
      </c>
      <c r="R21" s="51"/>
      <c r="S21" s="47">
        <f t="shared" si="3"/>
        <v>44879</v>
      </c>
      <c r="T21" s="48">
        <v>9.06280000000001</v>
      </c>
      <c r="U21" s="49">
        <f t="shared" si="13"/>
        <v>-0.49999999998995298</v>
      </c>
      <c r="V21" s="50">
        <f t="shared" si="14"/>
        <v>-2.99999999998946</v>
      </c>
      <c r="W21" s="32">
        <f t="shared" si="15"/>
        <v>-0.24999999999497599</v>
      </c>
      <c r="X21" s="18">
        <v>11.9338</v>
      </c>
      <c r="Y21" s="49">
        <f t="shared" si="16"/>
        <v>-0.70000000000014495</v>
      </c>
      <c r="Z21" s="50">
        <f t="shared" si="17"/>
        <v>-3.0000000000001101</v>
      </c>
      <c r="AA21" s="32">
        <f t="shared" si="18"/>
        <v>-0.35000000000007198</v>
      </c>
      <c r="AB21" s="48">
        <v>9.0426000000000109</v>
      </c>
      <c r="AC21" s="49">
        <f t="shared" si="19"/>
        <v>0.100000000010425</v>
      </c>
      <c r="AD21" s="50">
        <f t="shared" si="20"/>
        <v>-2.7999999999899199</v>
      </c>
      <c r="AE21" s="32">
        <f t="shared" si="21"/>
        <v>5.00000000052125E-2</v>
      </c>
      <c r="AF21" s="55">
        <v>81325</v>
      </c>
      <c r="AG21" s="70">
        <f t="shared" si="22"/>
        <v>49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44881</v>
      </c>
      <c r="B22" s="20">
        <v>784.7962</v>
      </c>
      <c r="C22" s="21">
        <v>6.3800999999999899</v>
      </c>
      <c r="D22" s="22">
        <f t="shared" si="0"/>
        <v>791.17629999999997</v>
      </c>
      <c r="E22" s="23">
        <f t="shared" si="4"/>
        <v>-0.40000000001327901</v>
      </c>
      <c r="F22" s="24">
        <f t="shared" si="5"/>
        <v>-3.1999999999925399</v>
      </c>
      <c r="G22" s="25">
        <f t="shared" si="6"/>
        <v>-0.20000000000663901</v>
      </c>
      <c r="H22" s="21">
        <v>7.6013000000000099</v>
      </c>
      <c r="I22" s="22">
        <f t="shared" si="1"/>
        <v>792.39750000000004</v>
      </c>
      <c r="J22" s="23">
        <f t="shared" si="7"/>
        <v>-0.199999999949796</v>
      </c>
      <c r="K22" s="24">
        <f t="shared" si="8"/>
        <v>-2.70000000000437</v>
      </c>
      <c r="L22" s="25">
        <f t="shared" si="9"/>
        <v>-9.9999999974897905E-2</v>
      </c>
      <c r="M22" s="39">
        <v>6.6181999999999901</v>
      </c>
      <c r="N22" s="22">
        <f t="shared" si="2"/>
        <v>791.4144</v>
      </c>
      <c r="O22" s="23">
        <f t="shared" si="10"/>
        <v>-0.199999999949796</v>
      </c>
      <c r="P22" s="24">
        <f t="shared" si="11"/>
        <v>-3.2999999999674401</v>
      </c>
      <c r="Q22" s="25">
        <f t="shared" si="12"/>
        <v>-9.9999999974897905E-2</v>
      </c>
      <c r="R22" s="51"/>
      <c r="S22" s="47">
        <f t="shared" si="3"/>
        <v>44881</v>
      </c>
      <c r="T22" s="48">
        <v>9.0623000000000005</v>
      </c>
      <c r="U22" s="49">
        <f t="shared" si="13"/>
        <v>-0.50000000000949296</v>
      </c>
      <c r="V22" s="50">
        <f t="shared" si="14"/>
        <v>-3.4999999999989502</v>
      </c>
      <c r="W22" s="32">
        <f t="shared" si="15"/>
        <v>-0.25000000000474598</v>
      </c>
      <c r="X22" s="18">
        <v>11.9336</v>
      </c>
      <c r="Y22" s="49">
        <f t="shared" si="16"/>
        <v>-0.19999999999953399</v>
      </c>
      <c r="Z22" s="50">
        <f t="shared" si="17"/>
        <v>-3.1999999999996498</v>
      </c>
      <c r="AA22" s="32">
        <f t="shared" si="18"/>
        <v>-9.9999999999766997E-2</v>
      </c>
      <c r="AB22" s="48">
        <v>9.0424000000000095</v>
      </c>
      <c r="AC22" s="49">
        <f t="shared" si="19"/>
        <v>-0.20000000000130999</v>
      </c>
      <c r="AD22" s="50">
        <f t="shared" si="20"/>
        <v>-2.9999999999912301</v>
      </c>
      <c r="AE22" s="32">
        <f t="shared" si="21"/>
        <v>-0.100000000000655</v>
      </c>
      <c r="AF22" s="55">
        <v>81322</v>
      </c>
      <c r="AG22" s="70">
        <f t="shared" si="22"/>
        <v>52</v>
      </c>
      <c r="AH22" s="72"/>
    </row>
    <row r="23" spans="1:43" s="1" customFormat="1" ht="14.85" customHeight="1">
      <c r="A23" s="19">
        <v>44883</v>
      </c>
      <c r="B23" s="20">
        <v>784.7962</v>
      </c>
      <c r="C23" s="21">
        <v>6.3798999999999904</v>
      </c>
      <c r="D23" s="22">
        <f t="shared" si="0"/>
        <v>791.17610000000002</v>
      </c>
      <c r="E23" s="23">
        <f t="shared" si="4"/>
        <v>-0.199999999949796</v>
      </c>
      <c r="F23" s="24">
        <f t="shared" si="5"/>
        <v>-3.3999999999423398</v>
      </c>
      <c r="G23" s="25">
        <f t="shared" si="6"/>
        <v>-9.9999999974897905E-2</v>
      </c>
      <c r="H23" s="21">
        <v>7.6014999999999997</v>
      </c>
      <c r="I23" s="22">
        <f t="shared" si="1"/>
        <v>792.39769999999999</v>
      </c>
      <c r="J23" s="23">
        <f t="shared" si="7"/>
        <v>0.199999999949796</v>
      </c>
      <c r="K23" s="24">
        <f t="shared" si="8"/>
        <v>-2.5000000000545701</v>
      </c>
      <c r="L23" s="25">
        <f t="shared" si="9"/>
        <v>9.9999999974897905E-2</v>
      </c>
      <c r="M23" s="40">
        <v>6.6182999999999996</v>
      </c>
      <c r="N23" s="22">
        <f t="shared" si="2"/>
        <v>791.41449999999998</v>
      </c>
      <c r="O23" s="23">
        <f t="shared" si="10"/>
        <v>9.9999999974897905E-2</v>
      </c>
      <c r="P23" s="24">
        <f t="shared" si="11"/>
        <v>-3.1999999999925399</v>
      </c>
      <c r="Q23" s="25">
        <f t="shared" si="12"/>
        <v>4.9999999987449001E-2</v>
      </c>
      <c r="R23" s="51"/>
      <c r="S23" s="47">
        <f t="shared" si="3"/>
        <v>44883</v>
      </c>
      <c r="T23" s="48">
        <v>9.0624000000000091</v>
      </c>
      <c r="U23" s="49">
        <f t="shared" si="13"/>
        <v>0.100000000008649</v>
      </c>
      <c r="V23" s="50">
        <f t="shared" si="14"/>
        <v>-3.3999999999903001</v>
      </c>
      <c r="W23" s="32">
        <f t="shared" si="15"/>
        <v>5.0000000004324502E-2</v>
      </c>
      <c r="X23" s="18">
        <v>11.9335</v>
      </c>
      <c r="Y23" s="49">
        <f t="shared" si="16"/>
        <v>-9.99999999997669E-2</v>
      </c>
      <c r="Z23" s="50">
        <f t="shared" si="17"/>
        <v>-3.2999999999994101</v>
      </c>
      <c r="AA23" s="32">
        <f t="shared" si="18"/>
        <v>-4.9999999999883499E-2</v>
      </c>
      <c r="AB23" s="48">
        <v>9.0425000000000004</v>
      </c>
      <c r="AC23" s="49">
        <f t="shared" si="19"/>
        <v>9.9999999990885199E-2</v>
      </c>
      <c r="AD23" s="50">
        <f t="shared" si="20"/>
        <v>-2.9000000000003499</v>
      </c>
      <c r="AE23" s="32">
        <f t="shared" si="21"/>
        <v>4.99999999954426E-2</v>
      </c>
      <c r="AF23" s="55">
        <v>81319</v>
      </c>
      <c r="AG23" s="70">
        <f t="shared" si="22"/>
        <v>55</v>
      </c>
      <c r="AH23" s="71"/>
    </row>
    <row r="24" spans="1:43" s="1" customFormat="1" ht="14.25">
      <c r="A24" s="19">
        <v>44885</v>
      </c>
      <c r="B24" s="20">
        <v>784.7962</v>
      </c>
      <c r="C24" s="21">
        <v>6.38</v>
      </c>
      <c r="D24" s="22">
        <f t="shared" si="0"/>
        <v>791.17619999999999</v>
      </c>
      <c r="E24" s="23">
        <f t="shared" si="4"/>
        <v>9.9999999974897905E-2</v>
      </c>
      <c r="F24" s="24">
        <f t="shared" si="5"/>
        <v>-3.2999999999674401</v>
      </c>
      <c r="G24" s="25">
        <f t="shared" si="6"/>
        <v>4.9999999987449001E-2</v>
      </c>
      <c r="H24" s="21">
        <v>7.6013000000000002</v>
      </c>
      <c r="I24" s="22">
        <f t="shared" si="1"/>
        <v>792.39750000000004</v>
      </c>
      <c r="J24" s="23">
        <f t="shared" si="7"/>
        <v>-0.199999999949796</v>
      </c>
      <c r="K24" s="24">
        <f t="shared" si="8"/>
        <v>-2.70000000000437</v>
      </c>
      <c r="L24" s="25">
        <f t="shared" si="9"/>
        <v>-9.9999999974897905E-2</v>
      </c>
      <c r="M24" s="39">
        <v>6.6181000000000001</v>
      </c>
      <c r="N24" s="22">
        <f t="shared" si="2"/>
        <v>791.41430000000003</v>
      </c>
      <c r="O24" s="23">
        <f t="shared" si="10"/>
        <v>-0.199999999949796</v>
      </c>
      <c r="P24" s="24">
        <f t="shared" si="11"/>
        <v>-3.3999999999423398</v>
      </c>
      <c r="Q24" s="25">
        <f t="shared" si="12"/>
        <v>-9.9999999974897905E-2</v>
      </c>
      <c r="R24" s="51"/>
      <c r="S24" s="47">
        <f t="shared" si="3"/>
        <v>44885</v>
      </c>
      <c r="T24" s="48">
        <v>9.0625</v>
      </c>
      <c r="U24" s="49">
        <f t="shared" si="13"/>
        <v>9.9999999990885199E-2</v>
      </c>
      <c r="V24" s="50">
        <f t="shared" si="14"/>
        <v>-3.2999999999994101</v>
      </c>
      <c r="W24" s="32">
        <f t="shared" si="15"/>
        <v>4.99999999954426E-2</v>
      </c>
      <c r="X24" s="18">
        <v>11.9337</v>
      </c>
      <c r="Y24" s="49">
        <f t="shared" si="16"/>
        <v>0.19999999999953399</v>
      </c>
      <c r="Z24" s="50">
        <f t="shared" si="17"/>
        <v>-3.0999999999998802</v>
      </c>
      <c r="AA24" s="32">
        <f t="shared" si="18"/>
        <v>9.9999999999766997E-2</v>
      </c>
      <c r="AB24" s="48">
        <v>9.0426000000000002</v>
      </c>
      <c r="AC24" s="49">
        <f t="shared" si="19"/>
        <v>9.99999999997669E-2</v>
      </c>
      <c r="AD24" s="50">
        <f t="shared" si="20"/>
        <v>-2.8000000000005798</v>
      </c>
      <c r="AE24" s="32">
        <f t="shared" si="21"/>
        <v>4.9999999999883499E-2</v>
      </c>
      <c r="AF24" s="55">
        <v>81316</v>
      </c>
      <c r="AG24" s="70">
        <f t="shared" si="22"/>
        <v>58</v>
      </c>
      <c r="AH24" s="72"/>
    </row>
    <row r="25" spans="1:43" s="7" customFormat="1" ht="14.25">
      <c r="A25" s="19">
        <v>44887</v>
      </c>
      <c r="B25" s="20">
        <v>784.7962</v>
      </c>
      <c r="C25" s="21">
        <v>6.3801000000000103</v>
      </c>
      <c r="D25" s="22">
        <f t="shared" si="0"/>
        <v>791.17629999999997</v>
      </c>
      <c r="E25" s="23">
        <f t="shared" si="4"/>
        <v>9.9999999974897905E-2</v>
      </c>
      <c r="F25" s="24">
        <f t="shared" si="5"/>
        <v>-3.1999999999925399</v>
      </c>
      <c r="G25" s="25">
        <f t="shared" si="6"/>
        <v>4.9999999987449001E-2</v>
      </c>
      <c r="H25" s="21">
        <v>7.6010999999999997</v>
      </c>
      <c r="I25" s="22">
        <f t="shared" si="1"/>
        <v>792.39729999999997</v>
      </c>
      <c r="J25" s="23">
        <f t="shared" si="7"/>
        <v>-0.20000000006348301</v>
      </c>
      <c r="K25" s="24">
        <f t="shared" si="8"/>
        <v>-2.9000000000678501</v>
      </c>
      <c r="L25" s="25">
        <f t="shared" si="9"/>
        <v>-0.100000000031741</v>
      </c>
      <c r="M25" s="40">
        <v>6.6178999999999997</v>
      </c>
      <c r="N25" s="22">
        <f t="shared" si="2"/>
        <v>791.41409999999996</v>
      </c>
      <c r="O25" s="23">
        <f t="shared" si="10"/>
        <v>-0.20000000006348301</v>
      </c>
      <c r="P25" s="24">
        <f t="shared" si="11"/>
        <v>-3.6000000000058199</v>
      </c>
      <c r="Q25" s="25">
        <f t="shared" si="12"/>
        <v>-0.100000000031741</v>
      </c>
      <c r="R25" s="46"/>
      <c r="S25" s="26"/>
      <c r="T25" s="28"/>
      <c r="U25" s="49">
        <f>V24-V6</f>
        <v>-3.2999999999994101</v>
      </c>
      <c r="V25" s="50">
        <f>Z24-Z6</f>
        <v>-3.0999999999998802</v>
      </c>
      <c r="W25" s="32">
        <f>AD24-AD6</f>
        <v>-2.8000000000005798</v>
      </c>
      <c r="X25" s="49">
        <f>V24</f>
        <v>-3.2999999999994101</v>
      </c>
      <c r="Y25" s="50">
        <f>Z24</f>
        <v>-3.0999999999998802</v>
      </c>
      <c r="Z25" s="32">
        <f>AD24</f>
        <v>-2.8000000000005798</v>
      </c>
      <c r="AA25" s="32">
        <f>U25/23</f>
        <v>-0.14347826086953999</v>
      </c>
      <c r="AB25" s="56"/>
      <c r="AC25" s="49"/>
      <c r="AD25" s="50"/>
      <c r="AE25" s="32"/>
      <c r="AF25" s="55">
        <v>81313</v>
      </c>
      <c r="AG25" s="70">
        <f t="shared" ref="AG25:AG26" si="23">81374-AF25</f>
        <v>61</v>
      </c>
    </row>
    <row r="26" spans="1:43" s="1" customFormat="1" ht="14.25">
      <c r="A26" s="19">
        <v>44889</v>
      </c>
      <c r="B26" s="20">
        <v>784.7962</v>
      </c>
      <c r="C26" s="21">
        <v>6.3802000000000199</v>
      </c>
      <c r="D26" s="22">
        <f t="shared" si="0"/>
        <v>791.17639999999994</v>
      </c>
      <c r="E26" s="23">
        <f t="shared" si="4"/>
        <v>0.10000000008858501</v>
      </c>
      <c r="F26" s="24">
        <f t="shared" si="5"/>
        <v>-3.09999999990396</v>
      </c>
      <c r="G26" s="25">
        <f t="shared" si="6"/>
        <v>5.0000000044292399E-2</v>
      </c>
      <c r="H26" s="21">
        <v>7.6009000000000002</v>
      </c>
      <c r="I26" s="22">
        <f t="shared" si="1"/>
        <v>792.39710000000002</v>
      </c>
      <c r="J26" s="23">
        <f t="shared" si="7"/>
        <v>-0.199999999949796</v>
      </c>
      <c r="K26" s="24">
        <f t="shared" si="8"/>
        <v>-3.1000000000176402</v>
      </c>
      <c r="L26" s="25">
        <f t="shared" si="9"/>
        <v>-9.9999999974897905E-2</v>
      </c>
      <c r="M26" s="39">
        <v>6.6177000000000001</v>
      </c>
      <c r="N26" s="22">
        <f t="shared" si="2"/>
        <v>791.41390000000001</v>
      </c>
      <c r="O26" s="23">
        <f t="shared" si="10"/>
        <v>-0.199999999949796</v>
      </c>
      <c r="P26" s="24">
        <f t="shared" si="11"/>
        <v>-3.7999999999556202</v>
      </c>
      <c r="Q26" s="25">
        <f t="shared" si="12"/>
        <v>-9.9999999974897905E-2</v>
      </c>
      <c r="R26" s="51"/>
      <c r="S26" s="47"/>
      <c r="T26" s="48"/>
      <c r="U26" s="49"/>
      <c r="V26" s="50"/>
      <c r="W26" s="32"/>
      <c r="X26" s="18"/>
      <c r="Y26" s="49"/>
      <c r="Z26" s="50"/>
      <c r="AA26" s="32"/>
      <c r="AB26" s="48"/>
      <c r="AC26" s="49"/>
      <c r="AD26" s="50"/>
      <c r="AE26" s="32"/>
      <c r="AF26" s="55">
        <v>81310</v>
      </c>
      <c r="AG26" s="70">
        <f t="shared" si="23"/>
        <v>64</v>
      </c>
      <c r="AH26" s="72"/>
    </row>
    <row r="27" spans="1:43" s="1" customFormat="1" ht="14.25">
      <c r="A27" s="19"/>
      <c r="B27" s="20"/>
      <c r="C27" s="21"/>
      <c r="D27" s="22"/>
      <c r="E27" s="23"/>
      <c r="F27" s="24"/>
      <c r="G27" s="25"/>
      <c r="H27" s="21"/>
      <c r="I27" s="22"/>
      <c r="J27" s="23"/>
      <c r="K27" s="24"/>
      <c r="L27" s="25"/>
      <c r="M27" s="40"/>
      <c r="N27" s="22"/>
      <c r="O27" s="23"/>
      <c r="P27" s="24"/>
      <c r="Q27" s="25"/>
      <c r="R27" s="52"/>
      <c r="S27" s="47"/>
      <c r="T27" s="48"/>
      <c r="U27" s="49"/>
      <c r="V27" s="50"/>
      <c r="W27" s="32"/>
      <c r="X27" s="18"/>
      <c r="Y27" s="49"/>
      <c r="Z27" s="50"/>
      <c r="AA27" s="32"/>
      <c r="AB27" s="48"/>
      <c r="AC27" s="49"/>
      <c r="AD27" s="50"/>
      <c r="AE27" s="32"/>
      <c r="AF27" s="55"/>
      <c r="AG27" s="70"/>
      <c r="AH27" s="71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AR32"/>
  <sheetViews>
    <sheetView topLeftCell="A28" workbookViewId="0">
      <selection activeCell="U31" sqref="U31:AA31"/>
    </sheetView>
  </sheetViews>
  <sheetFormatPr defaultColWidth="9" defaultRowHeight="13.5"/>
  <cols>
    <col min="2" max="2" width="10.625" customWidth="1"/>
    <col min="3" max="3" width="9.375"/>
    <col min="4" max="4" width="11.875" customWidth="1"/>
    <col min="8" max="8" width="9.375"/>
    <col min="9" max="9" width="12.125" customWidth="1"/>
    <col min="13" max="13" width="9.375"/>
    <col min="14" max="14" width="11.625" customWidth="1"/>
    <col min="20" max="20" width="9.375"/>
    <col min="24" max="24" width="11.875" customWidth="1"/>
    <col min="28" max="28" width="9.375"/>
    <col min="32" max="32" width="9.375"/>
  </cols>
  <sheetData>
    <row r="1" spans="1:44" s="1" customFormat="1" ht="30.75" customHeight="1">
      <c r="A1" s="97" t="s">
        <v>28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44545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25">
      <c r="A6" s="19">
        <v>44545</v>
      </c>
      <c r="B6" s="20">
        <v>780.34680000000003</v>
      </c>
      <c r="C6" s="21">
        <v>4.0875000000000004</v>
      </c>
      <c r="D6" s="22">
        <f t="shared" ref="D6:D30" si="0">C6+B6</f>
        <v>784.43430000000001</v>
      </c>
      <c r="E6" s="23">
        <v>0</v>
      </c>
      <c r="F6" s="24">
        <v>0</v>
      </c>
      <c r="G6" s="25">
        <v>0</v>
      </c>
      <c r="H6" s="21">
        <v>5.0720000000000001</v>
      </c>
      <c r="I6" s="22">
        <f>H6+B6</f>
        <v>785.41880000000003</v>
      </c>
      <c r="J6" s="23">
        <v>0</v>
      </c>
      <c r="K6" s="24">
        <v>0</v>
      </c>
      <c r="L6" s="25">
        <v>0</v>
      </c>
      <c r="M6" s="39">
        <v>4.0288000000000004</v>
      </c>
      <c r="N6" s="22">
        <f>M6+B6</f>
        <v>784.37559999999996</v>
      </c>
      <c r="O6" s="23">
        <v>0</v>
      </c>
      <c r="P6" s="24">
        <v>0</v>
      </c>
      <c r="Q6" s="25">
        <v>0</v>
      </c>
      <c r="R6" s="46"/>
      <c r="S6" s="34">
        <f>A6</f>
        <v>44545</v>
      </c>
      <c r="T6" s="48">
        <v>7.4955999999999996</v>
      </c>
      <c r="U6" s="49">
        <v>0</v>
      </c>
      <c r="V6" s="50">
        <v>0</v>
      </c>
      <c r="W6" s="32">
        <v>0</v>
      </c>
      <c r="X6" s="18">
        <v>11.6251</v>
      </c>
      <c r="Y6" s="49">
        <f>(X6-X6)*1000</f>
        <v>0</v>
      </c>
      <c r="Z6" s="50">
        <v>0</v>
      </c>
      <c r="AA6" s="32">
        <v>0</v>
      </c>
      <c r="AB6" s="58">
        <v>6.9551999999999996</v>
      </c>
      <c r="AC6" s="49">
        <v>0</v>
      </c>
      <c r="AD6" s="50">
        <v>0</v>
      </c>
      <c r="AE6" s="32">
        <v>0</v>
      </c>
      <c r="AF6" s="55">
        <v>82795</v>
      </c>
      <c r="AG6" s="70">
        <f>82798-AF6</f>
        <v>3</v>
      </c>
      <c r="AH6" s="71"/>
      <c r="AI6" s="71"/>
      <c r="AJ6" s="71"/>
      <c r="AK6" s="71"/>
      <c r="AL6" s="71"/>
      <c r="AM6" s="71"/>
    </row>
    <row r="7" spans="1:44" s="6" customFormat="1" ht="14.25">
      <c r="A7" s="19">
        <v>44546</v>
      </c>
      <c r="B7" s="20">
        <v>780.34680000000003</v>
      </c>
      <c r="C7" s="21">
        <v>4.0872000000000002</v>
      </c>
      <c r="D7" s="22">
        <f t="shared" si="0"/>
        <v>784.43399999999997</v>
      </c>
      <c r="E7" s="23">
        <f>(D7-D6)*1000</f>
        <v>-0.29999999992469401</v>
      </c>
      <c r="F7" s="24">
        <f>F6+E7</f>
        <v>-0.29999999992469401</v>
      </c>
      <c r="G7" s="25">
        <f>E7/(A7-A6)</f>
        <v>-0.29999999992469401</v>
      </c>
      <c r="H7" s="21">
        <v>5.0712999999999999</v>
      </c>
      <c r="I7" s="22">
        <f>H7+B7</f>
        <v>785.41809999999998</v>
      </c>
      <c r="J7" s="23">
        <f>(I7-I6)*1000</f>
        <v>-0.70000000005165897</v>
      </c>
      <c r="K7" s="24">
        <f>K6+J7</f>
        <v>-0.70000000005165897</v>
      </c>
      <c r="L7" s="25">
        <f>J7/(A7-A6)</f>
        <v>-0.70000000005165897</v>
      </c>
      <c r="M7" s="40">
        <v>4.0285000000000002</v>
      </c>
      <c r="N7" s="22">
        <f>M7+B7</f>
        <v>784.37530000000004</v>
      </c>
      <c r="O7" s="23">
        <f>(N7-N6)*1000</f>
        <v>-0.30000000003838101</v>
      </c>
      <c r="P7" s="24">
        <f>P6+O7</f>
        <v>-0.30000000003838101</v>
      </c>
      <c r="Q7" s="25">
        <f>O7/(A7-A6)</f>
        <v>-0.30000000003838101</v>
      </c>
      <c r="R7" s="51"/>
      <c r="S7" s="34">
        <f>A7</f>
        <v>44546</v>
      </c>
      <c r="T7" s="48">
        <v>7.4950999999999999</v>
      </c>
      <c r="U7" s="49">
        <f>(T7-T6)*1000</f>
        <v>-0.499999999999723</v>
      </c>
      <c r="V7" s="50">
        <f>V6+U7</f>
        <v>-0.499999999999723</v>
      </c>
      <c r="W7" s="32">
        <f>U7/(S7-S6)</f>
        <v>-0.499999999999723</v>
      </c>
      <c r="X7" s="18">
        <v>11.6248</v>
      </c>
      <c r="Y7" s="49">
        <f>(X7-X6)*1000</f>
        <v>-0.29999999999930099</v>
      </c>
      <c r="Z7" s="50">
        <f>Z6+Y7</f>
        <v>-0.29999999999930099</v>
      </c>
      <c r="AA7" s="32">
        <f>Y7/(S7-S6)</f>
        <v>-0.29999999999930099</v>
      </c>
      <c r="AB7" s="58">
        <v>6.9550000000000001</v>
      </c>
      <c r="AC7" s="49">
        <f>(AB7-AB6)*1000</f>
        <v>-0.19999999999953399</v>
      </c>
      <c r="AD7" s="50">
        <f>AD6+AC7</f>
        <v>-0.19999999999953399</v>
      </c>
      <c r="AE7" s="32">
        <f>AC7/(S7-S6)</f>
        <v>-0.19999999999953399</v>
      </c>
      <c r="AF7" s="55">
        <v>82789</v>
      </c>
      <c r="AG7" s="70">
        <f t="shared" ref="AG7:AG30" si="1">82798-AF7</f>
        <v>9</v>
      </c>
      <c r="AH7" s="71"/>
      <c r="AI7" s="71"/>
      <c r="AJ7" s="71"/>
      <c r="AK7" s="71"/>
      <c r="AL7" s="71"/>
      <c r="AM7" s="71"/>
    </row>
    <row r="8" spans="1:44" s="1" customFormat="1" ht="14.25">
      <c r="A8" s="19">
        <v>44547</v>
      </c>
      <c r="B8" s="20">
        <v>780.34680000000003</v>
      </c>
      <c r="C8" s="21">
        <v>4.0868000000000002</v>
      </c>
      <c r="D8" s="22">
        <f t="shared" si="0"/>
        <v>784.43359999999996</v>
      </c>
      <c r="E8" s="23">
        <f>(D8-D7)*1000</f>
        <v>-0.40000000001327901</v>
      </c>
      <c r="F8" s="24">
        <f>F7+E8</f>
        <v>-0.69999999993797202</v>
      </c>
      <c r="G8" s="25">
        <f>E8/(A8-A7)</f>
        <v>-0.40000000001327901</v>
      </c>
      <c r="H8" s="21">
        <v>5.0709999999999997</v>
      </c>
      <c r="I8" s="22">
        <f>H8+B8</f>
        <v>785.41780000000006</v>
      </c>
      <c r="J8" s="23">
        <f>(I8-I7)*1000</f>
        <v>-0.29999999992469401</v>
      </c>
      <c r="K8" s="24">
        <f>K7+J8</f>
        <v>-0.99999999997635303</v>
      </c>
      <c r="L8" s="25">
        <f>J8/(A8-A7)</f>
        <v>-0.29999999992469401</v>
      </c>
      <c r="M8" s="39">
        <v>4.0281000000000002</v>
      </c>
      <c r="N8" s="22">
        <f>M8+B8</f>
        <v>784.37490000000003</v>
      </c>
      <c r="O8" s="23">
        <f>(N8-N7)*1000</f>
        <v>-0.40000000001327901</v>
      </c>
      <c r="P8" s="24">
        <f>P7+O8</f>
        <v>-0.70000000005165897</v>
      </c>
      <c r="Q8" s="25">
        <f>O8/(A8-A7)</f>
        <v>-0.40000000001327901</v>
      </c>
      <c r="R8" s="46"/>
      <c r="S8" s="34">
        <f>A8</f>
        <v>44547</v>
      </c>
      <c r="T8" s="48">
        <v>7.4950000000000001</v>
      </c>
      <c r="U8" s="49">
        <f>(T8-T7)*1000</f>
        <v>-9.99999999997669E-2</v>
      </c>
      <c r="V8" s="50">
        <f>V7+U8</f>
        <v>-0.59999999999949005</v>
      </c>
      <c r="W8" s="32">
        <f>U8/(S8-S7)</f>
        <v>-9.99999999997669E-2</v>
      </c>
      <c r="X8" s="18">
        <v>11.6241</v>
      </c>
      <c r="Y8" s="49">
        <f>(X8-X7)*1000</f>
        <v>-0.70000000000014495</v>
      </c>
      <c r="Z8" s="50">
        <f>Z7+Y8</f>
        <v>-0.999999999999446</v>
      </c>
      <c r="AA8" s="32">
        <f>Y8/(S8-S7)</f>
        <v>-0.70000000000014495</v>
      </c>
      <c r="AB8" s="58">
        <v>6.9545000000000003</v>
      </c>
      <c r="AC8" s="49">
        <f>(AB8-AB7)*1000</f>
        <v>-0.499999999999723</v>
      </c>
      <c r="AD8" s="50">
        <f>AD7+AC8</f>
        <v>-0.69999999999925699</v>
      </c>
      <c r="AE8" s="32">
        <f>AC8/(S8-S7)</f>
        <v>-0.499999999999723</v>
      </c>
      <c r="AF8" s="55">
        <v>82782</v>
      </c>
      <c r="AG8" s="70">
        <f t="shared" si="1"/>
        <v>16</v>
      </c>
      <c r="AH8" s="72"/>
      <c r="AI8" s="73"/>
      <c r="AJ8" s="73"/>
      <c r="AK8" s="73"/>
      <c r="AL8" s="73"/>
      <c r="AM8" s="73"/>
    </row>
    <row r="9" spans="1:44" s="1" customFormat="1" ht="15" customHeight="1">
      <c r="A9" s="19">
        <v>44548</v>
      </c>
      <c r="B9" s="20">
        <v>780.34680000000003</v>
      </c>
      <c r="C9" s="21">
        <v>4.0862999999999996</v>
      </c>
      <c r="D9" s="22">
        <f t="shared" si="0"/>
        <v>784.43309999999997</v>
      </c>
      <c r="E9" s="23">
        <f>(D9-D8)*1000</f>
        <v>-0.49999999998817701</v>
      </c>
      <c r="F9" s="24">
        <f>F8+E9</f>
        <v>-1.1999999999261499</v>
      </c>
      <c r="G9" s="25">
        <f>E9/(A9-A8)</f>
        <v>-0.49999999998817701</v>
      </c>
      <c r="H9" s="21">
        <v>5.0702999999999996</v>
      </c>
      <c r="I9" s="22">
        <f>H9+B9</f>
        <v>785.4171</v>
      </c>
      <c r="J9" s="23">
        <f>(I9-I8)*1000</f>
        <v>-0.70000000005165897</v>
      </c>
      <c r="K9" s="24">
        <f>K8+J9</f>
        <v>-1.70000000002801</v>
      </c>
      <c r="L9" s="25">
        <f>J9/(A9-A8)</f>
        <v>-0.70000000005165897</v>
      </c>
      <c r="M9" s="40">
        <v>4.0279999999999996</v>
      </c>
      <c r="N9" s="22">
        <f>M9+B9</f>
        <v>784.37480000000005</v>
      </c>
      <c r="O9" s="23">
        <f>(N9-N8)*1000</f>
        <v>-9.9999999974897905E-2</v>
      </c>
      <c r="P9" s="24">
        <f>P8+O9</f>
        <v>-0.80000000002655702</v>
      </c>
      <c r="Q9" s="25">
        <f>O9/(A9-A8)</f>
        <v>-9.9999999974897905E-2</v>
      </c>
      <c r="R9" s="51"/>
      <c r="S9" s="34">
        <f>A9</f>
        <v>44548</v>
      </c>
      <c r="T9" s="48">
        <v>7.4946999999999999</v>
      </c>
      <c r="U9" s="49">
        <f>(T9-T8)*1000</f>
        <v>-0.300000000000189</v>
      </c>
      <c r="V9" s="50">
        <f>V8+U9</f>
        <v>-0.89999999999967895</v>
      </c>
      <c r="W9" s="32">
        <f>U9/(S9-S8)</f>
        <v>-0.300000000000189</v>
      </c>
      <c r="X9" s="18">
        <v>11.6236</v>
      </c>
      <c r="Y9" s="49">
        <f>(X9-X8)*1000</f>
        <v>-0.50000000000061096</v>
      </c>
      <c r="Z9" s="50">
        <f>Z8+Y9</f>
        <v>-1.50000000000006</v>
      </c>
      <c r="AA9" s="32">
        <f>Y9/(S9-S8)</f>
        <v>-0.50000000000061096</v>
      </c>
      <c r="AB9" s="58">
        <v>6.9542000000000002</v>
      </c>
      <c r="AC9" s="49">
        <f>(AB9-AB8)*1000</f>
        <v>-0.300000000000189</v>
      </c>
      <c r="AD9" s="50">
        <f>AD8+AC9</f>
        <v>-0.999999999999446</v>
      </c>
      <c r="AE9" s="32">
        <f>AC9/(S9-S8)</f>
        <v>-0.300000000000189</v>
      </c>
      <c r="AF9" s="55">
        <v>82779</v>
      </c>
      <c r="AG9" s="70">
        <f t="shared" si="1"/>
        <v>19</v>
      </c>
      <c r="AH9" s="71"/>
      <c r="AI9" s="73"/>
      <c r="AJ9" s="73"/>
      <c r="AK9" s="73"/>
      <c r="AL9" s="73"/>
      <c r="AM9" s="73"/>
    </row>
    <row r="10" spans="1:44" s="1" customFormat="1" ht="12.95" customHeight="1">
      <c r="A10" s="19">
        <v>44549</v>
      </c>
      <c r="B10" s="20">
        <v>780.34680000000003</v>
      </c>
      <c r="C10" s="21">
        <v>4.0864000000000003</v>
      </c>
      <c r="D10" s="22">
        <f t="shared" si="0"/>
        <v>784.43320000000006</v>
      </c>
      <c r="E10" s="23">
        <f>(D10-D9)*1000</f>
        <v>9.9999999974897905E-2</v>
      </c>
      <c r="F10" s="24">
        <f>F9+E10</f>
        <v>-1.09999999995125</v>
      </c>
      <c r="G10" s="25">
        <f>E10/(A10-A9)</f>
        <v>9.9999999974897905E-2</v>
      </c>
      <c r="H10" s="21">
        <v>5.0705</v>
      </c>
      <c r="I10" s="22">
        <f>H10+B10</f>
        <v>785.41729999999995</v>
      </c>
      <c r="J10" s="23">
        <f>(I10-I9)*1000</f>
        <v>0.20000000006348301</v>
      </c>
      <c r="K10" s="24">
        <f>K9+J10</f>
        <v>-1.4999999999645299</v>
      </c>
      <c r="L10" s="25">
        <f>J10/(A10-A9)</f>
        <v>0.20000000006348301</v>
      </c>
      <c r="M10" s="39">
        <v>4.0282</v>
      </c>
      <c r="N10" s="22">
        <f>M10+B10</f>
        <v>784.375</v>
      </c>
      <c r="O10" s="23">
        <f>(N10-N9)*1000</f>
        <v>0.199999999949796</v>
      </c>
      <c r="P10" s="24">
        <f>P9+O10</f>
        <v>-0.60000000007676102</v>
      </c>
      <c r="Q10" s="25">
        <f>O10/(A10-A9)</f>
        <v>0.199999999949796</v>
      </c>
      <c r="R10" s="46"/>
      <c r="S10" s="34">
        <f>A10</f>
        <v>44549</v>
      </c>
      <c r="T10" s="48">
        <v>7.4947999999999997</v>
      </c>
      <c r="U10" s="49">
        <f>(T10-T9)*1000</f>
        <v>9.99999999997669E-2</v>
      </c>
      <c r="V10" s="50">
        <f>V9+U10</f>
        <v>-0.799999999999912</v>
      </c>
      <c r="W10" s="32">
        <f>U10/(S10-S9)</f>
        <v>9.99999999997669E-2</v>
      </c>
      <c r="X10" s="18">
        <v>11.623799999999999</v>
      </c>
      <c r="Y10" s="49">
        <f>(X10-X9)*1000</f>
        <v>0.19999999999953399</v>
      </c>
      <c r="Z10" s="50">
        <f>Z9+Y10</f>
        <v>-1.3000000000005201</v>
      </c>
      <c r="AA10" s="32">
        <f>Y10/(S10-S9)</f>
        <v>0.19999999999953399</v>
      </c>
      <c r="AB10" s="58">
        <v>6.9542999999999999</v>
      </c>
      <c r="AC10" s="49">
        <f>(AB10-AB9)*1000</f>
        <v>9.99999999997669E-2</v>
      </c>
      <c r="AD10" s="50">
        <f>AD9+AC10</f>
        <v>-0.89999999999967895</v>
      </c>
      <c r="AE10" s="32">
        <f>AC10/(S10-S9)</f>
        <v>9.99999999997669E-2</v>
      </c>
      <c r="AF10" s="55">
        <v>82776</v>
      </c>
      <c r="AG10" s="70">
        <f t="shared" si="1"/>
        <v>22</v>
      </c>
      <c r="AH10" s="72"/>
      <c r="AI10" s="73"/>
      <c r="AJ10" s="73"/>
      <c r="AK10" s="73"/>
      <c r="AL10" s="73"/>
      <c r="AM10" s="73"/>
    </row>
    <row r="11" spans="1:44" s="1" customFormat="1" ht="14.25">
      <c r="A11" s="19">
        <v>44550</v>
      </c>
      <c r="B11" s="20">
        <v>780.34680000000003</v>
      </c>
      <c r="C11" s="21">
        <v>4.0861000000000001</v>
      </c>
      <c r="D11" s="22">
        <f t="shared" si="0"/>
        <v>784.43290000000002</v>
      </c>
      <c r="E11" s="23">
        <f t="shared" ref="E11:E30" si="2">(D11-D10)*1000</f>
        <v>-0.30000000003838101</v>
      </c>
      <c r="F11" s="24">
        <f t="shared" ref="F11:F30" si="3">F10+E11</f>
        <v>-1.39999999998963</v>
      </c>
      <c r="G11" s="25">
        <f t="shared" ref="G11:G30" si="4">E11/(A11-A10)</f>
        <v>-0.30000000003838101</v>
      </c>
      <c r="H11" s="21">
        <v>5.0701999999999998</v>
      </c>
      <c r="I11" s="22">
        <f t="shared" ref="I11:I30" si="5">H11+B11</f>
        <v>785.41700000000003</v>
      </c>
      <c r="J11" s="23">
        <f t="shared" ref="J11:J30" si="6">(I11-I10)*1000</f>
        <v>-0.30000000003838101</v>
      </c>
      <c r="K11" s="24">
        <f t="shared" ref="K11:K30" si="7">K10+J11</f>
        <v>-1.8000000000029099</v>
      </c>
      <c r="L11" s="25">
        <f t="shared" ref="L11:L30" si="8">J11/(A11-A10)</f>
        <v>-0.30000000003838101</v>
      </c>
      <c r="M11" s="40">
        <v>4.0281000000000002</v>
      </c>
      <c r="N11" s="22">
        <f t="shared" ref="N11:N30" si="9">M11+B11</f>
        <v>784.37490000000003</v>
      </c>
      <c r="O11" s="23">
        <f t="shared" ref="O11:O30" si="10">(N11-N10)*1000</f>
        <v>-9.9999999974897905E-2</v>
      </c>
      <c r="P11" s="24">
        <f t="shared" ref="P11:P30" si="11">P10+O11</f>
        <v>-0.70000000005165897</v>
      </c>
      <c r="Q11" s="25">
        <f t="shared" ref="Q11:Q30" si="12">O11/(A11-A10)</f>
        <v>-9.9999999974897905E-2</v>
      </c>
      <c r="R11" s="51"/>
      <c r="S11" s="34">
        <f t="shared" ref="S11:S30" si="13">A11</f>
        <v>44550</v>
      </c>
      <c r="T11" s="48">
        <v>7.4945000000000004</v>
      </c>
      <c r="U11" s="49">
        <f t="shared" ref="U11:U30" si="14">(T11-T10)*1000</f>
        <v>-0.29999999999930099</v>
      </c>
      <c r="V11" s="50">
        <f t="shared" ref="V11:V30" si="15">V10+U11</f>
        <v>-1.0999999999992101</v>
      </c>
      <c r="W11" s="32">
        <f t="shared" ref="W11:W30" si="16">U11/(S11-S10)</f>
        <v>-0.29999999999930099</v>
      </c>
      <c r="X11" s="18">
        <v>11.623900000000001</v>
      </c>
      <c r="Y11" s="49">
        <f t="shared" ref="Y11:Y30" si="17">(X11-X10)*1000</f>
        <v>0.10000000000154299</v>
      </c>
      <c r="Z11" s="50">
        <f t="shared" ref="Z11:Z30" si="18">Z10+Y11</f>
        <v>-1.1999999999989801</v>
      </c>
      <c r="AA11" s="32">
        <f t="shared" ref="AA11:AA30" si="19">Y11/(S11-S10)</f>
        <v>0.10000000000154299</v>
      </c>
      <c r="AB11" s="58">
        <v>6.9539999999999997</v>
      </c>
      <c r="AC11" s="49">
        <f t="shared" ref="AC11:AC30" si="20">(AB11-AB10)*1000</f>
        <v>-0.300000000000189</v>
      </c>
      <c r="AD11" s="50">
        <f t="shared" ref="AD11:AD30" si="21">AD10+AC11</f>
        <v>-1.1999999999998701</v>
      </c>
      <c r="AE11" s="32">
        <f t="shared" ref="AE11:AE30" si="22">AC11/(S11-S10)</f>
        <v>-0.300000000000189</v>
      </c>
      <c r="AF11" s="55">
        <v>82773</v>
      </c>
      <c r="AG11" s="70">
        <f t="shared" si="1"/>
        <v>25</v>
      </c>
      <c r="AH11" s="71"/>
      <c r="AI11" s="73"/>
      <c r="AJ11" s="73"/>
      <c r="AK11" s="73"/>
      <c r="AL11" s="73"/>
      <c r="AM11" s="73"/>
    </row>
    <row r="12" spans="1:44" s="1" customFormat="1" ht="14.25">
      <c r="A12" s="19">
        <v>44551</v>
      </c>
      <c r="B12" s="20">
        <v>780.34680000000003</v>
      </c>
      <c r="C12" s="21">
        <v>4.0857000000000001</v>
      </c>
      <c r="D12" s="22">
        <f t="shared" si="0"/>
        <v>784.4325</v>
      </c>
      <c r="E12" s="23">
        <f t="shared" si="2"/>
        <v>-0.40000000001327901</v>
      </c>
      <c r="F12" s="24">
        <f t="shared" si="3"/>
        <v>-1.8000000000029099</v>
      </c>
      <c r="G12" s="25">
        <f t="shared" si="4"/>
        <v>-0.40000000001327901</v>
      </c>
      <c r="H12" s="21">
        <v>5.07</v>
      </c>
      <c r="I12" s="22">
        <f t="shared" si="5"/>
        <v>785.41679999999997</v>
      </c>
      <c r="J12" s="23">
        <f t="shared" si="6"/>
        <v>-0.199999999949796</v>
      </c>
      <c r="K12" s="24">
        <f t="shared" si="7"/>
        <v>-1.9999999999527101</v>
      </c>
      <c r="L12" s="25">
        <f t="shared" si="8"/>
        <v>-0.199999999949796</v>
      </c>
      <c r="M12" s="39">
        <v>4.0278</v>
      </c>
      <c r="N12" s="22">
        <f t="shared" si="9"/>
        <v>784.37459999999999</v>
      </c>
      <c r="O12" s="23">
        <f t="shared" si="10"/>
        <v>-0.30000000003838101</v>
      </c>
      <c r="P12" s="24">
        <f t="shared" si="11"/>
        <v>-1.00000000009004</v>
      </c>
      <c r="Q12" s="25">
        <f t="shared" si="12"/>
        <v>-0.30000000003838101</v>
      </c>
      <c r="R12" s="46"/>
      <c r="S12" s="34">
        <f t="shared" si="13"/>
        <v>44551</v>
      </c>
      <c r="T12" s="48">
        <v>7.4943</v>
      </c>
      <c r="U12" s="49">
        <f t="shared" si="14"/>
        <v>-0.20000000000042201</v>
      </c>
      <c r="V12" s="50">
        <f t="shared" si="15"/>
        <v>-1.2999999999996299</v>
      </c>
      <c r="W12" s="32">
        <f t="shared" si="16"/>
        <v>-0.20000000000042201</v>
      </c>
      <c r="X12" s="18">
        <v>11.6236</v>
      </c>
      <c r="Y12" s="49">
        <f t="shared" si="17"/>
        <v>-0.30000000000107702</v>
      </c>
      <c r="Z12" s="50">
        <f t="shared" si="18"/>
        <v>-1.50000000000006</v>
      </c>
      <c r="AA12" s="32">
        <f t="shared" si="19"/>
        <v>-0.30000000000107702</v>
      </c>
      <c r="AB12" s="58">
        <v>6.9538000000000002</v>
      </c>
      <c r="AC12" s="49">
        <f t="shared" si="20"/>
        <v>-0.19999999999953399</v>
      </c>
      <c r="AD12" s="50">
        <f t="shared" si="21"/>
        <v>-1.3999999999993999</v>
      </c>
      <c r="AE12" s="32">
        <f t="shared" si="22"/>
        <v>-0.19999999999953399</v>
      </c>
      <c r="AF12" s="55">
        <v>82770</v>
      </c>
      <c r="AG12" s="70">
        <f t="shared" si="1"/>
        <v>28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25">
      <c r="A13" s="19">
        <v>44552</v>
      </c>
      <c r="B13" s="20">
        <v>780.34680000000003</v>
      </c>
      <c r="C13" s="21">
        <v>4.0852000000000004</v>
      </c>
      <c r="D13" s="22">
        <f t="shared" si="0"/>
        <v>784.43200000000002</v>
      </c>
      <c r="E13" s="23">
        <f t="shared" si="2"/>
        <v>-0.49999999998817701</v>
      </c>
      <c r="F13" s="24">
        <f t="shared" si="3"/>
        <v>-2.2999999999910901</v>
      </c>
      <c r="G13" s="25">
        <f t="shared" si="4"/>
        <v>-0.49999999998817701</v>
      </c>
      <c r="H13" s="21">
        <v>5.0697000000000001</v>
      </c>
      <c r="I13" s="22">
        <f t="shared" si="5"/>
        <v>785.41650000000004</v>
      </c>
      <c r="J13" s="23">
        <f t="shared" si="6"/>
        <v>-0.30000000003838101</v>
      </c>
      <c r="K13" s="24">
        <f t="shared" si="7"/>
        <v>-2.2999999999910901</v>
      </c>
      <c r="L13" s="25">
        <f t="shared" si="8"/>
        <v>-0.30000000003838101</v>
      </c>
      <c r="M13" s="40">
        <v>4.0275999999999996</v>
      </c>
      <c r="N13" s="22">
        <f t="shared" si="9"/>
        <v>784.37440000000004</v>
      </c>
      <c r="O13" s="23">
        <f t="shared" si="10"/>
        <v>-0.199999999949796</v>
      </c>
      <c r="P13" s="24">
        <f t="shared" si="11"/>
        <v>-1.2000000000398401</v>
      </c>
      <c r="Q13" s="25">
        <f t="shared" si="12"/>
        <v>-0.199999999949796</v>
      </c>
      <c r="R13" s="46"/>
      <c r="S13" s="34">
        <f t="shared" si="13"/>
        <v>44552</v>
      </c>
      <c r="T13" s="48">
        <v>7.4939999999999998</v>
      </c>
      <c r="U13" s="49">
        <f t="shared" si="14"/>
        <v>-0.300000000000189</v>
      </c>
      <c r="V13" s="50">
        <f t="shared" si="15"/>
        <v>-1.59999999999982</v>
      </c>
      <c r="W13" s="32">
        <f t="shared" si="16"/>
        <v>-0.300000000000189</v>
      </c>
      <c r="X13" s="18">
        <v>11.623799999999999</v>
      </c>
      <c r="Y13" s="49">
        <f t="shared" si="17"/>
        <v>0.19999999999953399</v>
      </c>
      <c r="Z13" s="50">
        <f t="shared" si="18"/>
        <v>-1.3000000000005201</v>
      </c>
      <c r="AA13" s="32">
        <f t="shared" si="19"/>
        <v>0.19999999999953399</v>
      </c>
      <c r="AB13" s="58">
        <v>6.9535</v>
      </c>
      <c r="AC13" s="49">
        <f t="shared" si="20"/>
        <v>-0.300000000000189</v>
      </c>
      <c r="AD13" s="50">
        <f t="shared" si="21"/>
        <v>-1.6999999999995901</v>
      </c>
      <c r="AE13" s="32">
        <f t="shared" si="22"/>
        <v>-0.300000000000189</v>
      </c>
      <c r="AF13" s="55">
        <v>82767</v>
      </c>
      <c r="AG13" s="70">
        <f t="shared" si="1"/>
        <v>31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25">
      <c r="A14" s="19">
        <v>44553</v>
      </c>
      <c r="B14" s="20">
        <v>780.34680000000003</v>
      </c>
      <c r="C14" s="21">
        <v>4.085</v>
      </c>
      <c r="D14" s="22">
        <f t="shared" si="0"/>
        <v>784.43179999999995</v>
      </c>
      <c r="E14" s="23">
        <f t="shared" si="2"/>
        <v>-0.199999999949796</v>
      </c>
      <c r="F14" s="24">
        <f t="shared" si="3"/>
        <v>-2.4999999999408802</v>
      </c>
      <c r="G14" s="25">
        <f t="shared" si="4"/>
        <v>-0.199999999949796</v>
      </c>
      <c r="H14" s="38">
        <v>5.0696000000000003</v>
      </c>
      <c r="I14" s="22">
        <f t="shared" si="5"/>
        <v>785.41639999999995</v>
      </c>
      <c r="J14" s="23">
        <f t="shared" si="6"/>
        <v>-9.9999999974897905E-2</v>
      </c>
      <c r="K14" s="24">
        <f t="shared" si="7"/>
        <v>-2.39999999996598</v>
      </c>
      <c r="L14" s="25">
        <f t="shared" si="8"/>
        <v>-9.9999999974897905E-2</v>
      </c>
      <c r="M14" s="40">
        <v>4.0273000000000003</v>
      </c>
      <c r="N14" s="22">
        <f t="shared" si="9"/>
        <v>784.3741</v>
      </c>
      <c r="O14" s="23">
        <f t="shared" si="10"/>
        <v>-0.30000000003838101</v>
      </c>
      <c r="P14" s="24">
        <f t="shared" si="11"/>
        <v>-1.5000000000782201</v>
      </c>
      <c r="Q14" s="25">
        <f t="shared" si="12"/>
        <v>-0.30000000003838101</v>
      </c>
      <c r="R14" s="51"/>
      <c r="S14" s="34">
        <f t="shared" si="13"/>
        <v>44553</v>
      </c>
      <c r="T14" s="48">
        <v>7.4941000000000004</v>
      </c>
      <c r="U14" s="49">
        <f t="shared" si="14"/>
        <v>0.100000000000655</v>
      </c>
      <c r="V14" s="50">
        <f t="shared" si="15"/>
        <v>-1.49999999999917</v>
      </c>
      <c r="W14" s="32">
        <f t="shared" si="16"/>
        <v>0.100000000000655</v>
      </c>
      <c r="X14" s="18">
        <v>11.623699999999999</v>
      </c>
      <c r="Y14" s="49">
        <f t="shared" si="17"/>
        <v>-9.99999999997669E-2</v>
      </c>
      <c r="Z14" s="50">
        <f t="shared" si="18"/>
        <v>-1.4000000000002899</v>
      </c>
      <c r="AA14" s="32">
        <f t="shared" si="19"/>
        <v>-9.99999999997669E-2</v>
      </c>
      <c r="AB14" s="58">
        <v>6.9531000000000001</v>
      </c>
      <c r="AC14" s="49">
        <f t="shared" si="20"/>
        <v>-0.399999999999956</v>
      </c>
      <c r="AD14" s="50">
        <f t="shared" si="21"/>
        <v>-2.0999999999995498</v>
      </c>
      <c r="AE14" s="32">
        <f t="shared" si="22"/>
        <v>-0.399999999999956</v>
      </c>
      <c r="AF14" s="55">
        <v>82764</v>
      </c>
      <c r="AG14" s="70">
        <f t="shared" si="1"/>
        <v>34</v>
      </c>
      <c r="AH14" s="72"/>
    </row>
    <row r="15" spans="1:44" s="1" customFormat="1" ht="14.25">
      <c r="A15" s="19">
        <v>44554</v>
      </c>
      <c r="B15" s="20">
        <v>780.34680000000003</v>
      </c>
      <c r="C15" s="21">
        <v>4.0843999999999996</v>
      </c>
      <c r="D15" s="22">
        <f t="shared" si="0"/>
        <v>784.43119999999999</v>
      </c>
      <c r="E15" s="23">
        <f t="shared" si="2"/>
        <v>-0.60000000007676102</v>
      </c>
      <c r="F15" s="24">
        <f t="shared" si="3"/>
        <v>-3.1000000000176402</v>
      </c>
      <c r="G15" s="25">
        <f t="shared" si="4"/>
        <v>-0.60000000007676102</v>
      </c>
      <c r="H15" s="21">
        <v>5.0692000000000004</v>
      </c>
      <c r="I15" s="22">
        <f t="shared" si="5"/>
        <v>785.41600000000005</v>
      </c>
      <c r="J15" s="23">
        <f t="shared" si="6"/>
        <v>-0.40000000001327901</v>
      </c>
      <c r="K15" s="24">
        <f t="shared" si="7"/>
        <v>-2.79999999997926</v>
      </c>
      <c r="L15" s="25">
        <f t="shared" si="8"/>
        <v>-0.40000000001327901</v>
      </c>
      <c r="M15" s="40">
        <v>4.0270000000000001</v>
      </c>
      <c r="N15" s="22">
        <f t="shared" si="9"/>
        <v>784.37379999999996</v>
      </c>
      <c r="O15" s="23">
        <f t="shared" si="10"/>
        <v>-0.29999999992469401</v>
      </c>
      <c r="P15" s="24">
        <f t="shared" si="11"/>
        <v>-1.8000000000029099</v>
      </c>
      <c r="Q15" s="25">
        <f t="shared" si="12"/>
        <v>-0.29999999992469401</v>
      </c>
      <c r="R15" s="51"/>
      <c r="S15" s="34">
        <f t="shared" si="13"/>
        <v>44554</v>
      </c>
      <c r="T15" s="48">
        <v>7.4935</v>
      </c>
      <c r="U15" s="49">
        <f t="shared" si="14"/>
        <v>-0.60000000000037801</v>
      </c>
      <c r="V15" s="50">
        <f t="shared" si="15"/>
        <v>-2.0999999999995498</v>
      </c>
      <c r="W15" s="32">
        <f t="shared" si="16"/>
        <v>-0.60000000000037801</v>
      </c>
      <c r="X15" s="18">
        <v>11.622999999999999</v>
      </c>
      <c r="Y15" s="49">
        <f t="shared" si="17"/>
        <v>-0.70000000000014495</v>
      </c>
      <c r="Z15" s="50">
        <f t="shared" si="18"/>
        <v>-2.10000000000043</v>
      </c>
      <c r="AA15" s="32">
        <f t="shared" si="19"/>
        <v>-0.70000000000014495</v>
      </c>
      <c r="AB15" s="58">
        <v>6.9523000000000001</v>
      </c>
      <c r="AC15" s="49">
        <f t="shared" si="20"/>
        <v>-0.799999999999912</v>
      </c>
      <c r="AD15" s="50">
        <f t="shared" si="21"/>
        <v>-2.8999999999994599</v>
      </c>
      <c r="AE15" s="32">
        <f t="shared" si="22"/>
        <v>-0.799999999999912</v>
      </c>
      <c r="AF15" s="55">
        <v>82761</v>
      </c>
      <c r="AG15" s="70">
        <f t="shared" si="1"/>
        <v>37</v>
      </c>
      <c r="AH15" s="71"/>
    </row>
    <row r="16" spans="1:44" s="1" customFormat="1" ht="14.25">
      <c r="A16" s="19">
        <v>44555</v>
      </c>
      <c r="B16" s="20">
        <v>780.34680000000003</v>
      </c>
      <c r="C16" s="21">
        <v>4.0842999999999998</v>
      </c>
      <c r="D16" s="22">
        <f t="shared" si="0"/>
        <v>784.43110000000001</v>
      </c>
      <c r="E16" s="23">
        <f t="shared" si="2"/>
        <v>-9.9999999974897905E-2</v>
      </c>
      <c r="F16" s="24">
        <f t="shared" si="3"/>
        <v>-3.1999999999925399</v>
      </c>
      <c r="G16" s="25">
        <f t="shared" si="4"/>
        <v>-9.9999999974897905E-2</v>
      </c>
      <c r="H16" s="21">
        <v>5.0697000000000001</v>
      </c>
      <c r="I16" s="22">
        <f t="shared" si="5"/>
        <v>785.41650000000004</v>
      </c>
      <c r="J16" s="23">
        <f t="shared" si="6"/>
        <v>0.49999999998817701</v>
      </c>
      <c r="K16" s="24">
        <f t="shared" si="7"/>
        <v>-2.2999999999910901</v>
      </c>
      <c r="L16" s="25">
        <f t="shared" si="8"/>
        <v>0.49999999998817701</v>
      </c>
      <c r="M16" s="40">
        <v>4.0270999999999999</v>
      </c>
      <c r="N16" s="22">
        <f t="shared" si="9"/>
        <v>784.37390000000005</v>
      </c>
      <c r="O16" s="23">
        <f t="shared" si="10"/>
        <v>9.9999999974897905E-2</v>
      </c>
      <c r="P16" s="24">
        <f t="shared" si="11"/>
        <v>-1.70000000002801</v>
      </c>
      <c r="Q16" s="25">
        <f t="shared" si="12"/>
        <v>9.9999999974897905E-2</v>
      </c>
      <c r="R16" s="51"/>
      <c r="S16" s="34">
        <f t="shared" si="13"/>
        <v>44555</v>
      </c>
      <c r="T16" s="48">
        <v>7.4935999999999998</v>
      </c>
      <c r="U16" s="49">
        <f t="shared" si="14"/>
        <v>9.99999999997669E-2</v>
      </c>
      <c r="V16" s="50">
        <f t="shared" si="15"/>
        <v>-1.99999999999978</v>
      </c>
      <c r="W16" s="32">
        <f t="shared" si="16"/>
        <v>9.99999999997669E-2</v>
      </c>
      <c r="X16" s="18">
        <v>11.6234</v>
      </c>
      <c r="Y16" s="49">
        <f t="shared" si="17"/>
        <v>0.40000000000084401</v>
      </c>
      <c r="Z16" s="50">
        <f t="shared" si="18"/>
        <v>-1.6999999999995901</v>
      </c>
      <c r="AA16" s="32">
        <f t="shared" si="19"/>
        <v>0.40000000000084401</v>
      </c>
      <c r="AB16" s="58">
        <v>6.9527000000000001</v>
      </c>
      <c r="AC16" s="49">
        <f t="shared" si="20"/>
        <v>0.399999999999956</v>
      </c>
      <c r="AD16" s="50">
        <f t="shared" si="21"/>
        <v>-2.4999999999995</v>
      </c>
      <c r="AE16" s="32">
        <f t="shared" si="22"/>
        <v>0.399999999999956</v>
      </c>
      <c r="AF16" s="55">
        <v>82758</v>
      </c>
      <c r="AG16" s="70">
        <f t="shared" si="1"/>
        <v>40</v>
      </c>
      <c r="AH16" s="72"/>
    </row>
    <row r="17" spans="1:43" s="1" customFormat="1" ht="14.25">
      <c r="A17" s="19">
        <v>44556</v>
      </c>
      <c r="B17" s="20">
        <v>780.34680000000003</v>
      </c>
      <c r="C17" s="21">
        <v>4.0846999999999998</v>
      </c>
      <c r="D17" s="22">
        <f t="shared" si="0"/>
        <v>784.43150000000003</v>
      </c>
      <c r="E17" s="23">
        <f t="shared" si="2"/>
        <v>0.40000000001327901</v>
      </c>
      <c r="F17" s="24">
        <f t="shared" si="3"/>
        <v>-2.79999999997926</v>
      </c>
      <c r="G17" s="25">
        <f t="shared" si="4"/>
        <v>0.40000000001327901</v>
      </c>
      <c r="H17" s="21">
        <v>5.0693999999999999</v>
      </c>
      <c r="I17" s="22">
        <f t="shared" si="5"/>
        <v>785.4162</v>
      </c>
      <c r="J17" s="23">
        <f t="shared" si="6"/>
        <v>-0.30000000003838101</v>
      </c>
      <c r="K17" s="24">
        <f t="shared" si="7"/>
        <v>-2.6000000000294698</v>
      </c>
      <c r="L17" s="25">
        <f t="shared" si="8"/>
        <v>-0.30000000003838101</v>
      </c>
      <c r="M17" s="40">
        <v>4.0265000000000004</v>
      </c>
      <c r="N17" s="22">
        <f t="shared" si="9"/>
        <v>784.37329999999997</v>
      </c>
      <c r="O17" s="23">
        <f t="shared" si="10"/>
        <v>-0.59999999996307496</v>
      </c>
      <c r="P17" s="24">
        <f t="shared" si="11"/>
        <v>-2.2999999999910901</v>
      </c>
      <c r="Q17" s="25">
        <f t="shared" si="12"/>
        <v>-0.59999999996307496</v>
      </c>
      <c r="R17" s="51"/>
      <c r="S17" s="34">
        <f t="shared" si="13"/>
        <v>44556</v>
      </c>
      <c r="T17" s="48">
        <v>7.4931999999999999</v>
      </c>
      <c r="U17" s="49">
        <f t="shared" si="14"/>
        <v>-0.399999999999956</v>
      </c>
      <c r="V17" s="50">
        <f t="shared" si="15"/>
        <v>-2.3999999999997401</v>
      </c>
      <c r="W17" s="32">
        <f t="shared" si="16"/>
        <v>-0.399999999999956</v>
      </c>
      <c r="X17" s="18">
        <v>11.6235</v>
      </c>
      <c r="Y17" s="49">
        <f t="shared" si="17"/>
        <v>9.99999999997669E-2</v>
      </c>
      <c r="Z17" s="50">
        <f t="shared" si="18"/>
        <v>-1.59999999999982</v>
      </c>
      <c r="AA17" s="32">
        <f t="shared" si="19"/>
        <v>9.99999999997669E-2</v>
      </c>
      <c r="AB17" s="58">
        <v>6.9526000000000003</v>
      </c>
      <c r="AC17" s="49">
        <f t="shared" si="20"/>
        <v>-9.99999999997669E-2</v>
      </c>
      <c r="AD17" s="50">
        <f t="shared" si="21"/>
        <v>-2.59999999999927</v>
      </c>
      <c r="AE17" s="32">
        <f t="shared" si="22"/>
        <v>-9.99999999997669E-2</v>
      </c>
      <c r="AF17" s="55">
        <v>82755</v>
      </c>
      <c r="AG17" s="70">
        <f t="shared" si="1"/>
        <v>43</v>
      </c>
      <c r="AH17" s="71"/>
    </row>
    <row r="18" spans="1:43" s="1" customFormat="1" ht="14.25">
      <c r="A18" s="19">
        <v>44557</v>
      </c>
      <c r="B18" s="20">
        <v>780.34680000000003</v>
      </c>
      <c r="C18" s="21">
        <v>4.0845000000000002</v>
      </c>
      <c r="D18" s="22">
        <f t="shared" si="0"/>
        <v>784.43129999999996</v>
      </c>
      <c r="E18" s="23">
        <f t="shared" si="2"/>
        <v>-0.199999999949796</v>
      </c>
      <c r="F18" s="24">
        <f t="shared" si="3"/>
        <v>-2.9999999999290599</v>
      </c>
      <c r="G18" s="25">
        <f t="shared" si="4"/>
        <v>-0.199999999949796</v>
      </c>
      <c r="H18" s="21">
        <v>5.0690999999999997</v>
      </c>
      <c r="I18" s="22">
        <f t="shared" si="5"/>
        <v>785.41589999999997</v>
      </c>
      <c r="J18" s="23">
        <f t="shared" si="6"/>
        <v>-0.29999999992469401</v>
      </c>
      <c r="K18" s="24">
        <f t="shared" si="7"/>
        <v>-2.8999999999541601</v>
      </c>
      <c r="L18" s="25">
        <f t="shared" si="8"/>
        <v>-0.29999999992469401</v>
      </c>
      <c r="M18" s="40">
        <v>4.0266000000000002</v>
      </c>
      <c r="N18" s="22">
        <f t="shared" si="9"/>
        <v>784.37339999999995</v>
      </c>
      <c r="O18" s="23">
        <f t="shared" si="10"/>
        <v>9.9999999974897905E-2</v>
      </c>
      <c r="P18" s="24">
        <f t="shared" si="11"/>
        <v>-2.2000000000161899</v>
      </c>
      <c r="Q18" s="25">
        <f t="shared" si="12"/>
        <v>9.9999999974897905E-2</v>
      </c>
      <c r="R18" s="51"/>
      <c r="S18" s="34">
        <f t="shared" si="13"/>
        <v>44557</v>
      </c>
      <c r="T18" s="48">
        <v>7.4930000000000003</v>
      </c>
      <c r="U18" s="49">
        <f t="shared" si="14"/>
        <v>-0.19999999999953399</v>
      </c>
      <c r="V18" s="50">
        <f t="shared" si="15"/>
        <v>-2.59999999999927</v>
      </c>
      <c r="W18" s="32">
        <f t="shared" si="16"/>
        <v>-0.19999999999953399</v>
      </c>
      <c r="X18" s="18">
        <v>11.6233</v>
      </c>
      <c r="Y18" s="49">
        <f t="shared" si="17"/>
        <v>-0.19999999999953399</v>
      </c>
      <c r="Z18" s="50">
        <f t="shared" si="18"/>
        <v>-1.7999999999993599</v>
      </c>
      <c r="AA18" s="32">
        <f t="shared" si="19"/>
        <v>-0.19999999999953399</v>
      </c>
      <c r="AB18" s="58">
        <v>6.9522000000000004</v>
      </c>
      <c r="AC18" s="49">
        <f t="shared" si="20"/>
        <v>-0.399999999999956</v>
      </c>
      <c r="AD18" s="50">
        <f t="shared" si="21"/>
        <v>-2.9999999999992299</v>
      </c>
      <c r="AE18" s="32">
        <f t="shared" si="22"/>
        <v>-0.399999999999956</v>
      </c>
      <c r="AF18" s="55">
        <v>82752</v>
      </c>
      <c r="AG18" s="70">
        <f t="shared" si="1"/>
        <v>46</v>
      </c>
      <c r="AH18" s="72"/>
    </row>
    <row r="19" spans="1:43" s="1" customFormat="1" ht="14.25">
      <c r="A19" s="19">
        <v>44558</v>
      </c>
      <c r="B19" s="20">
        <v>780.34680000000003</v>
      </c>
      <c r="C19" s="21">
        <v>4.0843999999999996</v>
      </c>
      <c r="D19" s="22">
        <f t="shared" si="0"/>
        <v>784.43119999999999</v>
      </c>
      <c r="E19" s="23">
        <f t="shared" si="2"/>
        <v>-0.10000000008858501</v>
      </c>
      <c r="F19" s="24">
        <f t="shared" si="3"/>
        <v>-3.1000000000176402</v>
      </c>
      <c r="G19" s="25">
        <f t="shared" si="4"/>
        <v>-0.10000000008858501</v>
      </c>
      <c r="H19" s="21">
        <v>5.0692000000000004</v>
      </c>
      <c r="I19" s="22">
        <f t="shared" si="5"/>
        <v>785.41600000000005</v>
      </c>
      <c r="J19" s="23">
        <f t="shared" si="6"/>
        <v>9.9999999974897905E-2</v>
      </c>
      <c r="K19" s="24">
        <f t="shared" si="7"/>
        <v>-2.79999999997926</v>
      </c>
      <c r="L19" s="25">
        <f t="shared" si="8"/>
        <v>9.9999999974897905E-2</v>
      </c>
      <c r="M19" s="40">
        <v>4.0266999999999999</v>
      </c>
      <c r="N19" s="22">
        <f t="shared" si="9"/>
        <v>784.37350000000004</v>
      </c>
      <c r="O19" s="23">
        <f t="shared" si="10"/>
        <v>9.9999999974897905E-2</v>
      </c>
      <c r="P19" s="24">
        <f t="shared" si="11"/>
        <v>-2.1000000000412902</v>
      </c>
      <c r="Q19" s="25">
        <f t="shared" si="12"/>
        <v>9.9999999974897905E-2</v>
      </c>
      <c r="R19" s="52"/>
      <c r="S19" s="34">
        <f t="shared" si="13"/>
        <v>44558</v>
      </c>
      <c r="T19" s="48">
        <v>7.4931000000000001</v>
      </c>
      <c r="U19" s="49">
        <f t="shared" si="14"/>
        <v>9.99999999997669E-2</v>
      </c>
      <c r="V19" s="50">
        <f t="shared" si="15"/>
        <v>-2.4999999999995</v>
      </c>
      <c r="W19" s="32">
        <f t="shared" si="16"/>
        <v>9.99999999997669E-2</v>
      </c>
      <c r="X19" s="18">
        <v>11.62332</v>
      </c>
      <c r="Y19" s="49">
        <f t="shared" si="17"/>
        <v>1.9999999999242801E-2</v>
      </c>
      <c r="Z19" s="50">
        <f t="shared" si="18"/>
        <v>-1.7800000000001099</v>
      </c>
      <c r="AA19" s="32">
        <f t="shared" si="19"/>
        <v>1.9999999999242801E-2</v>
      </c>
      <c r="AB19" s="58">
        <v>6.9523999999999999</v>
      </c>
      <c r="AC19" s="49">
        <f t="shared" si="20"/>
        <v>0.19999999999953399</v>
      </c>
      <c r="AD19" s="50">
        <f t="shared" si="21"/>
        <v>-2.7999999999996898</v>
      </c>
      <c r="AE19" s="32">
        <f t="shared" si="22"/>
        <v>0.19999999999953399</v>
      </c>
      <c r="AF19" s="55">
        <v>82749</v>
      </c>
      <c r="AG19" s="70">
        <f t="shared" si="1"/>
        <v>49</v>
      </c>
      <c r="AH19" s="71"/>
    </row>
    <row r="20" spans="1:43" s="1" customFormat="1" ht="14.25">
      <c r="A20" s="19">
        <v>44559</v>
      </c>
      <c r="B20" s="20">
        <v>780.34680000000003</v>
      </c>
      <c r="C20" s="21">
        <v>4.0841000000000003</v>
      </c>
      <c r="D20" s="22">
        <f t="shared" si="0"/>
        <v>784.43089999999995</v>
      </c>
      <c r="E20" s="23">
        <f t="shared" si="2"/>
        <v>-0.29999999992469401</v>
      </c>
      <c r="F20" s="24">
        <f t="shared" si="3"/>
        <v>-3.3999999999423398</v>
      </c>
      <c r="G20" s="25">
        <f t="shared" si="4"/>
        <v>-0.29999999992469401</v>
      </c>
      <c r="H20" s="21">
        <v>5.0686999999999998</v>
      </c>
      <c r="I20" s="22">
        <f t="shared" si="5"/>
        <v>785.41549999999995</v>
      </c>
      <c r="J20" s="23">
        <f t="shared" si="6"/>
        <v>-0.49999999998817701</v>
      </c>
      <c r="K20" s="24">
        <f t="shared" si="7"/>
        <v>-3.2999999999674401</v>
      </c>
      <c r="L20" s="25">
        <f t="shared" si="8"/>
        <v>-0.49999999998817701</v>
      </c>
      <c r="M20" s="40">
        <v>4.0265000000000004</v>
      </c>
      <c r="N20" s="22">
        <f t="shared" si="9"/>
        <v>784.37329999999997</v>
      </c>
      <c r="O20" s="23">
        <f t="shared" si="10"/>
        <v>-0.199999999949796</v>
      </c>
      <c r="P20" s="24">
        <f t="shared" si="11"/>
        <v>-2.2999999999910901</v>
      </c>
      <c r="Q20" s="25">
        <f t="shared" si="12"/>
        <v>-0.199999999949796</v>
      </c>
      <c r="R20" s="51"/>
      <c r="S20" s="34">
        <f t="shared" si="13"/>
        <v>44559</v>
      </c>
      <c r="T20" s="48">
        <v>7.4932999999999996</v>
      </c>
      <c r="U20" s="49">
        <f t="shared" si="14"/>
        <v>0.19999999999953399</v>
      </c>
      <c r="V20" s="50">
        <f t="shared" si="15"/>
        <v>-2.2999999999999701</v>
      </c>
      <c r="W20" s="32">
        <f t="shared" si="16"/>
        <v>0.19999999999953399</v>
      </c>
      <c r="X20" s="18">
        <v>11.622999999999999</v>
      </c>
      <c r="Y20" s="49">
        <f t="shared" si="17"/>
        <v>-0.32000000000031997</v>
      </c>
      <c r="Z20" s="50">
        <f t="shared" si="18"/>
        <v>-2.10000000000043</v>
      </c>
      <c r="AA20" s="32">
        <f t="shared" si="19"/>
        <v>-0.32000000000031997</v>
      </c>
      <c r="AB20" s="58">
        <v>6.9520999999999997</v>
      </c>
      <c r="AC20" s="49">
        <f t="shared" si="20"/>
        <v>-0.300000000000189</v>
      </c>
      <c r="AD20" s="50">
        <f t="shared" si="21"/>
        <v>-3.0999999999998802</v>
      </c>
      <c r="AE20" s="32">
        <f t="shared" si="22"/>
        <v>-0.300000000000189</v>
      </c>
      <c r="AF20" s="55">
        <v>82746</v>
      </c>
      <c r="AG20" s="70">
        <f t="shared" si="1"/>
        <v>52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25">
      <c r="A21" s="19">
        <v>44561</v>
      </c>
      <c r="B21" s="20">
        <v>780.34680000000003</v>
      </c>
      <c r="C21" s="21">
        <v>4.0842999999999998</v>
      </c>
      <c r="D21" s="22">
        <f t="shared" si="0"/>
        <v>784.43110000000001</v>
      </c>
      <c r="E21" s="23">
        <f t="shared" si="2"/>
        <v>0.199999999949796</v>
      </c>
      <c r="F21" s="24">
        <f t="shared" si="3"/>
        <v>-3.1999999999925399</v>
      </c>
      <c r="G21" s="25">
        <f t="shared" si="4"/>
        <v>9.9999999974897905E-2</v>
      </c>
      <c r="H21" s="21">
        <v>5.0686</v>
      </c>
      <c r="I21" s="22">
        <f t="shared" si="5"/>
        <v>785.41539999999998</v>
      </c>
      <c r="J21" s="23">
        <f t="shared" si="6"/>
        <v>-0.10000000008858501</v>
      </c>
      <c r="K21" s="24">
        <f t="shared" si="7"/>
        <v>-3.40000000005602</v>
      </c>
      <c r="L21" s="25">
        <f t="shared" si="8"/>
        <v>-5.0000000044292399E-2</v>
      </c>
      <c r="M21" s="40">
        <v>4.0265000000000004</v>
      </c>
      <c r="N21" s="22">
        <f t="shared" si="9"/>
        <v>784.37329999999997</v>
      </c>
      <c r="O21" s="23">
        <f t="shared" si="10"/>
        <v>0</v>
      </c>
      <c r="P21" s="24">
        <f t="shared" si="11"/>
        <v>-2.2999999999910901</v>
      </c>
      <c r="Q21" s="25">
        <f t="shared" si="12"/>
        <v>0</v>
      </c>
      <c r="R21" s="51"/>
      <c r="S21" s="34">
        <f t="shared" si="13"/>
        <v>44561</v>
      </c>
      <c r="T21" s="48">
        <v>7.4928999999999997</v>
      </c>
      <c r="U21" s="49">
        <f t="shared" si="14"/>
        <v>-0.399999999999956</v>
      </c>
      <c r="V21" s="50">
        <f t="shared" si="15"/>
        <v>-2.6999999999999198</v>
      </c>
      <c r="W21" s="32">
        <f t="shared" si="16"/>
        <v>-0.199999999999978</v>
      </c>
      <c r="X21" s="18">
        <v>11.6227</v>
      </c>
      <c r="Y21" s="49">
        <f t="shared" si="17"/>
        <v>-0.29999999999930099</v>
      </c>
      <c r="Z21" s="50">
        <f t="shared" si="18"/>
        <v>-2.3999999999997401</v>
      </c>
      <c r="AA21" s="32">
        <f t="shared" si="19"/>
        <v>-0.14999999999965</v>
      </c>
      <c r="AB21" s="58">
        <v>6.9516999999999998</v>
      </c>
      <c r="AC21" s="49">
        <f t="shared" si="20"/>
        <v>-0.399999999999956</v>
      </c>
      <c r="AD21" s="50">
        <f t="shared" si="21"/>
        <v>-3.4999999999998401</v>
      </c>
      <c r="AE21" s="32">
        <f t="shared" si="22"/>
        <v>-0.199999999999978</v>
      </c>
      <c r="AF21" s="55">
        <v>82740</v>
      </c>
      <c r="AG21" s="70">
        <f t="shared" si="1"/>
        <v>58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25">
      <c r="A22" s="19">
        <v>44563</v>
      </c>
      <c r="B22" s="20">
        <v>780.34680000000003</v>
      </c>
      <c r="C22" s="21">
        <v>4.0839999999999996</v>
      </c>
      <c r="D22" s="22">
        <f t="shared" si="0"/>
        <v>784.43079999999998</v>
      </c>
      <c r="E22" s="23">
        <f t="shared" si="2"/>
        <v>-0.30000000003838101</v>
      </c>
      <c r="F22" s="24">
        <f t="shared" si="3"/>
        <v>-3.5000000000309202</v>
      </c>
      <c r="G22" s="25">
        <f t="shared" si="4"/>
        <v>-0.15000000001919001</v>
      </c>
      <c r="H22" s="21">
        <v>5.0682999999999998</v>
      </c>
      <c r="I22" s="22">
        <f t="shared" si="5"/>
        <v>785.41510000000005</v>
      </c>
      <c r="J22" s="23">
        <f t="shared" si="6"/>
        <v>-0.29999999992469401</v>
      </c>
      <c r="K22" s="24">
        <f t="shared" si="7"/>
        <v>-3.69999999998072</v>
      </c>
      <c r="L22" s="25">
        <f t="shared" si="8"/>
        <v>-0.149999999962347</v>
      </c>
      <c r="M22" s="40">
        <v>4.0262000000000002</v>
      </c>
      <c r="N22" s="22">
        <f t="shared" si="9"/>
        <v>784.37300000000005</v>
      </c>
      <c r="O22" s="23">
        <f t="shared" si="10"/>
        <v>-0.30000000003838101</v>
      </c>
      <c r="P22" s="24">
        <f t="shared" si="11"/>
        <v>-2.6000000000294698</v>
      </c>
      <c r="Q22" s="25">
        <f t="shared" si="12"/>
        <v>-0.15000000001919001</v>
      </c>
      <c r="R22" s="51"/>
      <c r="S22" s="34">
        <f t="shared" si="13"/>
        <v>44563</v>
      </c>
      <c r="T22" s="48">
        <v>7.4931000000000001</v>
      </c>
      <c r="U22" s="49">
        <f t="shared" si="14"/>
        <v>0.20000000000042201</v>
      </c>
      <c r="V22" s="50">
        <f t="shared" si="15"/>
        <v>-2.4999999999995</v>
      </c>
      <c r="W22" s="32">
        <f t="shared" si="16"/>
        <v>0.100000000000211</v>
      </c>
      <c r="X22" s="18">
        <v>11.622299999999999</v>
      </c>
      <c r="Y22" s="49">
        <f t="shared" si="17"/>
        <v>-0.40000000000084401</v>
      </c>
      <c r="Z22" s="50">
        <f t="shared" si="18"/>
        <v>-2.8000000000005798</v>
      </c>
      <c r="AA22" s="32">
        <f t="shared" si="19"/>
        <v>-0.20000000000042201</v>
      </c>
      <c r="AB22" s="58">
        <v>6.9518000000000004</v>
      </c>
      <c r="AC22" s="49">
        <f t="shared" si="20"/>
        <v>0.100000000000655</v>
      </c>
      <c r="AD22" s="50">
        <f t="shared" si="21"/>
        <v>-3.3999999999991801</v>
      </c>
      <c r="AE22" s="32">
        <f t="shared" si="22"/>
        <v>5.0000000000327602E-2</v>
      </c>
      <c r="AF22" s="55">
        <v>82734</v>
      </c>
      <c r="AG22" s="70">
        <f t="shared" si="1"/>
        <v>64</v>
      </c>
      <c r="AH22" s="72"/>
    </row>
    <row r="23" spans="1:43" s="1" customFormat="1" ht="14.25">
      <c r="A23" s="19">
        <v>44565</v>
      </c>
      <c r="B23" s="20">
        <v>780.34680000000003</v>
      </c>
      <c r="C23" s="21">
        <v>4.0838000000000001</v>
      </c>
      <c r="D23" s="22">
        <f t="shared" si="0"/>
        <v>784.43060000000003</v>
      </c>
      <c r="E23" s="23">
        <f t="shared" si="2"/>
        <v>-0.199999999949796</v>
      </c>
      <c r="F23" s="24">
        <f t="shared" si="3"/>
        <v>-3.69999999998072</v>
      </c>
      <c r="G23" s="25">
        <f t="shared" si="4"/>
        <v>-9.9999999974897905E-2</v>
      </c>
      <c r="H23" s="21">
        <v>5.0681000000000003</v>
      </c>
      <c r="I23" s="22">
        <f t="shared" si="5"/>
        <v>785.41489999999999</v>
      </c>
      <c r="J23" s="23">
        <f t="shared" si="6"/>
        <v>-0.20000000006348301</v>
      </c>
      <c r="K23" s="24">
        <f t="shared" si="7"/>
        <v>-3.9000000000442001</v>
      </c>
      <c r="L23" s="25">
        <f t="shared" si="8"/>
        <v>-0.100000000031741</v>
      </c>
      <c r="M23" s="40">
        <v>4.0259999999999998</v>
      </c>
      <c r="N23" s="22">
        <f t="shared" si="9"/>
        <v>784.37279999999998</v>
      </c>
      <c r="O23" s="23">
        <f t="shared" si="10"/>
        <v>-0.20000000006348301</v>
      </c>
      <c r="P23" s="24">
        <f t="shared" si="11"/>
        <v>-2.8000000000929499</v>
      </c>
      <c r="Q23" s="25">
        <f t="shared" si="12"/>
        <v>-0.100000000031741</v>
      </c>
      <c r="R23" s="51"/>
      <c r="S23" s="34">
        <f t="shared" si="13"/>
        <v>44565</v>
      </c>
      <c r="T23" s="48">
        <v>7.4930000000000003</v>
      </c>
      <c r="U23" s="49">
        <f t="shared" si="14"/>
        <v>-9.99999999997669E-2</v>
      </c>
      <c r="V23" s="50">
        <f t="shared" si="15"/>
        <v>-2.59999999999927</v>
      </c>
      <c r="W23" s="32">
        <f t="shared" si="16"/>
        <v>-4.9999999999883499E-2</v>
      </c>
      <c r="X23" s="18">
        <v>11.6225</v>
      </c>
      <c r="Y23" s="49">
        <f t="shared" si="17"/>
        <v>0.20000000000130999</v>
      </c>
      <c r="Z23" s="50">
        <f t="shared" si="18"/>
        <v>-2.59999999999927</v>
      </c>
      <c r="AA23" s="32">
        <f t="shared" si="19"/>
        <v>0.100000000000655</v>
      </c>
      <c r="AB23" s="58">
        <v>6.9515000000000002</v>
      </c>
      <c r="AC23" s="49">
        <f t="shared" si="20"/>
        <v>-0.300000000000189</v>
      </c>
      <c r="AD23" s="50">
        <f t="shared" si="21"/>
        <v>-3.69999999999937</v>
      </c>
      <c r="AE23" s="32">
        <f t="shared" si="22"/>
        <v>-0.150000000000095</v>
      </c>
      <c r="AF23" s="55">
        <v>82728</v>
      </c>
      <c r="AG23" s="70">
        <f t="shared" si="1"/>
        <v>70</v>
      </c>
      <c r="AH23" s="71"/>
    </row>
    <row r="24" spans="1:43" s="1" customFormat="1" ht="14.25">
      <c r="A24" s="19">
        <v>44567</v>
      </c>
      <c r="B24" s="20">
        <v>780.34680000000003</v>
      </c>
      <c r="C24" s="21">
        <v>4.0841000000000003</v>
      </c>
      <c r="D24" s="22">
        <f t="shared" si="0"/>
        <v>784.43089999999995</v>
      </c>
      <c r="E24" s="23">
        <f t="shared" si="2"/>
        <v>0.30000000003838101</v>
      </c>
      <c r="F24" s="24">
        <f t="shared" si="3"/>
        <v>-3.3999999999423398</v>
      </c>
      <c r="G24" s="25">
        <f t="shared" si="4"/>
        <v>0.15000000001919001</v>
      </c>
      <c r="H24" s="21">
        <v>5.0683999999999996</v>
      </c>
      <c r="I24" s="22">
        <f t="shared" si="5"/>
        <v>785.41520000000003</v>
      </c>
      <c r="J24" s="23">
        <f t="shared" si="6"/>
        <v>0.30000000003838101</v>
      </c>
      <c r="K24" s="24">
        <f t="shared" si="7"/>
        <v>-3.6000000000058199</v>
      </c>
      <c r="L24" s="25">
        <f t="shared" si="8"/>
        <v>0.15000000001919001</v>
      </c>
      <c r="M24" s="40">
        <v>4.0263999999999998</v>
      </c>
      <c r="N24" s="22">
        <f t="shared" si="9"/>
        <v>784.3732</v>
      </c>
      <c r="O24" s="23">
        <f t="shared" si="10"/>
        <v>0.40000000001327901</v>
      </c>
      <c r="P24" s="24">
        <f t="shared" si="11"/>
        <v>-2.40000000007967</v>
      </c>
      <c r="Q24" s="25">
        <f t="shared" si="12"/>
        <v>0.20000000000663901</v>
      </c>
      <c r="R24" s="51"/>
      <c r="S24" s="34">
        <f t="shared" si="13"/>
        <v>44567</v>
      </c>
      <c r="T24" s="48">
        <v>7.4926000000000004</v>
      </c>
      <c r="U24" s="49">
        <f t="shared" si="14"/>
        <v>-0.399999999999956</v>
      </c>
      <c r="V24" s="50">
        <f t="shared" si="15"/>
        <v>-2.9999999999992299</v>
      </c>
      <c r="W24" s="32">
        <f t="shared" si="16"/>
        <v>-0.199999999999978</v>
      </c>
      <c r="X24" s="18">
        <v>11.622400000000001</v>
      </c>
      <c r="Y24" s="49">
        <f t="shared" si="17"/>
        <v>-9.99999999997669E-2</v>
      </c>
      <c r="Z24" s="50">
        <f t="shared" si="18"/>
        <v>-2.6999999999990401</v>
      </c>
      <c r="AA24" s="32">
        <f t="shared" si="19"/>
        <v>-4.9999999999883499E-2</v>
      </c>
      <c r="AB24" s="58">
        <v>6.9512999999999998</v>
      </c>
      <c r="AC24" s="49">
        <f t="shared" si="20"/>
        <v>-0.20000000000042201</v>
      </c>
      <c r="AD24" s="50">
        <f t="shared" si="21"/>
        <v>-3.8999999999997899</v>
      </c>
      <c r="AE24" s="32">
        <f t="shared" si="22"/>
        <v>-0.100000000000211</v>
      </c>
      <c r="AF24" s="55">
        <v>82722</v>
      </c>
      <c r="AG24" s="70">
        <f t="shared" si="1"/>
        <v>76</v>
      </c>
      <c r="AH24" s="72"/>
    </row>
    <row r="25" spans="1:43" s="1" customFormat="1" ht="14.25">
      <c r="A25" s="19">
        <v>44569</v>
      </c>
      <c r="B25" s="20">
        <v>780.34680000000003</v>
      </c>
      <c r="C25" s="21">
        <v>4.0837000000000003</v>
      </c>
      <c r="D25" s="22">
        <f t="shared" si="0"/>
        <v>784.43050000000005</v>
      </c>
      <c r="E25" s="23">
        <f t="shared" si="2"/>
        <v>-0.40000000001327901</v>
      </c>
      <c r="F25" s="24">
        <f t="shared" si="3"/>
        <v>-3.7999999999556202</v>
      </c>
      <c r="G25" s="25">
        <f t="shared" si="4"/>
        <v>-0.20000000000663901</v>
      </c>
      <c r="H25" s="21">
        <v>5.0682</v>
      </c>
      <c r="I25" s="22">
        <f t="shared" si="5"/>
        <v>785.41499999999996</v>
      </c>
      <c r="J25" s="23">
        <f t="shared" si="6"/>
        <v>-0.199999999949796</v>
      </c>
      <c r="K25" s="24">
        <f t="shared" si="7"/>
        <v>-3.7999999999556202</v>
      </c>
      <c r="L25" s="25">
        <f t="shared" si="8"/>
        <v>-9.9999999974897905E-2</v>
      </c>
      <c r="M25" s="40">
        <v>4.0260999999999996</v>
      </c>
      <c r="N25" s="22">
        <f t="shared" si="9"/>
        <v>784.37289999999996</v>
      </c>
      <c r="O25" s="23">
        <f t="shared" si="10"/>
        <v>-0.29999999992469401</v>
      </c>
      <c r="P25" s="24">
        <f t="shared" si="11"/>
        <v>-2.70000000000437</v>
      </c>
      <c r="Q25" s="25">
        <f t="shared" si="12"/>
        <v>-0.149999999962347</v>
      </c>
      <c r="R25" s="51"/>
      <c r="S25" s="34">
        <f t="shared" si="13"/>
        <v>44569</v>
      </c>
      <c r="T25" s="48">
        <v>7.4923000000000002</v>
      </c>
      <c r="U25" s="49">
        <f t="shared" si="14"/>
        <v>-0.300000000000189</v>
      </c>
      <c r="V25" s="50">
        <f t="shared" si="15"/>
        <v>-3.2999999999994101</v>
      </c>
      <c r="W25" s="32">
        <f t="shared" si="16"/>
        <v>-0.150000000000095</v>
      </c>
      <c r="X25" s="18">
        <v>11.6221</v>
      </c>
      <c r="Y25" s="49">
        <f t="shared" si="17"/>
        <v>-0.30000000000107702</v>
      </c>
      <c r="Z25" s="50">
        <f t="shared" si="18"/>
        <v>-3.0000000000001101</v>
      </c>
      <c r="AA25" s="32">
        <f t="shared" si="19"/>
        <v>-0.15000000000053901</v>
      </c>
      <c r="AB25" s="58">
        <v>6.9516999999999998</v>
      </c>
      <c r="AC25" s="49">
        <f t="shared" si="20"/>
        <v>0.399999999999956</v>
      </c>
      <c r="AD25" s="50">
        <f t="shared" si="21"/>
        <v>-3.4999999999998401</v>
      </c>
      <c r="AE25" s="32">
        <f t="shared" si="22"/>
        <v>0.199999999999978</v>
      </c>
      <c r="AF25" s="55">
        <v>82719</v>
      </c>
      <c r="AG25" s="70">
        <f t="shared" si="1"/>
        <v>79</v>
      </c>
      <c r="AH25" s="71"/>
    </row>
    <row r="26" spans="1:43" s="1" customFormat="1" ht="14.25">
      <c r="A26" s="19">
        <v>44571</v>
      </c>
      <c r="B26" s="20">
        <v>780.34680000000003</v>
      </c>
      <c r="C26" s="21">
        <v>4.0834999999999999</v>
      </c>
      <c r="D26" s="22">
        <f t="shared" si="0"/>
        <v>784.43029999999999</v>
      </c>
      <c r="E26" s="23">
        <f t="shared" si="2"/>
        <v>-0.20000000006348301</v>
      </c>
      <c r="F26" s="24">
        <f t="shared" si="3"/>
        <v>-4.0000000000191003</v>
      </c>
      <c r="G26" s="25">
        <f t="shared" si="4"/>
        <v>-0.100000000031741</v>
      </c>
      <c r="H26" s="21">
        <v>5.0679999999999996</v>
      </c>
      <c r="I26" s="22">
        <f t="shared" si="5"/>
        <v>785.41480000000001</v>
      </c>
      <c r="J26" s="23">
        <f t="shared" si="6"/>
        <v>-0.20000000006348301</v>
      </c>
      <c r="K26" s="24">
        <f t="shared" si="7"/>
        <v>-4.0000000000191003</v>
      </c>
      <c r="L26" s="25">
        <f t="shared" si="8"/>
        <v>-0.100000000031741</v>
      </c>
      <c r="M26" s="40">
        <v>4.0258000000000003</v>
      </c>
      <c r="N26" s="22">
        <f t="shared" si="9"/>
        <v>784.37260000000003</v>
      </c>
      <c r="O26" s="23">
        <f t="shared" si="10"/>
        <v>-0.30000000003838101</v>
      </c>
      <c r="P26" s="24">
        <f t="shared" si="11"/>
        <v>-3.0000000000427498</v>
      </c>
      <c r="Q26" s="25">
        <f t="shared" si="12"/>
        <v>-0.15000000001919001</v>
      </c>
      <c r="R26" s="51"/>
      <c r="S26" s="34">
        <f t="shared" si="13"/>
        <v>44571</v>
      </c>
      <c r="T26" s="48">
        <v>7.492</v>
      </c>
      <c r="U26" s="49">
        <f t="shared" si="14"/>
        <v>-0.300000000000189</v>
      </c>
      <c r="V26" s="50">
        <f t="shared" si="15"/>
        <v>-3.5999999999996</v>
      </c>
      <c r="W26" s="32">
        <f t="shared" si="16"/>
        <v>-0.150000000000095</v>
      </c>
      <c r="X26" s="18">
        <v>11.6218</v>
      </c>
      <c r="Y26" s="49">
        <f t="shared" si="17"/>
        <v>-0.29999999999930099</v>
      </c>
      <c r="Z26" s="50">
        <f t="shared" si="18"/>
        <v>-3.2999999999994101</v>
      </c>
      <c r="AA26" s="32">
        <f t="shared" si="19"/>
        <v>-0.14999999999965</v>
      </c>
      <c r="AB26" s="58">
        <v>6.9520999999999997</v>
      </c>
      <c r="AC26" s="49">
        <f t="shared" si="20"/>
        <v>0.399999999999956</v>
      </c>
      <c r="AD26" s="50">
        <f t="shared" si="21"/>
        <v>-3.0999999999998802</v>
      </c>
      <c r="AE26" s="32">
        <f t="shared" si="22"/>
        <v>0.199999999999978</v>
      </c>
      <c r="AF26" s="55">
        <v>82716</v>
      </c>
      <c r="AG26" s="70">
        <f t="shared" si="1"/>
        <v>82</v>
      </c>
      <c r="AH26" s="72"/>
    </row>
    <row r="27" spans="1:43" s="1" customFormat="1" ht="14.25">
      <c r="A27" s="19">
        <v>44576</v>
      </c>
      <c r="B27" s="20">
        <v>780.34680000000003</v>
      </c>
      <c r="C27" s="21">
        <v>4.0833000000000004</v>
      </c>
      <c r="D27" s="22">
        <f t="shared" si="0"/>
        <v>784.43010000000004</v>
      </c>
      <c r="E27" s="23">
        <f t="shared" si="2"/>
        <v>-0.199999999949796</v>
      </c>
      <c r="F27" s="24">
        <f t="shared" si="3"/>
        <v>-4.1999999999688997</v>
      </c>
      <c r="G27" s="25">
        <f t="shared" si="4"/>
        <v>-3.9999999989959199E-2</v>
      </c>
      <c r="H27" s="21">
        <v>5.0678999999999998</v>
      </c>
      <c r="I27" s="22">
        <f t="shared" si="5"/>
        <v>785.41470000000004</v>
      </c>
      <c r="J27" s="23">
        <f t="shared" si="6"/>
        <v>-9.9999999974897905E-2</v>
      </c>
      <c r="K27" s="24">
        <f t="shared" si="7"/>
        <v>-4.099999999994</v>
      </c>
      <c r="L27" s="25">
        <f t="shared" si="8"/>
        <v>-1.99999999949796E-2</v>
      </c>
      <c r="M27" s="40">
        <v>4.0256999999999996</v>
      </c>
      <c r="N27" s="22">
        <f t="shared" si="9"/>
        <v>784.37249999999995</v>
      </c>
      <c r="O27" s="23">
        <f t="shared" si="10"/>
        <v>-9.9999999974897905E-2</v>
      </c>
      <c r="P27" s="24">
        <f t="shared" si="11"/>
        <v>-3.1000000000176402</v>
      </c>
      <c r="Q27" s="25">
        <f t="shared" si="12"/>
        <v>-1.99999999949796E-2</v>
      </c>
      <c r="R27" s="52"/>
      <c r="S27" s="34">
        <f t="shared" si="13"/>
        <v>44576</v>
      </c>
      <c r="T27" s="48">
        <v>7.4920999999999998</v>
      </c>
      <c r="U27" s="49">
        <f t="shared" si="14"/>
        <v>9.99999999997669E-2</v>
      </c>
      <c r="V27" s="50">
        <f t="shared" si="15"/>
        <v>-3.4999999999998401</v>
      </c>
      <c r="W27" s="32">
        <f t="shared" si="16"/>
        <v>1.9999999999953399E-2</v>
      </c>
      <c r="X27" s="18">
        <v>11.621499999999999</v>
      </c>
      <c r="Y27" s="49">
        <f t="shared" si="17"/>
        <v>-0.30000000000107702</v>
      </c>
      <c r="Z27" s="50">
        <f t="shared" si="18"/>
        <v>-3.6000000000004899</v>
      </c>
      <c r="AA27" s="32">
        <f t="shared" si="19"/>
        <v>-6.0000000000215402E-2</v>
      </c>
      <c r="AB27" s="58">
        <v>6.9523000000000001</v>
      </c>
      <c r="AC27" s="49">
        <f t="shared" si="20"/>
        <v>0.20000000000042201</v>
      </c>
      <c r="AD27" s="50">
        <f t="shared" si="21"/>
        <v>-2.8999999999994599</v>
      </c>
      <c r="AE27" s="32">
        <f t="shared" si="22"/>
        <v>4.0000000000084399E-2</v>
      </c>
      <c r="AF27" s="55">
        <v>82713</v>
      </c>
      <c r="AG27" s="70">
        <f t="shared" si="1"/>
        <v>85</v>
      </c>
      <c r="AH27" s="71"/>
    </row>
    <row r="28" spans="1:43" s="1" customFormat="1" ht="14.25">
      <c r="A28" s="19">
        <v>44581</v>
      </c>
      <c r="B28" s="20">
        <v>780.34680000000003</v>
      </c>
      <c r="C28" s="21">
        <v>4.0834000000000001</v>
      </c>
      <c r="D28" s="22">
        <f t="shared" si="0"/>
        <v>784.43020000000001</v>
      </c>
      <c r="E28" s="23">
        <f t="shared" si="2"/>
        <v>9.9999999974897905E-2</v>
      </c>
      <c r="F28" s="24">
        <f t="shared" si="3"/>
        <v>-4.099999999994</v>
      </c>
      <c r="G28" s="25">
        <f t="shared" si="4"/>
        <v>1.99999999949796E-2</v>
      </c>
      <c r="H28" s="21">
        <v>5.0678000000000001</v>
      </c>
      <c r="I28" s="22">
        <f t="shared" si="5"/>
        <v>785.41459999999995</v>
      </c>
      <c r="J28" s="23">
        <f t="shared" si="6"/>
        <v>-9.9999999974897905E-2</v>
      </c>
      <c r="K28" s="24">
        <f t="shared" si="7"/>
        <v>-4.1999999999688997</v>
      </c>
      <c r="L28" s="25">
        <f t="shared" si="8"/>
        <v>-1.99999999949796E-2</v>
      </c>
      <c r="M28" s="40">
        <v>4.0255000000000001</v>
      </c>
      <c r="N28" s="22">
        <f t="shared" si="9"/>
        <v>784.3723</v>
      </c>
      <c r="O28" s="23">
        <f t="shared" si="10"/>
        <v>-0.20000000006348301</v>
      </c>
      <c r="P28" s="24">
        <f t="shared" si="11"/>
        <v>-3.30000000008113</v>
      </c>
      <c r="Q28" s="25">
        <f t="shared" si="12"/>
        <v>-4.0000000012696497E-2</v>
      </c>
      <c r="R28" s="52"/>
      <c r="S28" s="34">
        <f t="shared" si="13"/>
        <v>44581</v>
      </c>
      <c r="T28" s="48">
        <v>7.4919000000000002</v>
      </c>
      <c r="U28" s="49">
        <f t="shared" si="14"/>
        <v>-0.19999999999953399</v>
      </c>
      <c r="V28" s="50">
        <f t="shared" si="15"/>
        <v>-3.69999999999937</v>
      </c>
      <c r="W28" s="32">
        <f t="shared" si="16"/>
        <v>-3.9999999999906798E-2</v>
      </c>
      <c r="X28" s="18">
        <v>11.6213</v>
      </c>
      <c r="Y28" s="49">
        <f t="shared" si="17"/>
        <v>-0.19999999999953399</v>
      </c>
      <c r="Z28" s="50">
        <f t="shared" si="18"/>
        <v>-3.80000000000003</v>
      </c>
      <c r="AA28" s="32">
        <f t="shared" si="19"/>
        <v>-3.9999999999906798E-2</v>
      </c>
      <c r="AB28" s="58">
        <v>6.952</v>
      </c>
      <c r="AC28" s="49">
        <f t="shared" si="20"/>
        <v>-0.300000000000189</v>
      </c>
      <c r="AD28" s="50">
        <f t="shared" si="21"/>
        <v>-3.1999999999996498</v>
      </c>
      <c r="AE28" s="32">
        <f t="shared" si="22"/>
        <v>-6.0000000000037801E-2</v>
      </c>
      <c r="AF28" s="55">
        <v>82710</v>
      </c>
      <c r="AG28" s="70">
        <f t="shared" si="1"/>
        <v>88</v>
      </c>
      <c r="AH28" s="72"/>
    </row>
    <row r="29" spans="1:43" s="1" customFormat="1" ht="14.25">
      <c r="A29" s="34">
        <v>44589</v>
      </c>
      <c r="B29" s="20">
        <v>780.34680000000003</v>
      </c>
      <c r="C29" s="21">
        <v>4.0834999999999999</v>
      </c>
      <c r="D29" s="22">
        <f t="shared" si="0"/>
        <v>784.43029999999999</v>
      </c>
      <c r="E29" s="23">
        <f t="shared" si="2"/>
        <v>9.9999999974897905E-2</v>
      </c>
      <c r="F29" s="24">
        <f t="shared" si="3"/>
        <v>-4.0000000000191003</v>
      </c>
      <c r="G29" s="25">
        <f t="shared" si="4"/>
        <v>1.24999999968622E-2</v>
      </c>
      <c r="H29" s="21">
        <v>5.0677000000000003</v>
      </c>
      <c r="I29" s="22">
        <f t="shared" si="5"/>
        <v>785.41449999999998</v>
      </c>
      <c r="J29" s="23">
        <f t="shared" si="6"/>
        <v>-0.10000000008858501</v>
      </c>
      <c r="K29" s="24">
        <f t="shared" si="7"/>
        <v>-4.3000000000574801</v>
      </c>
      <c r="L29" s="25">
        <f t="shared" si="8"/>
        <v>-1.25000000110731E-2</v>
      </c>
      <c r="M29" s="40">
        <v>4.0252999999999997</v>
      </c>
      <c r="N29" s="22">
        <f t="shared" si="9"/>
        <v>784.37210000000005</v>
      </c>
      <c r="O29" s="23">
        <f t="shared" si="10"/>
        <v>-0.199999999949796</v>
      </c>
      <c r="P29" s="24">
        <f t="shared" si="11"/>
        <v>-3.5000000000309202</v>
      </c>
      <c r="Q29" s="25">
        <f t="shared" si="12"/>
        <v>-2.49999999937245E-2</v>
      </c>
      <c r="R29" s="52"/>
      <c r="S29" s="34">
        <f t="shared" si="13"/>
        <v>44589</v>
      </c>
      <c r="T29" s="48">
        <v>7.4916999999999998</v>
      </c>
      <c r="U29" s="49">
        <f t="shared" si="14"/>
        <v>-0.20000000000042201</v>
      </c>
      <c r="V29" s="50">
        <f t="shared" si="15"/>
        <v>-3.8999999999997899</v>
      </c>
      <c r="W29" s="32">
        <f t="shared" si="16"/>
        <v>-2.5000000000052799E-2</v>
      </c>
      <c r="X29" s="18">
        <v>11.6211</v>
      </c>
      <c r="Y29" s="49">
        <f t="shared" si="17"/>
        <v>-0.19999999999953399</v>
      </c>
      <c r="Z29" s="50">
        <f t="shared" si="18"/>
        <v>-3.9999999999995599</v>
      </c>
      <c r="AA29" s="32">
        <f t="shared" si="19"/>
        <v>-2.4999999999941701E-2</v>
      </c>
      <c r="AB29" s="58">
        <v>6.9516999999999998</v>
      </c>
      <c r="AC29" s="49">
        <f t="shared" si="20"/>
        <v>-0.300000000000189</v>
      </c>
      <c r="AD29" s="50">
        <f t="shared" si="21"/>
        <v>-3.4999999999998401</v>
      </c>
      <c r="AE29" s="32">
        <f t="shared" si="22"/>
        <v>-3.7500000000023598E-2</v>
      </c>
      <c r="AF29" s="55">
        <v>82707</v>
      </c>
      <c r="AG29" s="70">
        <f t="shared" si="1"/>
        <v>91</v>
      </c>
      <c r="AH29" s="71"/>
    </row>
    <row r="30" spans="1:43" s="1" customFormat="1" ht="14.25">
      <c r="A30" s="19">
        <v>44597</v>
      </c>
      <c r="B30" s="20">
        <v>780.34680000000003</v>
      </c>
      <c r="C30" s="21">
        <v>4.0835999999999997</v>
      </c>
      <c r="D30" s="22">
        <f t="shared" si="0"/>
        <v>784.43039999999996</v>
      </c>
      <c r="E30" s="23">
        <f t="shared" si="2"/>
        <v>0.10000000008858501</v>
      </c>
      <c r="F30" s="24">
        <f t="shared" si="3"/>
        <v>-3.8999999999305102</v>
      </c>
      <c r="G30" s="25">
        <f t="shared" si="4"/>
        <v>1.25000000110731E-2</v>
      </c>
      <c r="H30" s="21">
        <v>5.0675999999999997</v>
      </c>
      <c r="I30" s="22">
        <f t="shared" si="5"/>
        <v>785.4144</v>
      </c>
      <c r="J30" s="23">
        <f t="shared" si="6"/>
        <v>-9.9999999974897905E-2</v>
      </c>
      <c r="K30" s="24">
        <f t="shared" si="7"/>
        <v>-4.4000000000323798</v>
      </c>
      <c r="L30" s="25">
        <f t="shared" si="8"/>
        <v>-1.24999999968622E-2</v>
      </c>
      <c r="M30" s="40">
        <v>4.0251000000000001</v>
      </c>
      <c r="N30" s="22">
        <f t="shared" si="9"/>
        <v>784.37189999999998</v>
      </c>
      <c r="O30" s="23">
        <f t="shared" si="10"/>
        <v>-0.20000000006348301</v>
      </c>
      <c r="P30" s="24">
        <f t="shared" si="11"/>
        <v>-3.70000000009441</v>
      </c>
      <c r="Q30" s="25">
        <f t="shared" si="12"/>
        <v>-2.50000000079353E-2</v>
      </c>
      <c r="R30" s="52"/>
      <c r="S30" s="34">
        <f t="shared" si="13"/>
        <v>44597</v>
      </c>
      <c r="T30" s="48">
        <v>7.4915000000000003</v>
      </c>
      <c r="U30" s="49">
        <f t="shared" si="14"/>
        <v>-0.19999999999953399</v>
      </c>
      <c r="V30" s="50">
        <f t="shared" si="15"/>
        <v>-4.09999999999933</v>
      </c>
      <c r="W30" s="32">
        <f t="shared" si="16"/>
        <v>-2.4999999999941701E-2</v>
      </c>
      <c r="X30" s="18">
        <v>11.620900000000001</v>
      </c>
      <c r="Y30" s="49">
        <f t="shared" si="17"/>
        <v>-0.19999999999953399</v>
      </c>
      <c r="Z30" s="50">
        <f t="shared" si="18"/>
        <v>-4.1999999999990898</v>
      </c>
      <c r="AA30" s="32">
        <f t="shared" si="19"/>
        <v>-2.4999999999941701E-2</v>
      </c>
      <c r="AB30" s="58">
        <v>6.9513999999999996</v>
      </c>
      <c r="AC30" s="49">
        <f t="shared" si="20"/>
        <v>-0.300000000000189</v>
      </c>
      <c r="AD30" s="50">
        <f t="shared" si="21"/>
        <v>-3.80000000000003</v>
      </c>
      <c r="AE30" s="32">
        <f t="shared" si="22"/>
        <v>-3.7500000000023598E-2</v>
      </c>
      <c r="AF30" s="55">
        <v>82704</v>
      </c>
      <c r="AG30" s="70">
        <f t="shared" si="1"/>
        <v>94</v>
      </c>
      <c r="AH30" s="72"/>
    </row>
    <row r="31" spans="1:43" s="1" customFormat="1" ht="14.25">
      <c r="A31" s="34"/>
      <c r="B31" s="20"/>
      <c r="C31" s="21"/>
      <c r="D31" s="22"/>
      <c r="E31" s="87">
        <f>F30-F28</f>
        <v>0.20000000006348301</v>
      </c>
      <c r="F31" s="87">
        <f>K30-K28</f>
        <v>-0.20000000006348301</v>
      </c>
      <c r="G31" s="87">
        <f>P30-P28</f>
        <v>-0.40000000001327901</v>
      </c>
      <c r="H31" s="87">
        <f>F30</f>
        <v>-3.8999999999305102</v>
      </c>
      <c r="I31" s="87">
        <f>K30</f>
        <v>-4.4000000000323798</v>
      </c>
      <c r="J31" s="87">
        <f>P30</f>
        <v>-3.70000000009441</v>
      </c>
      <c r="K31" s="87">
        <f>(P30-P28)/16</f>
        <v>-2.50000000008299E-2</v>
      </c>
      <c r="L31" s="25"/>
      <c r="M31" s="40"/>
      <c r="N31" s="22"/>
      <c r="O31" s="23"/>
      <c r="P31" s="24"/>
      <c r="Q31" s="25"/>
      <c r="R31" s="52"/>
      <c r="S31" s="34"/>
      <c r="T31" s="48"/>
      <c r="U31" s="87">
        <f>V30-V28</f>
        <v>-0.399999999999956</v>
      </c>
      <c r="V31" s="88">
        <f>Z30-Z28</f>
        <v>-0.39999999999906799</v>
      </c>
      <c r="W31" s="88">
        <f>AD30-AD28</f>
        <v>-0.60000000000037801</v>
      </c>
      <c r="X31" s="88">
        <f>V30</f>
        <v>-4.09999999999933</v>
      </c>
      <c r="Y31" s="87">
        <f>Z30</f>
        <v>-4.1999999999990898</v>
      </c>
      <c r="Z31" s="88">
        <f>AD30</f>
        <v>-3.80000000000003</v>
      </c>
      <c r="AA31" s="88">
        <f>(AD28-AD30)/16</f>
        <v>3.7500000000023598E-2</v>
      </c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>
  <sheetPr>
    <tabColor rgb="FFFFC000"/>
  </sheetPr>
  <dimension ref="A1:AR32"/>
  <sheetViews>
    <sheetView topLeftCell="A23" workbookViewId="0">
      <selection activeCell="AB6" sqref="AB6:AB12"/>
    </sheetView>
  </sheetViews>
  <sheetFormatPr defaultColWidth="9" defaultRowHeight="13.5"/>
  <cols>
    <col min="1" max="1" width="9.125"/>
    <col min="2" max="2" width="10.625" customWidth="1"/>
    <col min="3" max="3" width="13.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19" max="19" width="9.125"/>
    <col min="20" max="20" width="13.75"/>
    <col min="24" max="24" width="11.875" customWidth="1"/>
    <col min="28" max="28" width="12.875" customWidth="1"/>
    <col min="32" max="33" width="10.375"/>
  </cols>
  <sheetData>
    <row r="1" spans="1:44" s="1" customFormat="1" ht="30.75" customHeight="1">
      <c r="A1" s="97" t="s">
        <v>73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44873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44873</v>
      </c>
      <c r="B6" s="20">
        <v>784.7962</v>
      </c>
      <c r="C6" s="21">
        <v>6.7351999999999999</v>
      </c>
      <c r="D6" s="22">
        <f t="shared" ref="D6:D20" si="0">C6+B6</f>
        <v>791.53139999999996</v>
      </c>
      <c r="E6" s="23">
        <v>0</v>
      </c>
      <c r="F6" s="24">
        <v>0</v>
      </c>
      <c r="G6" s="25">
        <v>0</v>
      </c>
      <c r="H6" s="21">
        <v>8.0065000000000008</v>
      </c>
      <c r="I6" s="22">
        <f t="shared" ref="I6:I20" si="1">H6+B6</f>
        <v>792.80269999999996</v>
      </c>
      <c r="J6" s="23">
        <v>0</v>
      </c>
      <c r="K6" s="24">
        <v>0</v>
      </c>
      <c r="L6" s="25">
        <v>0</v>
      </c>
      <c r="M6" s="39">
        <v>6.8216000000000001</v>
      </c>
      <c r="N6" s="22">
        <f t="shared" ref="N6:N20" si="2">M6+B6</f>
        <v>791.61779999999999</v>
      </c>
      <c r="O6" s="23">
        <v>0</v>
      </c>
      <c r="P6" s="24">
        <v>0</v>
      </c>
      <c r="Q6" s="25">
        <v>0</v>
      </c>
      <c r="R6" s="46"/>
      <c r="S6" s="47">
        <f t="shared" ref="S6:S18" si="3">A6</f>
        <v>44873</v>
      </c>
      <c r="T6" s="48">
        <v>10.321300000000001</v>
      </c>
      <c r="U6" s="49">
        <v>0</v>
      </c>
      <c r="V6" s="50">
        <v>0</v>
      </c>
      <c r="W6" s="32">
        <v>0</v>
      </c>
      <c r="X6" s="18">
        <v>14.986000000000001</v>
      </c>
      <c r="Y6" s="49">
        <f>(X6-X6)*1000</f>
        <v>0</v>
      </c>
      <c r="Z6" s="50">
        <v>0</v>
      </c>
      <c r="AA6" s="32">
        <v>0</v>
      </c>
      <c r="AB6" s="48">
        <v>10.079499999999999</v>
      </c>
      <c r="AC6" s="49">
        <v>0</v>
      </c>
      <c r="AD6" s="50">
        <v>0</v>
      </c>
      <c r="AE6" s="32">
        <v>0</v>
      </c>
      <c r="AF6" s="55">
        <v>81333</v>
      </c>
      <c r="AG6" s="70">
        <f>81337-AF6</f>
        <v>4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44874</v>
      </c>
      <c r="B7" s="20">
        <v>784.7962</v>
      </c>
      <c r="C7" s="21">
        <v>6.7350000000000003</v>
      </c>
      <c r="D7" s="22">
        <f t="shared" si="0"/>
        <v>791.53120000000001</v>
      </c>
      <c r="E7" s="23">
        <f t="shared" ref="E7:E20" si="4">(D7-D6)*1000</f>
        <v>-0.199999999949796</v>
      </c>
      <c r="F7" s="24">
        <f t="shared" ref="F7:F20" si="5">F6+E7</f>
        <v>-0.199999999949796</v>
      </c>
      <c r="G7" s="25">
        <f t="shared" ref="G7:G20" si="6">E7/(A7-A6)</f>
        <v>-0.199999999949796</v>
      </c>
      <c r="H7" s="21">
        <v>8.0062999999999995</v>
      </c>
      <c r="I7" s="22">
        <f t="shared" si="1"/>
        <v>792.80250000000001</v>
      </c>
      <c r="J7" s="23">
        <f t="shared" ref="J7:J20" si="7">(I7-I6)*1000</f>
        <v>-0.199999999949796</v>
      </c>
      <c r="K7" s="24">
        <f t="shared" ref="K7:K20" si="8">K6+J7</f>
        <v>-0.199999999949796</v>
      </c>
      <c r="L7" s="25">
        <f t="shared" ref="L7:L20" si="9">J7/(A7-A6)</f>
        <v>-0.199999999949796</v>
      </c>
      <c r="M7" s="40">
        <v>6.8213999999999997</v>
      </c>
      <c r="N7" s="22">
        <f t="shared" si="2"/>
        <v>791.61760000000004</v>
      </c>
      <c r="O7" s="23">
        <f t="shared" ref="O7:O20" si="10">(N7-N6)*1000</f>
        <v>-0.199999999949796</v>
      </c>
      <c r="P7" s="24">
        <f t="shared" ref="P7:P20" si="11">P6+O7</f>
        <v>-0.199999999949796</v>
      </c>
      <c r="Q7" s="25">
        <f t="shared" ref="Q7:Q20" si="12">O7/(A7-A6)</f>
        <v>-0.199999999949796</v>
      </c>
      <c r="R7" s="51"/>
      <c r="S7" s="47">
        <f t="shared" si="3"/>
        <v>44874</v>
      </c>
      <c r="T7" s="48">
        <v>10.321099999999999</v>
      </c>
      <c r="U7" s="49">
        <f t="shared" ref="U7:U18" si="13">(T7-T6)*1000</f>
        <v>-0.20000000000130999</v>
      </c>
      <c r="V7" s="50">
        <f t="shared" ref="V7:V18" si="14">V6+U7</f>
        <v>-0.20000000000130999</v>
      </c>
      <c r="W7" s="32">
        <f t="shared" ref="W7:W18" si="15">U7/(S7-S6)</f>
        <v>-0.20000000000130999</v>
      </c>
      <c r="X7" s="18">
        <v>14.985799999999999</v>
      </c>
      <c r="Y7" s="49">
        <f t="shared" ref="Y7:Y18" si="16">(X7-X6)*1000</f>
        <v>-0.20000000000130999</v>
      </c>
      <c r="Z7" s="50">
        <f t="shared" ref="Z7:Z18" si="17">Z6+Y7</f>
        <v>-0.20000000000130999</v>
      </c>
      <c r="AA7" s="32">
        <f t="shared" ref="AA7:AA18" si="18">Y7/(S7-S6)</f>
        <v>-0.20000000000130999</v>
      </c>
      <c r="AB7" s="48">
        <v>10.0793</v>
      </c>
      <c r="AC7" s="49">
        <f t="shared" ref="AC7:AC18" si="19">(AB7-AB6)*1000</f>
        <v>-0.19999999999953399</v>
      </c>
      <c r="AD7" s="50">
        <f t="shared" ref="AD7:AD18" si="20">AD6+AC7</f>
        <v>-0.19999999999953399</v>
      </c>
      <c r="AE7" s="32">
        <f t="shared" ref="AE7:AE18" si="21">AC7/(S7-S6)</f>
        <v>-0.19999999999953399</v>
      </c>
      <c r="AF7" s="55">
        <v>81330</v>
      </c>
      <c r="AG7" s="70">
        <f t="shared" ref="AG7:AG18" si="22">81337-AF7</f>
        <v>7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44875</v>
      </c>
      <c r="B8" s="20">
        <v>784.7962</v>
      </c>
      <c r="C8" s="21">
        <v>6.7351000000000001</v>
      </c>
      <c r="D8" s="22">
        <f t="shared" si="0"/>
        <v>791.53129999999999</v>
      </c>
      <c r="E8" s="23">
        <f t="shared" si="4"/>
        <v>9.9999999974897905E-2</v>
      </c>
      <c r="F8" s="24">
        <f t="shared" si="5"/>
        <v>-9.9999999974897905E-2</v>
      </c>
      <c r="G8" s="25">
        <f t="shared" si="6"/>
        <v>9.9999999974897905E-2</v>
      </c>
      <c r="H8" s="21">
        <v>8.0061</v>
      </c>
      <c r="I8" s="22">
        <f t="shared" si="1"/>
        <v>792.80229999999995</v>
      </c>
      <c r="J8" s="23">
        <f t="shared" si="7"/>
        <v>-0.20000000006348301</v>
      </c>
      <c r="K8" s="24">
        <f t="shared" si="8"/>
        <v>-0.40000000001327901</v>
      </c>
      <c r="L8" s="25">
        <f t="shared" si="9"/>
        <v>-0.20000000006348301</v>
      </c>
      <c r="M8" s="39">
        <v>6.8212000000000002</v>
      </c>
      <c r="N8" s="22">
        <f t="shared" si="2"/>
        <v>791.61739999999998</v>
      </c>
      <c r="O8" s="23">
        <f t="shared" si="10"/>
        <v>-0.20000000006348301</v>
      </c>
      <c r="P8" s="24">
        <f t="shared" si="11"/>
        <v>-0.40000000001327901</v>
      </c>
      <c r="Q8" s="25">
        <f t="shared" si="12"/>
        <v>-0.20000000006348301</v>
      </c>
      <c r="R8" s="46"/>
      <c r="S8" s="47">
        <f t="shared" si="3"/>
        <v>44875</v>
      </c>
      <c r="T8" s="48">
        <v>10.321</v>
      </c>
      <c r="U8" s="49">
        <f t="shared" si="13"/>
        <v>-9.99999999997669E-2</v>
      </c>
      <c r="V8" s="50">
        <f t="shared" si="14"/>
        <v>-0.30000000000107702</v>
      </c>
      <c r="W8" s="32">
        <f t="shared" si="15"/>
        <v>-9.99999999997669E-2</v>
      </c>
      <c r="X8" s="18">
        <v>14.9856</v>
      </c>
      <c r="Y8" s="49">
        <f t="shared" si="16"/>
        <v>-0.19999999999953399</v>
      </c>
      <c r="Z8" s="50">
        <f t="shared" si="17"/>
        <v>-0.40000000000084401</v>
      </c>
      <c r="AA8" s="32">
        <f t="shared" si="18"/>
        <v>-0.19999999999953399</v>
      </c>
      <c r="AB8" s="48">
        <v>10.079000000000001</v>
      </c>
      <c r="AC8" s="49">
        <f t="shared" si="19"/>
        <v>-0.29999999999930099</v>
      </c>
      <c r="AD8" s="50">
        <f t="shared" si="20"/>
        <v>-0.49999999999883499</v>
      </c>
      <c r="AE8" s="32">
        <f t="shared" si="21"/>
        <v>-0.29999999999930099</v>
      </c>
      <c r="AF8" s="55">
        <v>81327</v>
      </c>
      <c r="AG8" s="70">
        <f t="shared" si="22"/>
        <v>10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44876</v>
      </c>
      <c r="B9" s="20">
        <v>784.7962</v>
      </c>
      <c r="C9" s="21">
        <v>6.7346000000000004</v>
      </c>
      <c r="D9" s="22">
        <f t="shared" si="0"/>
        <v>791.5308</v>
      </c>
      <c r="E9" s="23">
        <f t="shared" si="4"/>
        <v>-0.49999999998817701</v>
      </c>
      <c r="F9" s="24">
        <f t="shared" si="5"/>
        <v>-0.59999999996307496</v>
      </c>
      <c r="G9" s="25">
        <f t="shared" si="6"/>
        <v>-0.49999999998817701</v>
      </c>
      <c r="H9" s="21">
        <v>8.0061999999999998</v>
      </c>
      <c r="I9" s="22">
        <f t="shared" si="1"/>
        <v>792.80240000000003</v>
      </c>
      <c r="J9" s="23">
        <f t="shared" si="7"/>
        <v>0.10000000008858501</v>
      </c>
      <c r="K9" s="24">
        <f t="shared" si="8"/>
        <v>-0.29999999992469401</v>
      </c>
      <c r="L9" s="25">
        <f t="shared" si="9"/>
        <v>0.10000000008858501</v>
      </c>
      <c r="M9" s="40">
        <v>6.8212999999999999</v>
      </c>
      <c r="N9" s="22">
        <f t="shared" si="2"/>
        <v>791.61749999999995</v>
      </c>
      <c r="O9" s="23">
        <f t="shared" si="10"/>
        <v>9.9999999974897905E-2</v>
      </c>
      <c r="P9" s="24">
        <f t="shared" si="11"/>
        <v>-0.30000000003838101</v>
      </c>
      <c r="Q9" s="25">
        <f t="shared" si="12"/>
        <v>9.9999999974897905E-2</v>
      </c>
      <c r="R9" s="51"/>
      <c r="S9" s="47">
        <f t="shared" si="3"/>
        <v>44876</v>
      </c>
      <c r="T9" s="48">
        <v>10.3209</v>
      </c>
      <c r="U9" s="49">
        <f t="shared" si="13"/>
        <v>-9.99999999997669E-2</v>
      </c>
      <c r="V9" s="50">
        <f t="shared" si="14"/>
        <v>-0.40000000000084401</v>
      </c>
      <c r="W9" s="32">
        <f t="shared" si="15"/>
        <v>-9.99999999997669E-2</v>
      </c>
      <c r="X9" s="18">
        <v>14.9855</v>
      </c>
      <c r="Y9" s="49">
        <f t="shared" si="16"/>
        <v>-9.99999999997669E-2</v>
      </c>
      <c r="Z9" s="50">
        <f t="shared" si="17"/>
        <v>-0.50000000000061096</v>
      </c>
      <c r="AA9" s="32">
        <f t="shared" si="18"/>
        <v>-9.99999999997669E-2</v>
      </c>
      <c r="AB9" s="48">
        <v>10.0791</v>
      </c>
      <c r="AC9" s="49">
        <f t="shared" si="19"/>
        <v>9.99999999997669E-2</v>
      </c>
      <c r="AD9" s="50">
        <f t="shared" si="20"/>
        <v>-0.39999999999906799</v>
      </c>
      <c r="AE9" s="32">
        <f t="shared" si="21"/>
        <v>9.99999999997669E-2</v>
      </c>
      <c r="AF9" s="55">
        <v>81324</v>
      </c>
      <c r="AG9" s="70">
        <f t="shared" si="22"/>
        <v>13</v>
      </c>
      <c r="AH9" s="71"/>
      <c r="AI9" s="73"/>
      <c r="AJ9" s="73"/>
      <c r="AK9" s="73"/>
      <c r="AL9" s="73"/>
      <c r="AM9" s="73"/>
    </row>
    <row r="10" spans="1:44" s="7" customFormat="1" ht="14.25">
      <c r="A10" s="19">
        <v>44877</v>
      </c>
      <c r="B10" s="20">
        <v>784.7962</v>
      </c>
      <c r="C10" s="21">
        <v>6.7343999999999999</v>
      </c>
      <c r="D10" s="22">
        <f t="shared" si="0"/>
        <v>791.53060000000005</v>
      </c>
      <c r="E10" s="23">
        <f t="shared" si="4"/>
        <v>-0.199999999949796</v>
      </c>
      <c r="F10" s="24">
        <f t="shared" si="5"/>
        <v>-0.79999999991286996</v>
      </c>
      <c r="G10" s="25">
        <f t="shared" si="6"/>
        <v>-0.199999999949796</v>
      </c>
      <c r="H10" s="21">
        <v>8.0056999999999992</v>
      </c>
      <c r="I10" s="22">
        <f t="shared" si="1"/>
        <v>792.80190000000005</v>
      </c>
      <c r="J10" s="23">
        <f t="shared" si="7"/>
        <v>-0.49999999998817701</v>
      </c>
      <c r="K10" s="24">
        <f t="shared" si="8"/>
        <v>-0.79999999991286996</v>
      </c>
      <c r="L10" s="25">
        <f t="shared" si="9"/>
        <v>-0.49999999998817701</v>
      </c>
      <c r="M10" s="39">
        <v>6.8208000000000002</v>
      </c>
      <c r="N10" s="22">
        <f t="shared" si="2"/>
        <v>791.61699999999996</v>
      </c>
      <c r="O10" s="23">
        <f t="shared" si="10"/>
        <v>-0.49999999998817701</v>
      </c>
      <c r="P10" s="24">
        <f t="shared" si="11"/>
        <v>-0.80000000002655702</v>
      </c>
      <c r="Q10" s="25">
        <f t="shared" si="12"/>
        <v>-0.49999999998817701</v>
      </c>
      <c r="R10" s="46"/>
      <c r="S10" s="47">
        <f t="shared" si="3"/>
        <v>44877</v>
      </c>
      <c r="T10" s="48">
        <v>10.320499999999999</v>
      </c>
      <c r="U10" s="49">
        <f t="shared" si="13"/>
        <v>-0.40000000000084401</v>
      </c>
      <c r="V10" s="50">
        <f t="shared" si="14"/>
        <v>-0.80000000000168803</v>
      </c>
      <c r="W10" s="32">
        <f t="shared" si="15"/>
        <v>-0.40000000000084401</v>
      </c>
      <c r="X10" s="18">
        <v>14.985200000000001</v>
      </c>
      <c r="Y10" s="49">
        <f t="shared" si="16"/>
        <v>-0.29999999999930099</v>
      </c>
      <c r="Z10" s="50">
        <f t="shared" si="17"/>
        <v>-0.799999999999912</v>
      </c>
      <c r="AA10" s="32">
        <f t="shared" si="18"/>
        <v>-0.29999999999930099</v>
      </c>
      <c r="AB10" s="48">
        <v>10.078900000000001</v>
      </c>
      <c r="AC10" s="49">
        <f t="shared" si="19"/>
        <v>-0.19999999999953399</v>
      </c>
      <c r="AD10" s="50">
        <f t="shared" si="20"/>
        <v>-0.59999999999860198</v>
      </c>
      <c r="AE10" s="32">
        <f t="shared" si="21"/>
        <v>-0.19999999999953399</v>
      </c>
      <c r="AF10" s="55">
        <v>81321</v>
      </c>
      <c r="AG10" s="70">
        <f t="shared" si="22"/>
        <v>16</v>
      </c>
    </row>
    <row r="11" spans="1:44" s="1" customFormat="1" ht="14.85" customHeight="1">
      <c r="A11" s="19">
        <v>44878</v>
      </c>
      <c r="B11" s="20">
        <v>784.7962</v>
      </c>
      <c r="C11" s="21">
        <v>6.7343000000000002</v>
      </c>
      <c r="D11" s="22">
        <f t="shared" si="0"/>
        <v>791.53049999999996</v>
      </c>
      <c r="E11" s="23">
        <f t="shared" si="4"/>
        <v>-0.10000000008858501</v>
      </c>
      <c r="F11" s="24">
        <f t="shared" si="5"/>
        <v>-0.90000000000145497</v>
      </c>
      <c r="G11" s="25">
        <f t="shared" si="6"/>
        <v>-0.10000000008858501</v>
      </c>
      <c r="H11" s="21">
        <v>8.0054999999999907</v>
      </c>
      <c r="I11" s="22">
        <f t="shared" si="1"/>
        <v>792.80169999999998</v>
      </c>
      <c r="J11" s="23">
        <f t="shared" si="7"/>
        <v>-0.20000000006348301</v>
      </c>
      <c r="K11" s="24">
        <f t="shared" si="8"/>
        <v>-0.99999999997635303</v>
      </c>
      <c r="L11" s="25">
        <f t="shared" si="9"/>
        <v>-0.20000000006348301</v>
      </c>
      <c r="M11" s="40">
        <v>6.8205999999999998</v>
      </c>
      <c r="N11" s="22">
        <f t="shared" si="2"/>
        <v>791.61680000000001</v>
      </c>
      <c r="O11" s="23">
        <f t="shared" si="10"/>
        <v>-0.199999999949796</v>
      </c>
      <c r="P11" s="24">
        <f t="shared" si="11"/>
        <v>-0.99999999997635303</v>
      </c>
      <c r="Q11" s="25">
        <f t="shared" si="12"/>
        <v>-0.199999999949796</v>
      </c>
      <c r="R11" s="51"/>
      <c r="S11" s="47">
        <f t="shared" si="3"/>
        <v>44878</v>
      </c>
      <c r="T11" s="48">
        <v>10.3207</v>
      </c>
      <c r="U11" s="49">
        <f t="shared" si="13"/>
        <v>0.20000000000130999</v>
      </c>
      <c r="V11" s="50">
        <f t="shared" si="14"/>
        <v>-0.60000000000037801</v>
      </c>
      <c r="W11" s="32">
        <f t="shared" si="15"/>
        <v>0.20000000000130999</v>
      </c>
      <c r="X11" s="18">
        <v>14.984999999999999</v>
      </c>
      <c r="Y11" s="49">
        <f t="shared" si="16"/>
        <v>-0.20000000000130999</v>
      </c>
      <c r="Z11" s="50">
        <f t="shared" si="17"/>
        <v>-1.0000000000012199</v>
      </c>
      <c r="AA11" s="32">
        <f t="shared" si="18"/>
        <v>-0.20000000000130999</v>
      </c>
      <c r="AB11" s="48">
        <v>10.0787</v>
      </c>
      <c r="AC11" s="49">
        <f t="shared" si="19"/>
        <v>-0.20000000000130999</v>
      </c>
      <c r="AD11" s="50">
        <f t="shared" si="20"/>
        <v>-0.799999999999912</v>
      </c>
      <c r="AE11" s="32">
        <f t="shared" si="21"/>
        <v>-0.20000000000130999</v>
      </c>
      <c r="AF11" s="55">
        <v>81318</v>
      </c>
      <c r="AG11" s="70">
        <f t="shared" si="22"/>
        <v>19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44879</v>
      </c>
      <c r="B12" s="20">
        <v>784.7962</v>
      </c>
      <c r="C12" s="21">
        <v>6.7344999999999997</v>
      </c>
      <c r="D12" s="22">
        <f t="shared" si="0"/>
        <v>791.53070000000002</v>
      </c>
      <c r="E12" s="23">
        <f t="shared" si="4"/>
        <v>0.20000000006348301</v>
      </c>
      <c r="F12" s="24">
        <f t="shared" si="5"/>
        <v>-0.69999999993797202</v>
      </c>
      <c r="G12" s="25">
        <f t="shared" si="6"/>
        <v>0.20000000006348301</v>
      </c>
      <c r="H12" s="21">
        <v>8.0050000000000008</v>
      </c>
      <c r="I12" s="22">
        <f t="shared" si="1"/>
        <v>792.80119999999999</v>
      </c>
      <c r="J12" s="23">
        <f t="shared" si="7"/>
        <v>-0.49999999998817701</v>
      </c>
      <c r="K12" s="24">
        <f t="shared" si="8"/>
        <v>-1.4999999999645299</v>
      </c>
      <c r="L12" s="25">
        <f t="shared" si="9"/>
        <v>-0.49999999998817701</v>
      </c>
      <c r="M12" s="39">
        <v>6.8205</v>
      </c>
      <c r="N12" s="22">
        <f t="shared" si="2"/>
        <v>791.61670000000004</v>
      </c>
      <c r="O12" s="23">
        <f t="shared" si="10"/>
        <v>-9.9999999974897905E-2</v>
      </c>
      <c r="P12" s="24">
        <f t="shared" si="11"/>
        <v>-1.09999999995125</v>
      </c>
      <c r="Q12" s="25">
        <f t="shared" si="12"/>
        <v>-9.9999999974897905E-2</v>
      </c>
      <c r="R12" s="46"/>
      <c r="S12" s="47">
        <f t="shared" si="3"/>
        <v>44879</v>
      </c>
      <c r="T12" s="48">
        <v>10.320600000000001</v>
      </c>
      <c r="U12" s="49">
        <f t="shared" si="13"/>
        <v>-9.99999999997669E-2</v>
      </c>
      <c r="V12" s="50">
        <f t="shared" si="14"/>
        <v>-0.70000000000014495</v>
      </c>
      <c r="W12" s="32">
        <f t="shared" si="15"/>
        <v>-9.99999999997669E-2</v>
      </c>
      <c r="X12" s="18">
        <v>14.985099999999999</v>
      </c>
      <c r="Y12" s="49">
        <f t="shared" si="16"/>
        <v>9.99999999997669E-2</v>
      </c>
      <c r="Z12" s="50">
        <f t="shared" si="17"/>
        <v>-0.90000000000145497</v>
      </c>
      <c r="AA12" s="32">
        <f t="shared" si="18"/>
        <v>9.99999999997669E-2</v>
      </c>
      <c r="AB12" s="48">
        <v>10.0786</v>
      </c>
      <c r="AC12" s="49">
        <f t="shared" si="19"/>
        <v>-9.99999999997669E-2</v>
      </c>
      <c r="AD12" s="50">
        <f t="shared" si="20"/>
        <v>-0.89999999999967895</v>
      </c>
      <c r="AE12" s="32">
        <f t="shared" si="21"/>
        <v>-9.99999999997669E-2</v>
      </c>
      <c r="AF12" s="55">
        <v>81315</v>
      </c>
      <c r="AG12" s="70">
        <f t="shared" si="22"/>
        <v>22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7" customFormat="1" ht="14.25">
      <c r="A13" s="19">
        <v>44880</v>
      </c>
      <c r="B13" s="20">
        <v>784.7962</v>
      </c>
      <c r="C13" s="21">
        <v>6.7337999999999996</v>
      </c>
      <c r="D13" s="22">
        <f t="shared" si="0"/>
        <v>791.53</v>
      </c>
      <c r="E13" s="23">
        <f t="shared" si="4"/>
        <v>-0.70000000005165897</v>
      </c>
      <c r="F13" s="24">
        <f t="shared" si="5"/>
        <v>-1.39999999998963</v>
      </c>
      <c r="G13" s="25">
        <f t="shared" si="6"/>
        <v>-0.70000000005165897</v>
      </c>
      <c r="H13" s="21">
        <v>8.0050999999999899</v>
      </c>
      <c r="I13" s="22">
        <f t="shared" si="1"/>
        <v>792.80129999999997</v>
      </c>
      <c r="J13" s="23">
        <f t="shared" si="7"/>
        <v>9.9999999974897905E-2</v>
      </c>
      <c r="K13" s="24">
        <f t="shared" si="8"/>
        <v>-1.39999999998963</v>
      </c>
      <c r="L13" s="25">
        <f t="shared" si="9"/>
        <v>9.9999999974897905E-2</v>
      </c>
      <c r="M13" s="40">
        <v>6.8201999999999998</v>
      </c>
      <c r="N13" s="22">
        <f t="shared" si="2"/>
        <v>791.6164</v>
      </c>
      <c r="O13" s="23">
        <f t="shared" si="10"/>
        <v>-0.30000000003838101</v>
      </c>
      <c r="P13" s="24">
        <f t="shared" si="11"/>
        <v>-1.39999999998963</v>
      </c>
      <c r="Q13" s="25">
        <f t="shared" si="12"/>
        <v>-0.30000000003838101</v>
      </c>
      <c r="R13" s="46"/>
      <c r="S13" s="47">
        <f t="shared" si="3"/>
        <v>44880</v>
      </c>
      <c r="T13" s="48">
        <v>10.3203</v>
      </c>
      <c r="U13" s="49">
        <f t="shared" si="13"/>
        <v>-0.30000000000107702</v>
      </c>
      <c r="V13" s="50">
        <f t="shared" si="14"/>
        <v>-1.0000000000012199</v>
      </c>
      <c r="W13" s="32">
        <f t="shared" si="15"/>
        <v>-0.30000000000107702</v>
      </c>
      <c r="X13" s="18">
        <v>14.9846</v>
      </c>
      <c r="Y13" s="49">
        <f t="shared" si="16"/>
        <v>-0.49999999999883499</v>
      </c>
      <c r="Z13" s="50">
        <f t="shared" si="17"/>
        <v>-1.4000000000002899</v>
      </c>
      <c r="AA13" s="32">
        <f t="shared" si="18"/>
        <v>-0.49999999999883499</v>
      </c>
      <c r="AB13" s="48">
        <v>10.0783</v>
      </c>
      <c r="AC13" s="49">
        <f t="shared" si="19"/>
        <v>-0.29999999999930099</v>
      </c>
      <c r="AD13" s="50">
        <f t="shared" si="20"/>
        <v>-1.1999999999989801</v>
      </c>
      <c r="AE13" s="32">
        <f t="shared" si="21"/>
        <v>-0.29999999999930099</v>
      </c>
      <c r="AF13" s="55">
        <v>81312</v>
      </c>
      <c r="AG13" s="70">
        <f t="shared" si="22"/>
        <v>25</v>
      </c>
    </row>
    <row r="14" spans="1:44" s="1" customFormat="1" ht="14.85" customHeight="1">
      <c r="A14" s="19">
        <v>44881</v>
      </c>
      <c r="B14" s="20">
        <v>784.7962</v>
      </c>
      <c r="C14" s="21">
        <v>6.7336</v>
      </c>
      <c r="D14" s="22">
        <f t="shared" si="0"/>
        <v>791.52980000000002</v>
      </c>
      <c r="E14" s="23">
        <f t="shared" si="4"/>
        <v>-0.199999999949796</v>
      </c>
      <c r="F14" s="24">
        <f t="shared" si="5"/>
        <v>-1.5999999999394301</v>
      </c>
      <c r="G14" s="25">
        <f t="shared" si="6"/>
        <v>-0.199999999949796</v>
      </c>
      <c r="H14" s="21">
        <v>8.0048999999999904</v>
      </c>
      <c r="I14" s="22">
        <f t="shared" si="1"/>
        <v>792.80110000000002</v>
      </c>
      <c r="J14" s="23">
        <f t="shared" si="7"/>
        <v>-0.199999999949796</v>
      </c>
      <c r="K14" s="24">
        <f t="shared" si="8"/>
        <v>-1.5999999999394301</v>
      </c>
      <c r="L14" s="25">
        <f t="shared" si="9"/>
        <v>-0.199999999949796</v>
      </c>
      <c r="M14" s="39">
        <v>6.82</v>
      </c>
      <c r="N14" s="22">
        <f t="shared" si="2"/>
        <v>791.61620000000005</v>
      </c>
      <c r="O14" s="23">
        <f t="shared" si="10"/>
        <v>-0.199999999949796</v>
      </c>
      <c r="P14" s="24">
        <f t="shared" si="11"/>
        <v>-1.5999999999394301</v>
      </c>
      <c r="Q14" s="25">
        <f t="shared" si="12"/>
        <v>-0.199999999949796</v>
      </c>
      <c r="R14" s="46"/>
      <c r="S14" s="47">
        <f t="shared" si="3"/>
        <v>44881</v>
      </c>
      <c r="T14" s="48">
        <v>10.320399999999999</v>
      </c>
      <c r="U14" s="49">
        <f t="shared" si="13"/>
        <v>9.99999999997669E-2</v>
      </c>
      <c r="V14" s="50">
        <f t="shared" si="14"/>
        <v>-0.90000000000145497</v>
      </c>
      <c r="W14" s="32">
        <f t="shared" si="15"/>
        <v>9.99999999997669E-2</v>
      </c>
      <c r="X14" s="18">
        <v>14.9841</v>
      </c>
      <c r="Y14" s="49">
        <f t="shared" si="16"/>
        <v>-0.50000000000061096</v>
      </c>
      <c r="Z14" s="50">
        <f t="shared" si="17"/>
        <v>-1.9000000000009001</v>
      </c>
      <c r="AA14" s="32">
        <f t="shared" si="18"/>
        <v>-0.50000000000061096</v>
      </c>
      <c r="AB14" s="48">
        <v>10.078099999999999</v>
      </c>
      <c r="AC14" s="49">
        <f t="shared" si="19"/>
        <v>-0.20000000000130999</v>
      </c>
      <c r="AD14" s="50">
        <f t="shared" si="20"/>
        <v>-1.4000000000002899</v>
      </c>
      <c r="AE14" s="32">
        <f t="shared" si="21"/>
        <v>-0.20000000000130999</v>
      </c>
      <c r="AF14" s="55">
        <v>81309</v>
      </c>
      <c r="AG14" s="70">
        <f t="shared" si="22"/>
        <v>28</v>
      </c>
      <c r="AH14" s="72"/>
    </row>
    <row r="15" spans="1:44" s="1" customFormat="1" ht="14.85" customHeight="1">
      <c r="A15" s="19">
        <v>44882</v>
      </c>
      <c r="B15" s="20">
        <v>784.7962</v>
      </c>
      <c r="C15" s="21">
        <v>6.7332000000000001</v>
      </c>
      <c r="D15" s="22">
        <f t="shared" si="0"/>
        <v>791.52940000000001</v>
      </c>
      <c r="E15" s="23">
        <f t="shared" si="4"/>
        <v>-0.40000000001327901</v>
      </c>
      <c r="F15" s="24">
        <f t="shared" si="5"/>
        <v>-1.9999999999527101</v>
      </c>
      <c r="G15" s="25">
        <f t="shared" si="6"/>
        <v>-0.40000000001327901</v>
      </c>
      <c r="H15" s="21">
        <v>8.0043000000000006</v>
      </c>
      <c r="I15" s="22">
        <f t="shared" si="1"/>
        <v>792.80050000000006</v>
      </c>
      <c r="J15" s="23">
        <f t="shared" si="7"/>
        <v>-0.59999999996307496</v>
      </c>
      <c r="K15" s="24">
        <f t="shared" si="8"/>
        <v>-2.1999999999024999</v>
      </c>
      <c r="L15" s="25">
        <f t="shared" si="9"/>
        <v>-0.59999999996307496</v>
      </c>
      <c r="M15" s="40">
        <v>6.8201000000000001</v>
      </c>
      <c r="N15" s="22">
        <f t="shared" si="2"/>
        <v>791.61630000000002</v>
      </c>
      <c r="O15" s="23">
        <f t="shared" si="10"/>
        <v>9.9999999974897905E-2</v>
      </c>
      <c r="P15" s="24">
        <f t="shared" si="11"/>
        <v>-1.4999999999645299</v>
      </c>
      <c r="Q15" s="25">
        <f t="shared" si="12"/>
        <v>9.9999999974897905E-2</v>
      </c>
      <c r="R15" s="51"/>
      <c r="S15" s="47">
        <f t="shared" si="3"/>
        <v>44882</v>
      </c>
      <c r="T15" s="48">
        <v>10.3203</v>
      </c>
      <c r="U15" s="49">
        <f t="shared" si="13"/>
        <v>-9.99999999997669E-2</v>
      </c>
      <c r="V15" s="50">
        <f t="shared" si="14"/>
        <v>-1.0000000000012199</v>
      </c>
      <c r="W15" s="32">
        <f t="shared" si="15"/>
        <v>-9.99999999997669E-2</v>
      </c>
      <c r="X15" s="18">
        <v>14.9842</v>
      </c>
      <c r="Y15" s="49">
        <f t="shared" si="16"/>
        <v>9.99999999997669E-2</v>
      </c>
      <c r="Z15" s="50">
        <f t="shared" si="17"/>
        <v>-1.80000000000113</v>
      </c>
      <c r="AA15" s="32">
        <f t="shared" si="18"/>
        <v>9.99999999997669E-2</v>
      </c>
      <c r="AB15" s="48">
        <v>10.078200000000001</v>
      </c>
      <c r="AC15" s="49">
        <f t="shared" si="19"/>
        <v>0.10000000000154299</v>
      </c>
      <c r="AD15" s="50">
        <f t="shared" si="20"/>
        <v>-1.2999999999987499</v>
      </c>
      <c r="AE15" s="32">
        <f t="shared" si="21"/>
        <v>0.10000000000154299</v>
      </c>
      <c r="AF15" s="55">
        <v>81306</v>
      </c>
      <c r="AG15" s="70">
        <f t="shared" si="22"/>
        <v>31</v>
      </c>
      <c r="AH15" s="71"/>
    </row>
    <row r="16" spans="1:44" s="7" customFormat="1" ht="14.25">
      <c r="A16" s="19">
        <v>44883</v>
      </c>
      <c r="B16" s="20">
        <v>784.7962</v>
      </c>
      <c r="C16" s="21">
        <v>6.7332000000000001</v>
      </c>
      <c r="D16" s="22">
        <f t="shared" si="0"/>
        <v>791.52940000000001</v>
      </c>
      <c r="E16" s="23">
        <f t="shared" si="4"/>
        <v>0</v>
      </c>
      <c r="F16" s="24">
        <f t="shared" si="5"/>
        <v>-1.9999999999527101</v>
      </c>
      <c r="G16" s="25">
        <f t="shared" si="6"/>
        <v>0</v>
      </c>
      <c r="H16" s="21">
        <v>8.0044999999999895</v>
      </c>
      <c r="I16" s="22">
        <f t="shared" si="1"/>
        <v>792.80070000000001</v>
      </c>
      <c r="J16" s="23">
        <f t="shared" si="7"/>
        <v>0.199999999949796</v>
      </c>
      <c r="K16" s="24">
        <f t="shared" si="8"/>
        <v>-1.9999999999527101</v>
      </c>
      <c r="L16" s="25">
        <f t="shared" si="9"/>
        <v>0.199999999949796</v>
      </c>
      <c r="M16" s="39">
        <v>6.8196000000000003</v>
      </c>
      <c r="N16" s="22">
        <f t="shared" si="2"/>
        <v>791.61580000000004</v>
      </c>
      <c r="O16" s="23">
        <f t="shared" si="10"/>
        <v>-0.49999999998817701</v>
      </c>
      <c r="P16" s="24">
        <f t="shared" si="11"/>
        <v>-1.9999999999527101</v>
      </c>
      <c r="Q16" s="25">
        <f t="shared" si="12"/>
        <v>-0.49999999998817701</v>
      </c>
      <c r="R16" s="46"/>
      <c r="S16" s="47">
        <f t="shared" si="3"/>
        <v>44883</v>
      </c>
      <c r="T16" s="48">
        <v>10.3202</v>
      </c>
      <c r="U16" s="49">
        <f t="shared" si="13"/>
        <v>-9.99999999997669E-2</v>
      </c>
      <c r="V16" s="50">
        <f t="shared" si="14"/>
        <v>-1.10000000000099</v>
      </c>
      <c r="W16" s="32">
        <f t="shared" si="15"/>
        <v>-9.99999999997669E-2</v>
      </c>
      <c r="X16" s="18">
        <v>14.984</v>
      </c>
      <c r="Y16" s="49">
        <f t="shared" si="16"/>
        <v>-0.19999999999953399</v>
      </c>
      <c r="Z16" s="50">
        <f t="shared" si="17"/>
        <v>-2.0000000000006701</v>
      </c>
      <c r="AA16" s="32">
        <f t="shared" si="18"/>
        <v>-0.19999999999953399</v>
      </c>
      <c r="AB16" s="48">
        <v>10.0777</v>
      </c>
      <c r="AC16" s="49">
        <f t="shared" si="19"/>
        <v>-0.50000000000061096</v>
      </c>
      <c r="AD16" s="50">
        <f t="shared" si="20"/>
        <v>-1.7999999999993599</v>
      </c>
      <c r="AE16" s="32">
        <f t="shared" si="21"/>
        <v>-0.50000000000061096</v>
      </c>
      <c r="AF16" s="55">
        <v>81303</v>
      </c>
      <c r="AG16" s="70">
        <f t="shared" si="22"/>
        <v>34</v>
      </c>
      <c r="AH16" s="72"/>
    </row>
    <row r="17" spans="1:43" s="1" customFormat="1" ht="14.85" customHeight="1">
      <c r="A17" s="19">
        <v>44884</v>
      </c>
      <c r="B17" s="20">
        <v>784.7962</v>
      </c>
      <c r="C17" s="21">
        <v>6.7329999999999997</v>
      </c>
      <c r="D17" s="22">
        <f t="shared" si="0"/>
        <v>791.52919999999995</v>
      </c>
      <c r="E17" s="23">
        <f t="shared" si="4"/>
        <v>-0.20000000006348301</v>
      </c>
      <c r="F17" s="24">
        <f t="shared" si="5"/>
        <v>-2.2000000000161899</v>
      </c>
      <c r="G17" s="25">
        <f t="shared" si="6"/>
        <v>-0.20000000006348301</v>
      </c>
      <c r="H17" s="21">
        <v>8.00429999999999</v>
      </c>
      <c r="I17" s="22">
        <f t="shared" si="1"/>
        <v>792.80050000000006</v>
      </c>
      <c r="J17" s="23">
        <f t="shared" si="7"/>
        <v>-0.20000000006348301</v>
      </c>
      <c r="K17" s="24">
        <f t="shared" si="8"/>
        <v>-2.2000000000161899</v>
      </c>
      <c r="L17" s="25">
        <f t="shared" si="9"/>
        <v>-0.20000000006348301</v>
      </c>
      <c r="M17" s="40">
        <v>6.8193999999999999</v>
      </c>
      <c r="N17" s="22">
        <f t="shared" si="2"/>
        <v>791.61559999999997</v>
      </c>
      <c r="O17" s="23">
        <f t="shared" si="10"/>
        <v>-0.20000000006348301</v>
      </c>
      <c r="P17" s="24">
        <f t="shared" si="11"/>
        <v>-2.2000000000161899</v>
      </c>
      <c r="Q17" s="25">
        <f t="shared" si="12"/>
        <v>-0.20000000006348301</v>
      </c>
      <c r="R17" s="51"/>
      <c r="S17" s="47">
        <f t="shared" si="3"/>
        <v>44884</v>
      </c>
      <c r="T17" s="48">
        <v>10.320399999999999</v>
      </c>
      <c r="U17" s="49">
        <f t="shared" si="13"/>
        <v>0.19999999999953399</v>
      </c>
      <c r="V17" s="50">
        <f t="shared" si="14"/>
        <v>-0.90000000000145497</v>
      </c>
      <c r="W17" s="32">
        <f t="shared" si="15"/>
        <v>0.19999999999953399</v>
      </c>
      <c r="X17" s="18">
        <v>14.9839</v>
      </c>
      <c r="Y17" s="49">
        <f t="shared" si="16"/>
        <v>-9.99999999997669E-2</v>
      </c>
      <c r="Z17" s="50">
        <f t="shared" si="17"/>
        <v>-2.10000000000043</v>
      </c>
      <c r="AA17" s="32">
        <f t="shared" si="18"/>
        <v>-9.99999999997669E-2</v>
      </c>
      <c r="AB17" s="48">
        <v>10.077500000000001</v>
      </c>
      <c r="AC17" s="49">
        <f t="shared" si="19"/>
        <v>-0.19999999999953399</v>
      </c>
      <c r="AD17" s="50">
        <f t="shared" si="20"/>
        <v>-1.99999999999889</v>
      </c>
      <c r="AE17" s="32">
        <f t="shared" si="21"/>
        <v>-0.19999999999953399</v>
      </c>
      <c r="AF17" s="55">
        <v>81300</v>
      </c>
      <c r="AG17" s="70">
        <f t="shared" si="22"/>
        <v>37</v>
      </c>
      <c r="AH17" s="71"/>
    </row>
    <row r="18" spans="1:43" s="1" customFormat="1" ht="14.85" customHeight="1">
      <c r="A18" s="19">
        <v>44885</v>
      </c>
      <c r="B18" s="20">
        <v>784.7962</v>
      </c>
      <c r="C18" s="21">
        <v>6.7327000000000004</v>
      </c>
      <c r="D18" s="22">
        <f t="shared" si="0"/>
        <v>791.52890000000002</v>
      </c>
      <c r="E18" s="23">
        <f t="shared" si="4"/>
        <v>-0.29999999992469401</v>
      </c>
      <c r="F18" s="24">
        <f t="shared" si="5"/>
        <v>-2.4999999999408802</v>
      </c>
      <c r="G18" s="25">
        <f t="shared" si="6"/>
        <v>-0.29999999992469401</v>
      </c>
      <c r="H18" s="21">
        <v>8.0040999999999904</v>
      </c>
      <c r="I18" s="22">
        <f t="shared" si="1"/>
        <v>792.80029999999999</v>
      </c>
      <c r="J18" s="23">
        <f t="shared" si="7"/>
        <v>-0.199999999949796</v>
      </c>
      <c r="K18" s="24">
        <f t="shared" si="8"/>
        <v>-2.39999999996598</v>
      </c>
      <c r="L18" s="25">
        <f t="shared" si="9"/>
        <v>-0.199999999949796</v>
      </c>
      <c r="M18" s="39">
        <v>6.819</v>
      </c>
      <c r="N18" s="22">
        <f t="shared" si="2"/>
        <v>791.61519999999996</v>
      </c>
      <c r="O18" s="23">
        <f t="shared" si="10"/>
        <v>-0.40000000001327901</v>
      </c>
      <c r="P18" s="24">
        <f t="shared" si="11"/>
        <v>-2.6000000000294698</v>
      </c>
      <c r="Q18" s="25">
        <f t="shared" si="12"/>
        <v>-0.40000000001327901</v>
      </c>
      <c r="R18" s="51"/>
      <c r="S18" s="47">
        <f t="shared" si="3"/>
        <v>44885</v>
      </c>
      <c r="T18" s="48">
        <v>10.32</v>
      </c>
      <c r="U18" s="49">
        <f t="shared" si="13"/>
        <v>-0.39999999999906799</v>
      </c>
      <c r="V18" s="50">
        <f t="shared" si="14"/>
        <v>-1.3000000000005201</v>
      </c>
      <c r="W18" s="32">
        <f t="shared" si="15"/>
        <v>-0.39999999999906799</v>
      </c>
      <c r="X18" s="18">
        <v>14.983599999999999</v>
      </c>
      <c r="Y18" s="49">
        <f t="shared" si="16"/>
        <v>-0.30000000000107702</v>
      </c>
      <c r="Z18" s="50">
        <f t="shared" si="17"/>
        <v>-2.4000000000015098</v>
      </c>
      <c r="AA18" s="32">
        <f t="shared" si="18"/>
        <v>-0.30000000000107702</v>
      </c>
      <c r="AB18" s="48">
        <v>10.077400000000001</v>
      </c>
      <c r="AC18" s="49">
        <f t="shared" si="19"/>
        <v>-9.99999999997669E-2</v>
      </c>
      <c r="AD18" s="50">
        <f t="shared" si="20"/>
        <v>-2.0999999999986598</v>
      </c>
      <c r="AE18" s="32">
        <f t="shared" si="21"/>
        <v>-9.99999999997669E-2</v>
      </c>
      <c r="AF18" s="55">
        <v>81297</v>
      </c>
      <c r="AG18" s="70">
        <f t="shared" si="22"/>
        <v>40</v>
      </c>
      <c r="AH18" s="72"/>
    </row>
    <row r="19" spans="1:43" s="7" customFormat="1" ht="14.25">
      <c r="A19" s="19">
        <v>44886</v>
      </c>
      <c r="B19" s="20">
        <v>784.7962</v>
      </c>
      <c r="C19" s="21">
        <v>6.7325999999999997</v>
      </c>
      <c r="D19" s="22">
        <f t="shared" si="0"/>
        <v>791.52880000000005</v>
      </c>
      <c r="E19" s="23">
        <f t="shared" si="4"/>
        <v>-9.9999999974897905E-2</v>
      </c>
      <c r="F19" s="24">
        <f t="shared" si="5"/>
        <v>-2.5999999999157799</v>
      </c>
      <c r="G19" s="25">
        <f t="shared" si="6"/>
        <v>-9.9999999974897905E-2</v>
      </c>
      <c r="H19" s="21">
        <v>8.0037000000000003</v>
      </c>
      <c r="I19" s="22">
        <f t="shared" si="1"/>
        <v>792.79989999999998</v>
      </c>
      <c r="J19" s="23">
        <f t="shared" si="7"/>
        <v>-0.40000000001327901</v>
      </c>
      <c r="K19" s="24">
        <f t="shared" si="8"/>
        <v>-2.79999999997926</v>
      </c>
      <c r="L19" s="25">
        <f t="shared" si="9"/>
        <v>-0.40000000001327901</v>
      </c>
      <c r="M19" s="40">
        <v>6.8188000000000004</v>
      </c>
      <c r="N19" s="22">
        <f t="shared" si="2"/>
        <v>791.61500000000001</v>
      </c>
      <c r="O19" s="23">
        <f t="shared" si="10"/>
        <v>-0.199999999949796</v>
      </c>
      <c r="P19" s="24">
        <f t="shared" si="11"/>
        <v>-2.79999999997926</v>
      </c>
      <c r="Q19" s="25">
        <f t="shared" si="12"/>
        <v>-0.199999999949796</v>
      </c>
      <c r="R19" s="46"/>
      <c r="S19" s="47">
        <f t="shared" ref="S19:S27" si="23">A19</f>
        <v>44886</v>
      </c>
      <c r="T19" s="48">
        <v>10.319900000000001</v>
      </c>
      <c r="U19" s="49">
        <f t="shared" ref="U19:U27" si="24">(T19-T18)*1000</f>
        <v>-9.99999999997669E-2</v>
      </c>
      <c r="V19" s="50">
        <f t="shared" ref="V19:V27" si="25">V18+U19</f>
        <v>-1.4000000000002899</v>
      </c>
      <c r="W19" s="32">
        <f t="shared" ref="W19:W27" si="26">U19/(S19-S18)</f>
        <v>-9.99999999997669E-2</v>
      </c>
      <c r="X19" s="18">
        <v>14.983499999999999</v>
      </c>
      <c r="Y19" s="49">
        <f t="shared" ref="Y19:Y27" si="27">(X19-X18)*1000</f>
        <v>-9.99999999997669E-2</v>
      </c>
      <c r="Z19" s="50">
        <f t="shared" ref="Z19:Z27" si="28">Z18+Y19</f>
        <v>-2.5000000000012799</v>
      </c>
      <c r="AA19" s="32">
        <f t="shared" ref="AA19:AA27" si="29">Y19/(S19-S18)</f>
        <v>-9.99999999997669E-2</v>
      </c>
      <c r="AB19" s="48">
        <v>10.077299999999999</v>
      </c>
      <c r="AC19" s="49">
        <f t="shared" ref="AC19:AC27" si="30">(AB19-AB18)*1000</f>
        <v>-9.99999999997669E-2</v>
      </c>
      <c r="AD19" s="50">
        <f t="shared" ref="AD19:AD27" si="31">AD18+AC19</f>
        <v>-2.1999999999984299</v>
      </c>
      <c r="AE19" s="32">
        <f t="shared" ref="AE19:AE27" si="32">AC19/(S19-S18)</f>
        <v>-9.99999999997669E-2</v>
      </c>
      <c r="AF19" s="55">
        <v>81294</v>
      </c>
      <c r="AG19" s="70">
        <f t="shared" ref="AG19:AG27" si="33">81337-AF19</f>
        <v>43</v>
      </c>
    </row>
    <row r="20" spans="1:43" s="1" customFormat="1" ht="14.85" customHeight="1">
      <c r="A20" s="19">
        <v>44887</v>
      </c>
      <c r="B20" s="20">
        <v>784.7962</v>
      </c>
      <c r="C20" s="21">
        <v>6.7321</v>
      </c>
      <c r="D20" s="22">
        <f t="shared" si="0"/>
        <v>791.52829999999994</v>
      </c>
      <c r="E20" s="23">
        <f t="shared" si="4"/>
        <v>-0.50000000010186296</v>
      </c>
      <c r="F20" s="24">
        <f t="shared" si="5"/>
        <v>-3.1000000000176402</v>
      </c>
      <c r="G20" s="25">
        <f t="shared" si="6"/>
        <v>-0.50000000010186296</v>
      </c>
      <c r="H20" s="21">
        <v>8.0036999999999896</v>
      </c>
      <c r="I20" s="22">
        <f t="shared" si="1"/>
        <v>792.79989999999998</v>
      </c>
      <c r="J20" s="23">
        <f t="shared" si="7"/>
        <v>0</v>
      </c>
      <c r="K20" s="24">
        <f t="shared" si="8"/>
        <v>-2.79999999997926</v>
      </c>
      <c r="L20" s="25">
        <f t="shared" si="9"/>
        <v>0</v>
      </c>
      <c r="M20" s="39">
        <v>6.8186999999999998</v>
      </c>
      <c r="N20" s="22">
        <f t="shared" si="2"/>
        <v>791.61490000000003</v>
      </c>
      <c r="O20" s="23">
        <f t="shared" si="10"/>
        <v>-9.9999999974897905E-2</v>
      </c>
      <c r="P20" s="24">
        <f t="shared" si="11"/>
        <v>-2.8999999999541601</v>
      </c>
      <c r="Q20" s="25">
        <f t="shared" si="12"/>
        <v>-9.9999999974897905E-2</v>
      </c>
      <c r="R20" s="46"/>
      <c r="S20" s="47">
        <f t="shared" si="23"/>
        <v>44887</v>
      </c>
      <c r="T20" s="48">
        <v>10.32</v>
      </c>
      <c r="U20" s="49">
        <f t="shared" si="24"/>
        <v>9.99999999997669E-2</v>
      </c>
      <c r="V20" s="50">
        <f t="shared" si="25"/>
        <v>-1.3000000000005201</v>
      </c>
      <c r="W20" s="32">
        <f t="shared" si="26"/>
        <v>9.99999999997669E-2</v>
      </c>
      <c r="X20" s="18">
        <v>14.983000000000001</v>
      </c>
      <c r="Y20" s="49">
        <f t="shared" si="27"/>
        <v>-0.50000000000238698</v>
      </c>
      <c r="Z20" s="50">
        <f t="shared" si="28"/>
        <v>-3.00000000000367</v>
      </c>
      <c r="AA20" s="32">
        <f t="shared" si="29"/>
        <v>-0.50000000000238698</v>
      </c>
      <c r="AB20" s="48">
        <v>10.077500000000001</v>
      </c>
      <c r="AC20" s="49">
        <f t="shared" si="30"/>
        <v>0.19999999999953399</v>
      </c>
      <c r="AD20" s="50">
        <f t="shared" si="31"/>
        <v>-1.99999999999889</v>
      </c>
      <c r="AE20" s="32">
        <f t="shared" si="32"/>
        <v>0.19999999999953399</v>
      </c>
      <c r="AF20" s="55">
        <v>81291</v>
      </c>
      <c r="AG20" s="70">
        <f t="shared" si="33"/>
        <v>46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44889</v>
      </c>
      <c r="B21" s="20">
        <v>784.7962</v>
      </c>
      <c r="C21" s="21">
        <v>6.7317999999999998</v>
      </c>
      <c r="D21" s="22">
        <f t="shared" ref="D21:D27" si="34">C21+B21</f>
        <v>791.52800000000002</v>
      </c>
      <c r="E21" s="23">
        <f t="shared" ref="E21:E27" si="35">(D21-D20)*1000</f>
        <v>-0.29999999992469401</v>
      </c>
      <c r="F21" s="24">
        <f t="shared" ref="F21:F27" si="36">F20+E21</f>
        <v>-3.3999999999423398</v>
      </c>
      <c r="G21" s="25">
        <f t="shared" ref="G21:G27" si="37">E21/(A21-A20)</f>
        <v>-0.149999999962347</v>
      </c>
      <c r="H21" s="21">
        <v>8.0036000000000005</v>
      </c>
      <c r="I21" s="22">
        <f t="shared" ref="I21:I27" si="38">H21+B21</f>
        <v>792.7998</v>
      </c>
      <c r="J21" s="23">
        <f t="shared" ref="J21:J27" si="39">(I21-I20)*1000</f>
        <v>-9.9999999974897905E-2</v>
      </c>
      <c r="K21" s="24">
        <f t="shared" ref="K21:K27" si="40">K20+J21</f>
        <v>-2.8999999999541601</v>
      </c>
      <c r="L21" s="25">
        <f t="shared" ref="L21:L27" si="41">J21/(A21-A20)</f>
        <v>-4.9999999987449001E-2</v>
      </c>
      <c r="M21" s="40">
        <v>6.8185000000000002</v>
      </c>
      <c r="N21" s="22">
        <f t="shared" ref="N21:N27" si="42">M21+B21</f>
        <v>791.61469999999997</v>
      </c>
      <c r="O21" s="23">
        <f t="shared" ref="O21:O27" si="43">(N21-N20)*1000</f>
        <v>-0.20000000006348301</v>
      </c>
      <c r="P21" s="24">
        <f t="shared" ref="P21:P27" si="44">P20+O21</f>
        <v>-3.1000000000176402</v>
      </c>
      <c r="Q21" s="25">
        <f t="shared" ref="Q21:Q27" si="45">O21/(A21-A20)</f>
        <v>-0.100000000031741</v>
      </c>
      <c r="R21" s="51"/>
      <c r="S21" s="47">
        <f t="shared" si="23"/>
        <v>44889</v>
      </c>
      <c r="T21" s="48">
        <v>10.319699999999999</v>
      </c>
      <c r="U21" s="49">
        <f t="shared" si="24"/>
        <v>-0.29999999999930099</v>
      </c>
      <c r="V21" s="50">
        <f t="shared" si="25"/>
        <v>-1.59999999999982</v>
      </c>
      <c r="W21" s="32">
        <f t="shared" si="26"/>
        <v>-0.14999999999965</v>
      </c>
      <c r="X21" s="18">
        <v>14.982699999999999</v>
      </c>
      <c r="Y21" s="49">
        <f t="shared" si="27"/>
        <v>-0.30000000000107702</v>
      </c>
      <c r="Z21" s="50">
        <f t="shared" si="28"/>
        <v>-3.30000000000474</v>
      </c>
      <c r="AA21" s="32">
        <f t="shared" si="29"/>
        <v>-0.15000000000053901</v>
      </c>
      <c r="AB21" s="48">
        <v>10.0771</v>
      </c>
      <c r="AC21" s="49">
        <f t="shared" si="30"/>
        <v>-0.39999999999906799</v>
      </c>
      <c r="AD21" s="50">
        <f t="shared" si="31"/>
        <v>-2.3999999999979602</v>
      </c>
      <c r="AE21" s="32">
        <f t="shared" si="32"/>
        <v>-0.19999999999953399</v>
      </c>
      <c r="AF21" s="55">
        <v>81288</v>
      </c>
      <c r="AG21" s="70">
        <f t="shared" si="33"/>
        <v>49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44891</v>
      </c>
      <c r="B22" s="20">
        <v>784.7962</v>
      </c>
      <c r="C22" s="21">
        <v>6.7319000000000004</v>
      </c>
      <c r="D22" s="22">
        <f t="shared" si="34"/>
        <v>791.52809999999999</v>
      </c>
      <c r="E22" s="23">
        <f t="shared" si="35"/>
        <v>9.9999999974897905E-2</v>
      </c>
      <c r="F22" s="24">
        <f t="shared" si="36"/>
        <v>-3.2999999999674401</v>
      </c>
      <c r="G22" s="25">
        <f t="shared" si="37"/>
        <v>4.9999999987449001E-2</v>
      </c>
      <c r="H22" s="21">
        <v>8.0032999999999905</v>
      </c>
      <c r="I22" s="22">
        <f t="shared" si="38"/>
        <v>792.79949999999997</v>
      </c>
      <c r="J22" s="23">
        <f t="shared" si="39"/>
        <v>-0.30000000003838101</v>
      </c>
      <c r="K22" s="24">
        <f t="shared" si="40"/>
        <v>-3.1999999999925399</v>
      </c>
      <c r="L22" s="25">
        <f t="shared" si="41"/>
        <v>-0.15000000001919001</v>
      </c>
      <c r="M22" s="39">
        <v>6.8183999999999996</v>
      </c>
      <c r="N22" s="22">
        <f t="shared" si="42"/>
        <v>791.6146</v>
      </c>
      <c r="O22" s="23">
        <f t="shared" si="43"/>
        <v>-9.9999999974897905E-2</v>
      </c>
      <c r="P22" s="24">
        <f t="shared" si="44"/>
        <v>-3.1999999999925399</v>
      </c>
      <c r="Q22" s="25">
        <f t="shared" si="45"/>
        <v>-4.9999999987449001E-2</v>
      </c>
      <c r="R22" s="51"/>
      <c r="S22" s="47">
        <f t="shared" si="23"/>
        <v>44891</v>
      </c>
      <c r="T22" s="48">
        <v>10.319599999999999</v>
      </c>
      <c r="U22" s="49">
        <f t="shared" si="24"/>
        <v>-9.99999999997669E-2</v>
      </c>
      <c r="V22" s="50">
        <f t="shared" si="25"/>
        <v>-1.6999999999995901</v>
      </c>
      <c r="W22" s="32">
        <f t="shared" si="26"/>
        <v>-4.9999999999883499E-2</v>
      </c>
      <c r="X22" s="18">
        <v>14.9826</v>
      </c>
      <c r="Y22" s="49">
        <f t="shared" si="27"/>
        <v>-9.9999999996214201E-2</v>
      </c>
      <c r="Z22" s="50">
        <f t="shared" si="28"/>
        <v>-3.40000000000096</v>
      </c>
      <c r="AA22" s="32">
        <f t="shared" si="29"/>
        <v>-4.99999999981071E-2</v>
      </c>
      <c r="AB22" s="48">
        <v>10.077</v>
      </c>
      <c r="AC22" s="49">
        <f t="shared" si="30"/>
        <v>-9.99999999997669E-2</v>
      </c>
      <c r="AD22" s="50">
        <f t="shared" si="31"/>
        <v>-2.4999999999977298</v>
      </c>
      <c r="AE22" s="32">
        <f t="shared" si="32"/>
        <v>-4.9999999999883499E-2</v>
      </c>
      <c r="AF22" s="55">
        <v>81285</v>
      </c>
      <c r="AG22" s="70">
        <f t="shared" si="33"/>
        <v>52</v>
      </c>
      <c r="AH22" s="72"/>
    </row>
    <row r="23" spans="1:43" s="1" customFormat="1" ht="14.85" customHeight="1">
      <c r="A23" s="19">
        <v>44893</v>
      </c>
      <c r="B23" s="20">
        <v>784.7962</v>
      </c>
      <c r="C23" s="21">
        <v>6.7312000000000003</v>
      </c>
      <c r="D23" s="22">
        <f t="shared" si="34"/>
        <v>791.52739999999994</v>
      </c>
      <c r="E23" s="23">
        <f t="shared" si="35"/>
        <v>-0.69999999993797202</v>
      </c>
      <c r="F23" s="24">
        <f t="shared" si="36"/>
        <v>-3.9999999999054099</v>
      </c>
      <c r="G23" s="25">
        <f t="shared" si="37"/>
        <v>-0.34999999996898601</v>
      </c>
      <c r="H23" s="21">
        <v>8.0030999999999892</v>
      </c>
      <c r="I23" s="22">
        <f t="shared" si="38"/>
        <v>792.79930000000002</v>
      </c>
      <c r="J23" s="23">
        <f t="shared" si="39"/>
        <v>-0.199999999949796</v>
      </c>
      <c r="K23" s="24">
        <f t="shared" si="40"/>
        <v>-3.3999999999423398</v>
      </c>
      <c r="L23" s="25">
        <f t="shared" si="41"/>
        <v>-9.9999999974897905E-2</v>
      </c>
      <c r="M23" s="40">
        <v>6.8181000000000003</v>
      </c>
      <c r="N23" s="22">
        <f t="shared" si="42"/>
        <v>791.61429999999996</v>
      </c>
      <c r="O23" s="23">
        <f t="shared" si="43"/>
        <v>-0.30000000003838101</v>
      </c>
      <c r="P23" s="24">
        <f t="shared" si="44"/>
        <v>-3.5000000000309202</v>
      </c>
      <c r="Q23" s="25">
        <f t="shared" si="45"/>
        <v>-0.15000000001919001</v>
      </c>
      <c r="R23" s="51"/>
      <c r="S23" s="47">
        <f t="shared" si="23"/>
        <v>44893</v>
      </c>
      <c r="T23" s="48">
        <v>10.319699999999999</v>
      </c>
      <c r="U23" s="49">
        <f t="shared" si="24"/>
        <v>9.9999999997990599E-2</v>
      </c>
      <c r="V23" s="50">
        <f t="shared" si="25"/>
        <v>-1.6000000000015999</v>
      </c>
      <c r="W23" s="32">
        <f t="shared" si="26"/>
        <v>4.99999999989953E-2</v>
      </c>
      <c r="X23" s="18">
        <v>14.982100000000001</v>
      </c>
      <c r="Y23" s="49">
        <f t="shared" si="27"/>
        <v>-0.50000000000594003</v>
      </c>
      <c r="Z23" s="50">
        <f t="shared" si="28"/>
        <v>-3.9000000000069002</v>
      </c>
      <c r="AA23" s="32">
        <f t="shared" si="29"/>
        <v>-0.25000000000297001</v>
      </c>
      <c r="AB23" s="48">
        <v>10.0771</v>
      </c>
      <c r="AC23" s="49">
        <f t="shared" si="30"/>
        <v>9.9999999997990599E-2</v>
      </c>
      <c r="AD23" s="50">
        <f t="shared" si="31"/>
        <v>-2.3999999999997401</v>
      </c>
      <c r="AE23" s="32">
        <f t="shared" si="32"/>
        <v>4.99999999989953E-2</v>
      </c>
      <c r="AF23" s="55">
        <v>81282</v>
      </c>
      <c r="AG23" s="70">
        <f t="shared" si="33"/>
        <v>55</v>
      </c>
      <c r="AH23" s="71"/>
    </row>
    <row r="24" spans="1:43" s="1" customFormat="1" ht="14.25">
      <c r="A24" s="19">
        <v>44895</v>
      </c>
      <c r="B24" s="20">
        <v>784.7962</v>
      </c>
      <c r="C24" s="21">
        <v>6.7309000000000001</v>
      </c>
      <c r="D24" s="22">
        <f t="shared" si="34"/>
        <v>791.52710000000002</v>
      </c>
      <c r="E24" s="23">
        <f t="shared" si="35"/>
        <v>-0.30000000003838101</v>
      </c>
      <c r="F24" s="24">
        <f t="shared" si="36"/>
        <v>-4.2999999999437897</v>
      </c>
      <c r="G24" s="25">
        <f t="shared" si="37"/>
        <v>-0.15000000001919001</v>
      </c>
      <c r="H24" s="21">
        <v>8.0031999999999996</v>
      </c>
      <c r="I24" s="22">
        <f t="shared" si="38"/>
        <v>792.79939999999999</v>
      </c>
      <c r="J24" s="23">
        <f t="shared" si="39"/>
        <v>9.9999999974897905E-2</v>
      </c>
      <c r="K24" s="24">
        <f t="shared" si="40"/>
        <v>-3.2999999999674401</v>
      </c>
      <c r="L24" s="25">
        <f t="shared" si="41"/>
        <v>4.9999999987449001E-2</v>
      </c>
      <c r="M24" s="39">
        <v>6.8178999999999998</v>
      </c>
      <c r="N24" s="22">
        <f t="shared" si="42"/>
        <v>791.61410000000001</v>
      </c>
      <c r="O24" s="23">
        <f t="shared" si="43"/>
        <v>-0.199999999949796</v>
      </c>
      <c r="P24" s="24">
        <f t="shared" si="44"/>
        <v>-3.69999999998072</v>
      </c>
      <c r="Q24" s="25">
        <f t="shared" si="45"/>
        <v>-9.9999999974897905E-2</v>
      </c>
      <c r="R24" s="51"/>
      <c r="S24" s="47">
        <f t="shared" si="23"/>
        <v>44895</v>
      </c>
      <c r="T24" s="48">
        <v>10.3194</v>
      </c>
      <c r="U24" s="49">
        <f t="shared" si="24"/>
        <v>-0.29999999999752403</v>
      </c>
      <c r="V24" s="50">
        <f t="shared" si="25"/>
        <v>-1.8999999999991199</v>
      </c>
      <c r="W24" s="32">
        <f t="shared" si="26"/>
        <v>-0.14999999999876201</v>
      </c>
      <c r="X24" s="18">
        <v>14.9818</v>
      </c>
      <c r="Y24" s="49">
        <f t="shared" si="27"/>
        <v>-0.30000000000107702</v>
      </c>
      <c r="Z24" s="50">
        <f t="shared" si="28"/>
        <v>-4.2000000000079796</v>
      </c>
      <c r="AA24" s="32">
        <f t="shared" si="29"/>
        <v>-0.15000000000053901</v>
      </c>
      <c r="AB24" s="48">
        <v>10.0768</v>
      </c>
      <c r="AC24" s="49">
        <f t="shared" si="30"/>
        <v>-0.29999999999752403</v>
      </c>
      <c r="AD24" s="50">
        <f t="shared" si="31"/>
        <v>-2.6999999999972601</v>
      </c>
      <c r="AE24" s="32">
        <f t="shared" si="32"/>
        <v>-0.14999999999876201</v>
      </c>
      <c r="AF24" s="55">
        <v>81279</v>
      </c>
      <c r="AG24" s="70">
        <f t="shared" si="33"/>
        <v>58</v>
      </c>
      <c r="AH24" s="72"/>
    </row>
    <row r="25" spans="1:43" s="1" customFormat="1" ht="14.25">
      <c r="A25" s="19">
        <v>44897</v>
      </c>
      <c r="B25" s="20">
        <v>784.7962</v>
      </c>
      <c r="C25" s="21">
        <v>6.7308000000000003</v>
      </c>
      <c r="D25" s="22">
        <f t="shared" si="34"/>
        <v>791.52700000000004</v>
      </c>
      <c r="E25" s="23">
        <f t="shared" si="35"/>
        <v>-9.9999999974897905E-2</v>
      </c>
      <c r="F25" s="24">
        <f t="shared" si="36"/>
        <v>-4.3999999999186903</v>
      </c>
      <c r="G25" s="25">
        <f t="shared" si="37"/>
        <v>-4.9999999987449001E-2</v>
      </c>
      <c r="H25" s="21">
        <v>8.0026999999999902</v>
      </c>
      <c r="I25" s="22">
        <f t="shared" si="38"/>
        <v>792.7989</v>
      </c>
      <c r="J25" s="23">
        <f t="shared" si="39"/>
        <v>-0.49999999998817701</v>
      </c>
      <c r="K25" s="24">
        <f t="shared" si="40"/>
        <v>-3.7999999999556202</v>
      </c>
      <c r="L25" s="25">
        <f t="shared" si="41"/>
        <v>-0.24999999999408801</v>
      </c>
      <c r="M25" s="40">
        <v>6.8179999999999996</v>
      </c>
      <c r="N25" s="22">
        <f t="shared" si="42"/>
        <v>791.61419999999998</v>
      </c>
      <c r="O25" s="23">
        <f t="shared" si="43"/>
        <v>9.9999999974897905E-2</v>
      </c>
      <c r="P25" s="24">
        <f t="shared" si="44"/>
        <v>-3.6000000000058199</v>
      </c>
      <c r="Q25" s="25">
        <f t="shared" si="45"/>
        <v>4.9999999987449001E-2</v>
      </c>
      <c r="R25" s="51"/>
      <c r="S25" s="47">
        <f t="shared" si="23"/>
        <v>44897</v>
      </c>
      <c r="T25" s="48">
        <v>10.3193</v>
      </c>
      <c r="U25" s="49">
        <f t="shared" si="24"/>
        <v>-9.99999999997669E-2</v>
      </c>
      <c r="V25" s="50">
        <f t="shared" si="25"/>
        <v>-1.99999999999889</v>
      </c>
      <c r="W25" s="32">
        <f t="shared" si="26"/>
        <v>-4.9999999999883499E-2</v>
      </c>
      <c r="X25" s="18">
        <v>14.981999999999999</v>
      </c>
      <c r="Y25" s="49">
        <f t="shared" si="27"/>
        <v>0.20000000000663901</v>
      </c>
      <c r="Z25" s="50">
        <f t="shared" si="28"/>
        <v>-4.0000000000013403</v>
      </c>
      <c r="AA25" s="32">
        <f t="shared" si="29"/>
        <v>0.10000000000332</v>
      </c>
      <c r="AB25" s="48">
        <v>10.076700000000001</v>
      </c>
      <c r="AC25" s="49">
        <f t="shared" si="30"/>
        <v>-9.99999999997669E-2</v>
      </c>
      <c r="AD25" s="50">
        <f t="shared" si="31"/>
        <v>-2.7999999999970302</v>
      </c>
      <c r="AE25" s="32">
        <f t="shared" si="32"/>
        <v>-4.9999999999883499E-2</v>
      </c>
      <c r="AF25" s="55">
        <v>81276</v>
      </c>
      <c r="AG25" s="70">
        <f t="shared" si="33"/>
        <v>61</v>
      </c>
      <c r="AH25" s="71"/>
    </row>
    <row r="26" spans="1:43" s="1" customFormat="1" ht="14.25">
      <c r="A26" s="19">
        <v>44899</v>
      </c>
      <c r="B26" s="20">
        <v>784.7962</v>
      </c>
      <c r="C26" s="21">
        <v>6.7303000000000104</v>
      </c>
      <c r="D26" s="22">
        <f t="shared" si="34"/>
        <v>791.52650000000006</v>
      </c>
      <c r="E26" s="23">
        <f t="shared" si="35"/>
        <v>-0.49999999998817701</v>
      </c>
      <c r="F26" s="24">
        <f t="shared" si="36"/>
        <v>-4.8999999999068704</v>
      </c>
      <c r="G26" s="25">
        <f t="shared" si="37"/>
        <v>-0.24999999999408801</v>
      </c>
      <c r="H26" s="21">
        <v>8.0024999999999906</v>
      </c>
      <c r="I26" s="22">
        <f t="shared" si="38"/>
        <v>792.79870000000005</v>
      </c>
      <c r="J26" s="23">
        <f t="shared" si="39"/>
        <v>-0.20000000006348301</v>
      </c>
      <c r="K26" s="24">
        <f t="shared" si="40"/>
        <v>-4.0000000000191003</v>
      </c>
      <c r="L26" s="25">
        <f t="shared" si="41"/>
        <v>-0.100000000031741</v>
      </c>
      <c r="M26" s="39">
        <v>6.8174999999999999</v>
      </c>
      <c r="N26" s="22">
        <f t="shared" si="42"/>
        <v>791.61369999999999</v>
      </c>
      <c r="O26" s="23">
        <f t="shared" si="43"/>
        <v>-0.49999999998817701</v>
      </c>
      <c r="P26" s="24">
        <f t="shared" si="44"/>
        <v>-4.099999999994</v>
      </c>
      <c r="Q26" s="25">
        <f t="shared" si="45"/>
        <v>-0.24999999999408801</v>
      </c>
      <c r="R26" s="51"/>
      <c r="S26" s="47">
        <f t="shared" si="23"/>
        <v>44899</v>
      </c>
      <c r="T26" s="48">
        <v>10.3192</v>
      </c>
      <c r="U26" s="49">
        <f t="shared" si="24"/>
        <v>-9.99999999997669E-2</v>
      </c>
      <c r="V26" s="50">
        <f t="shared" si="25"/>
        <v>-2.0999999999986598</v>
      </c>
      <c r="W26" s="32">
        <f t="shared" si="26"/>
        <v>-4.9999999999883499E-2</v>
      </c>
      <c r="X26" s="18">
        <v>14.981199999999999</v>
      </c>
      <c r="Y26" s="49">
        <f t="shared" si="27"/>
        <v>-0.80000000000879401</v>
      </c>
      <c r="Z26" s="50">
        <f t="shared" si="28"/>
        <v>-4.8000000000101304</v>
      </c>
      <c r="AA26" s="32">
        <f t="shared" si="29"/>
        <v>-0.400000000004397</v>
      </c>
      <c r="AB26" s="48">
        <v>10.0768</v>
      </c>
      <c r="AC26" s="49">
        <f t="shared" si="30"/>
        <v>9.9999999997990599E-2</v>
      </c>
      <c r="AD26" s="50">
        <f t="shared" si="31"/>
        <v>-2.6999999999990401</v>
      </c>
      <c r="AE26" s="32">
        <f t="shared" si="32"/>
        <v>4.99999999989953E-2</v>
      </c>
      <c r="AF26" s="55">
        <v>81273</v>
      </c>
      <c r="AG26" s="70">
        <f t="shared" si="33"/>
        <v>64</v>
      </c>
      <c r="AH26" s="72"/>
    </row>
    <row r="27" spans="1:43" s="1" customFormat="1" ht="14.25">
      <c r="A27" s="19">
        <v>44905</v>
      </c>
      <c r="B27" s="20">
        <v>784.7962</v>
      </c>
      <c r="C27" s="21">
        <v>6.7305000000000001</v>
      </c>
      <c r="D27" s="22">
        <f t="shared" si="34"/>
        <v>791.52670000000001</v>
      </c>
      <c r="E27" s="23">
        <f t="shared" si="35"/>
        <v>0.199999999949796</v>
      </c>
      <c r="F27" s="24">
        <f t="shared" si="36"/>
        <v>-4.6999999999570701</v>
      </c>
      <c r="G27" s="25">
        <f t="shared" si="37"/>
        <v>3.3333333324965998E-2</v>
      </c>
      <c r="H27" s="21">
        <v>8.0025999999999993</v>
      </c>
      <c r="I27" s="22">
        <f t="shared" si="38"/>
        <v>792.79880000000003</v>
      </c>
      <c r="J27" s="23">
        <f t="shared" si="39"/>
        <v>0.10000000008858501</v>
      </c>
      <c r="K27" s="24">
        <f t="shared" si="40"/>
        <v>-3.8999999999305102</v>
      </c>
      <c r="L27" s="25">
        <f t="shared" si="41"/>
        <v>1.6666666681430801E-2</v>
      </c>
      <c r="M27" s="40">
        <v>6.8175999999999997</v>
      </c>
      <c r="N27" s="22">
        <f t="shared" si="42"/>
        <v>791.61379999999997</v>
      </c>
      <c r="O27" s="23">
        <f t="shared" si="43"/>
        <v>9.9999999974897905E-2</v>
      </c>
      <c r="P27" s="24">
        <f t="shared" si="44"/>
        <v>-4.0000000000191003</v>
      </c>
      <c r="Q27" s="25">
        <f t="shared" si="45"/>
        <v>1.6666666662482999E-2</v>
      </c>
      <c r="R27" s="52"/>
      <c r="S27" s="47">
        <f t="shared" si="23"/>
        <v>44905</v>
      </c>
      <c r="T27" s="48">
        <v>10.3195</v>
      </c>
      <c r="U27" s="49">
        <f t="shared" si="24"/>
        <v>0.29999999999752403</v>
      </c>
      <c r="V27" s="50">
        <f t="shared" si="25"/>
        <v>-1.80000000000113</v>
      </c>
      <c r="W27" s="32">
        <f t="shared" si="26"/>
        <v>4.9999999999587402E-2</v>
      </c>
      <c r="X27" s="18">
        <v>14.9815</v>
      </c>
      <c r="Y27" s="49">
        <f t="shared" si="27"/>
        <v>0.30000000000995902</v>
      </c>
      <c r="Z27" s="50">
        <f t="shared" si="28"/>
        <v>-4.5000000000001696</v>
      </c>
      <c r="AA27" s="32">
        <f t="shared" si="29"/>
        <v>5.00000000016598E-2</v>
      </c>
      <c r="AB27" s="48">
        <v>10.0769</v>
      </c>
      <c r="AC27" s="49">
        <f t="shared" si="30"/>
        <v>9.99999999997669E-2</v>
      </c>
      <c r="AD27" s="50">
        <f t="shared" si="31"/>
        <v>-2.59999999999927</v>
      </c>
      <c r="AE27" s="32">
        <f t="shared" si="32"/>
        <v>1.6666666666627802E-2</v>
      </c>
      <c r="AF27" s="55">
        <v>81270</v>
      </c>
      <c r="AG27" s="70">
        <f t="shared" si="33"/>
        <v>67</v>
      </c>
      <c r="AH27" s="71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47"/>
      <c r="T28" s="48"/>
      <c r="U28" s="49"/>
      <c r="V28" s="50"/>
      <c r="W28" s="32"/>
      <c r="X28" s="18"/>
      <c r="Y28" s="49"/>
      <c r="Z28" s="50"/>
      <c r="AA28" s="32"/>
      <c r="AB28" s="4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47"/>
      <c r="T29" s="48"/>
      <c r="U29" s="49"/>
      <c r="V29" s="50"/>
      <c r="W29" s="32"/>
      <c r="X29" s="18"/>
      <c r="Y29" s="49"/>
      <c r="Z29" s="50"/>
      <c r="AA29" s="32"/>
      <c r="AB29" s="4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47"/>
      <c r="T30" s="48"/>
      <c r="U30" s="49"/>
      <c r="V30" s="50"/>
      <c r="W30" s="32"/>
      <c r="X30" s="18"/>
      <c r="Y30" s="49"/>
      <c r="Z30" s="50"/>
      <c r="AA30" s="32"/>
      <c r="AB30" s="4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47"/>
      <c r="T31" s="48"/>
      <c r="U31" s="49"/>
      <c r="V31" s="50"/>
      <c r="W31" s="32"/>
      <c r="X31" s="18"/>
      <c r="Y31" s="49"/>
      <c r="Z31" s="50"/>
      <c r="AA31" s="32"/>
      <c r="AB31" s="4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47"/>
      <c r="T32" s="48"/>
      <c r="U32" s="49"/>
      <c r="V32" s="50"/>
      <c r="W32" s="32"/>
      <c r="X32" s="18"/>
      <c r="Y32" s="49"/>
      <c r="Z32" s="50"/>
      <c r="AA32" s="32"/>
      <c r="AB32" s="48"/>
      <c r="AC32" s="49"/>
      <c r="AD32" s="50"/>
      <c r="AE32" s="32"/>
      <c r="AF32" s="55"/>
      <c r="AG32" s="70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0" workbookViewId="0">
      <selection activeCell="AG6" sqref="AG6:AG27"/>
    </sheetView>
  </sheetViews>
  <sheetFormatPr defaultColWidth="9" defaultRowHeight="13.5"/>
  <cols>
    <col min="1" max="1" width="9.125"/>
    <col min="2" max="2" width="10.625" customWidth="1"/>
    <col min="3" max="3" width="13.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19" max="19" width="9.125"/>
    <col min="20" max="20" width="13.75"/>
    <col min="24" max="24" width="11.875" customWidth="1"/>
    <col min="28" max="28" width="12.875" customWidth="1"/>
    <col min="32" max="33" width="10.375"/>
  </cols>
  <sheetData>
    <row r="1" spans="1:44" s="1" customFormat="1" ht="30.75" customHeight="1">
      <c r="A1" s="97" t="s">
        <v>74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44882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44882</v>
      </c>
      <c r="B6" s="20">
        <v>784.7962</v>
      </c>
      <c r="C6" s="21">
        <v>6.8224999999999998</v>
      </c>
      <c r="D6" s="22">
        <f>C6+B6</f>
        <v>791.61869999999999</v>
      </c>
      <c r="E6" s="23">
        <v>0</v>
      </c>
      <c r="F6" s="24">
        <v>0</v>
      </c>
      <c r="G6" s="25">
        <v>0</v>
      </c>
      <c r="H6" s="21">
        <v>8.3141999999999996</v>
      </c>
      <c r="I6" s="22">
        <f>H6+B6</f>
        <v>793.11040000000003</v>
      </c>
      <c r="J6" s="23">
        <v>0</v>
      </c>
      <c r="K6" s="24">
        <v>0</v>
      </c>
      <c r="L6" s="25">
        <v>0</v>
      </c>
      <c r="M6" s="39">
        <v>6.8411999999999997</v>
      </c>
      <c r="N6" s="22">
        <f>M6+B6</f>
        <v>791.63739999999996</v>
      </c>
      <c r="O6" s="23">
        <v>0</v>
      </c>
      <c r="P6" s="24">
        <v>0</v>
      </c>
      <c r="Q6" s="25">
        <v>0</v>
      </c>
      <c r="R6" s="46"/>
      <c r="S6" s="47">
        <f>A6</f>
        <v>44882</v>
      </c>
      <c r="T6" s="48">
        <v>10.321300000000001</v>
      </c>
      <c r="U6" s="49">
        <v>0</v>
      </c>
      <c r="V6" s="50">
        <v>0</v>
      </c>
      <c r="W6" s="32">
        <v>0</v>
      </c>
      <c r="X6" s="18">
        <v>15.3644</v>
      </c>
      <c r="Y6" s="49">
        <f>(X6-X6)*1000</f>
        <v>0</v>
      </c>
      <c r="Z6" s="50">
        <v>0</v>
      </c>
      <c r="AA6" s="32">
        <v>0</v>
      </c>
      <c r="AB6" s="48">
        <v>10.079499999999999</v>
      </c>
      <c r="AC6" s="49">
        <v>0</v>
      </c>
      <c r="AD6" s="50">
        <v>0</v>
      </c>
      <c r="AE6" s="32">
        <v>0</v>
      </c>
      <c r="AF6" s="55">
        <v>81305</v>
      </c>
      <c r="AG6" s="70">
        <f>81310-AF6</f>
        <v>5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44883</v>
      </c>
      <c r="B7" s="20">
        <v>784.7962</v>
      </c>
      <c r="C7" s="21">
        <v>6.8221999999999996</v>
      </c>
      <c r="D7" s="22">
        <f>C7+B7</f>
        <v>791.61839999999995</v>
      </c>
      <c r="E7" s="23">
        <f>(D7-D6)*1000</f>
        <v>-0.30000000003838101</v>
      </c>
      <c r="F7" s="24">
        <f>F6+E7</f>
        <v>-0.30000000003838101</v>
      </c>
      <c r="G7" s="25">
        <f>E7/(A7-A6)</f>
        <v>-0.30000000003838101</v>
      </c>
      <c r="H7" s="21">
        <v>8.3140000000000001</v>
      </c>
      <c r="I7" s="22">
        <f>H7+B7</f>
        <v>793.11019999999996</v>
      </c>
      <c r="J7" s="23">
        <f>(I7-I6)*1000</f>
        <v>-0.20000000006348301</v>
      </c>
      <c r="K7" s="24">
        <f>K6+J7</f>
        <v>-0.20000000006348301</v>
      </c>
      <c r="L7" s="25">
        <f>J7/(A7-A6)</f>
        <v>-0.20000000006348301</v>
      </c>
      <c r="M7" s="40">
        <v>6.8410000000000002</v>
      </c>
      <c r="N7" s="22">
        <f>M7+B7</f>
        <v>791.63720000000001</v>
      </c>
      <c r="O7" s="23">
        <f>(N7-N6)*1000</f>
        <v>-0.199999999949796</v>
      </c>
      <c r="P7" s="24">
        <f>P6+O7</f>
        <v>-0.199999999949796</v>
      </c>
      <c r="Q7" s="25">
        <f>O7/(A7-A6)</f>
        <v>-0.199999999949796</v>
      </c>
      <c r="R7" s="51"/>
      <c r="S7" s="47">
        <f>A7</f>
        <v>44883</v>
      </c>
      <c r="T7" s="48">
        <v>10.321099999999999</v>
      </c>
      <c r="U7" s="49">
        <f>(T7-T6)*1000</f>
        <v>-0.20000000000130999</v>
      </c>
      <c r="V7" s="50">
        <f>V6+U7</f>
        <v>-0.20000000000130999</v>
      </c>
      <c r="W7" s="32">
        <f>U7/(S7-S6)</f>
        <v>-0.20000000000130999</v>
      </c>
      <c r="X7" s="18">
        <v>15.3642</v>
      </c>
      <c r="Y7" s="49">
        <f>(X7-X6)*1000</f>
        <v>-0.19999999999953399</v>
      </c>
      <c r="Z7" s="50">
        <f>Z6+Y7</f>
        <v>-0.19999999999953399</v>
      </c>
      <c r="AA7" s="32">
        <f>Y7/(S7-S6)</f>
        <v>-0.19999999999953399</v>
      </c>
      <c r="AB7" s="48">
        <v>10.0793</v>
      </c>
      <c r="AC7" s="49">
        <f>(AB7-AB6)*1000</f>
        <v>-0.19999999999953399</v>
      </c>
      <c r="AD7" s="50">
        <f>AD6+AC7</f>
        <v>-0.19999999999953399</v>
      </c>
      <c r="AE7" s="32">
        <f>AC7/(S7-S6)</f>
        <v>-0.19999999999953399</v>
      </c>
      <c r="AF7" s="55">
        <v>81302</v>
      </c>
      <c r="AG7" s="70">
        <f t="shared" ref="AG7:AG27" si="0">81310-AF7</f>
        <v>8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44884</v>
      </c>
      <c r="B8" s="20">
        <v>784.7962</v>
      </c>
      <c r="C8" s="21">
        <v>6.8223000000000003</v>
      </c>
      <c r="D8" s="22">
        <f>C8+B8</f>
        <v>791.61850000000004</v>
      </c>
      <c r="E8" s="23">
        <f>(D8-D7)*1000</f>
        <v>0.10000000008858501</v>
      </c>
      <c r="F8" s="24">
        <f>F7+E8</f>
        <v>-0.199999999949796</v>
      </c>
      <c r="G8" s="25">
        <f>E8/(A8-A7)</f>
        <v>0.10000000008858501</v>
      </c>
      <c r="H8" s="21">
        <v>8.3134999999999994</v>
      </c>
      <c r="I8" s="22">
        <f>H8+B8</f>
        <v>793.10969999999998</v>
      </c>
      <c r="J8" s="23">
        <f>(I8-I7)*1000</f>
        <v>-0.49999999998817701</v>
      </c>
      <c r="K8" s="24">
        <f>K7+J8</f>
        <v>-0.70000000005165997</v>
      </c>
      <c r="L8" s="25">
        <f>J8/(A8-A7)</f>
        <v>-0.49999999998817701</v>
      </c>
      <c r="M8" s="39">
        <v>6.8406000000000002</v>
      </c>
      <c r="N8" s="22">
        <f>M8+B8</f>
        <v>791.63679999999999</v>
      </c>
      <c r="O8" s="23">
        <f>(N8-N7)*1000</f>
        <v>-0.40000000001327901</v>
      </c>
      <c r="P8" s="24">
        <f>P7+O8</f>
        <v>-0.59999999996307496</v>
      </c>
      <c r="Q8" s="25">
        <f>O8/(A8-A7)</f>
        <v>-0.40000000001327901</v>
      </c>
      <c r="R8" s="46"/>
      <c r="S8" s="47">
        <f>A8</f>
        <v>44884</v>
      </c>
      <c r="T8" s="48">
        <v>10.321</v>
      </c>
      <c r="U8" s="49">
        <f>(T8-T7)*1000</f>
        <v>-9.99999999997669E-2</v>
      </c>
      <c r="V8" s="50">
        <f>V7+U8</f>
        <v>-0.30000000000107702</v>
      </c>
      <c r="W8" s="32">
        <f>U8/(S8-S7)</f>
        <v>-9.99999999997669E-2</v>
      </c>
      <c r="X8" s="18">
        <v>15.364000000000001</v>
      </c>
      <c r="Y8" s="49">
        <f>(X8-X7)*1000</f>
        <v>-0.19999999999953399</v>
      </c>
      <c r="Z8" s="50">
        <f>Z7+Y8</f>
        <v>-0.39999999999906799</v>
      </c>
      <c r="AA8" s="32">
        <f>Y8/(S8-S7)</f>
        <v>-0.19999999999953399</v>
      </c>
      <c r="AB8" s="48">
        <v>10.079000000000001</v>
      </c>
      <c r="AC8" s="49">
        <f>(AB8-AB7)*1000</f>
        <v>-0.29999999999930099</v>
      </c>
      <c r="AD8" s="50">
        <f>AD7+AC8</f>
        <v>-0.49999999999883499</v>
      </c>
      <c r="AE8" s="32">
        <f>AC8/(S8-S7)</f>
        <v>-0.29999999999930099</v>
      </c>
      <c r="AF8" s="55">
        <v>81299</v>
      </c>
      <c r="AG8" s="70">
        <f t="shared" si="0"/>
        <v>11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44885</v>
      </c>
      <c r="B9" s="20">
        <v>784.7962</v>
      </c>
      <c r="C9" s="21">
        <v>6.8220000000000001</v>
      </c>
      <c r="D9" s="22">
        <f>C9+B9</f>
        <v>791.6182</v>
      </c>
      <c r="E9" s="23">
        <f>(D9-D8)*1000</f>
        <v>-0.30000000003838101</v>
      </c>
      <c r="F9" s="24">
        <f>F8+E9</f>
        <v>-0.49999999998817701</v>
      </c>
      <c r="G9" s="25">
        <f>E9/(A9-A8)</f>
        <v>-0.30000000003838101</v>
      </c>
      <c r="H9" s="21">
        <v>8.3132999999999999</v>
      </c>
      <c r="I9" s="22">
        <f>H9+B9</f>
        <v>793.10950000000003</v>
      </c>
      <c r="J9" s="23">
        <f>(I9-I8)*1000</f>
        <v>-0.199999999949796</v>
      </c>
      <c r="K9" s="24">
        <f>K8+J9</f>
        <v>-0.90000000000145497</v>
      </c>
      <c r="L9" s="25">
        <f>J9/(A9-A8)</f>
        <v>-0.199999999949796</v>
      </c>
      <c r="M9" s="40">
        <v>6.8403999999999998</v>
      </c>
      <c r="N9" s="22">
        <f>M9+B9</f>
        <v>791.63660000000004</v>
      </c>
      <c r="O9" s="23">
        <f>(N9-N8)*1000</f>
        <v>-0.199999999949796</v>
      </c>
      <c r="P9" s="24">
        <f>P8+O9</f>
        <v>-0.79999999991287096</v>
      </c>
      <c r="Q9" s="25">
        <f>O9/(A9-A8)</f>
        <v>-0.199999999949796</v>
      </c>
      <c r="R9" s="51"/>
      <c r="S9" s="47">
        <f>A9</f>
        <v>44885</v>
      </c>
      <c r="T9" s="48">
        <v>10.321199999999999</v>
      </c>
      <c r="U9" s="49">
        <f>(T9-T8)*1000</f>
        <v>0.19999999999953399</v>
      </c>
      <c r="V9" s="50">
        <f>V8+U9</f>
        <v>-0.10000000000154299</v>
      </c>
      <c r="W9" s="32">
        <f>U9/(S9-S8)</f>
        <v>0.19999999999953399</v>
      </c>
      <c r="X9" s="18">
        <v>15.364100000000001</v>
      </c>
      <c r="Y9" s="49">
        <f>(X9-X8)*1000</f>
        <v>9.99999999997669E-2</v>
      </c>
      <c r="Z9" s="50">
        <f>Z8+Y9</f>
        <v>-0.29999999999930099</v>
      </c>
      <c r="AA9" s="32">
        <f>Y9/(S9-S8)</f>
        <v>9.99999999997669E-2</v>
      </c>
      <c r="AB9" s="48">
        <v>10.0791</v>
      </c>
      <c r="AC9" s="49">
        <f>(AB9-AB8)*1000</f>
        <v>9.99999999997669E-2</v>
      </c>
      <c r="AD9" s="50">
        <f>AD8+AC9</f>
        <v>-0.39999999999906799</v>
      </c>
      <c r="AE9" s="32">
        <f>AC9/(S9-S8)</f>
        <v>9.99999999997669E-2</v>
      </c>
      <c r="AF9" s="55">
        <v>81296</v>
      </c>
      <c r="AG9" s="70">
        <f t="shared" si="0"/>
        <v>14</v>
      </c>
      <c r="AH9" s="71"/>
      <c r="AI9" s="73"/>
      <c r="AJ9" s="73"/>
      <c r="AK9" s="73"/>
      <c r="AL9" s="73"/>
      <c r="AM9" s="73"/>
    </row>
    <row r="10" spans="1:44" s="7" customFormat="1" ht="14.25">
      <c r="A10" s="19">
        <v>44886</v>
      </c>
      <c r="B10" s="20">
        <v>784.7962</v>
      </c>
      <c r="C10" s="21">
        <v>6.8216999999999999</v>
      </c>
      <c r="D10" s="22">
        <f t="shared" ref="D10:D20" si="1">C10+B10</f>
        <v>791.61789999999996</v>
      </c>
      <c r="E10" s="23">
        <f t="shared" ref="E10:E20" si="2">(D10-D9)*1000</f>
        <v>-0.30000000003838101</v>
      </c>
      <c r="F10" s="24">
        <f t="shared" ref="F10:F20" si="3">F9+E10</f>
        <v>-0.80000000002655802</v>
      </c>
      <c r="G10" s="25">
        <f t="shared" ref="G10:G20" si="4">E10/(A10-A9)</f>
        <v>-0.30000000003838101</v>
      </c>
      <c r="H10" s="21">
        <v>8.3132000000000001</v>
      </c>
      <c r="I10" s="22">
        <f t="shared" ref="I10:I20" si="5">H10+B10</f>
        <v>793.10940000000005</v>
      </c>
      <c r="J10" s="23">
        <f t="shared" ref="J10:J20" si="6">(I10-I9)*1000</f>
        <v>-9.9999999974897905E-2</v>
      </c>
      <c r="K10" s="24">
        <f t="shared" ref="K10:K20" si="7">K9+J10</f>
        <v>-0.99999999997635303</v>
      </c>
      <c r="L10" s="25">
        <f t="shared" ref="L10:L20" si="8">J10/(A10-A9)</f>
        <v>-9.9999999974897905E-2</v>
      </c>
      <c r="M10" s="39">
        <v>6.8402000000000003</v>
      </c>
      <c r="N10" s="22">
        <f t="shared" ref="N10:N20" si="9">M10+B10</f>
        <v>791.63639999999998</v>
      </c>
      <c r="O10" s="23">
        <f t="shared" ref="O10:O20" si="10">(N10-N9)*1000</f>
        <v>-0.20000000006348301</v>
      </c>
      <c r="P10" s="24">
        <f t="shared" ref="P10:P20" si="11">P9+O10</f>
        <v>-0.99999999997635303</v>
      </c>
      <c r="Q10" s="25">
        <f t="shared" ref="Q10:Q20" si="12">O10/(A10-A9)</f>
        <v>-0.20000000006348301</v>
      </c>
      <c r="R10" s="46"/>
      <c r="S10" s="47">
        <f t="shared" ref="S10:S27" si="13">A10</f>
        <v>44886</v>
      </c>
      <c r="T10" s="48">
        <v>10.3208</v>
      </c>
      <c r="U10" s="49">
        <f t="shared" ref="U10:U27" si="14">(T10-T9)*1000</f>
        <v>-0.39999999999906799</v>
      </c>
      <c r="V10" s="50">
        <f t="shared" ref="V10:V27" si="15">V9+U10</f>
        <v>-0.50000000000061096</v>
      </c>
      <c r="W10" s="32">
        <f t="shared" ref="W10:W27" si="16">U10/(S10-S9)</f>
        <v>-0.39999999999906799</v>
      </c>
      <c r="X10" s="18">
        <v>15.3636</v>
      </c>
      <c r="Y10" s="49">
        <f t="shared" ref="Y10:Y27" si="17">(X10-X9)*1000</f>
        <v>-0.49999999999883499</v>
      </c>
      <c r="Z10" s="50">
        <f t="shared" ref="Z10:Z27" si="18">Z9+Y10</f>
        <v>-0.79999999999813598</v>
      </c>
      <c r="AA10" s="32">
        <f t="shared" ref="AA10:AA27" si="19">Y10/(S10-S9)</f>
        <v>-0.49999999999883499</v>
      </c>
      <c r="AB10" s="48">
        <v>10.079000000000001</v>
      </c>
      <c r="AC10" s="49">
        <f t="shared" ref="AC10:AC27" si="20">(AB10-AB9)*1000</f>
        <v>-9.99999999997669E-2</v>
      </c>
      <c r="AD10" s="50">
        <f t="shared" ref="AD10:AD27" si="21">AD9+AC10</f>
        <v>-0.49999999999883499</v>
      </c>
      <c r="AE10" s="32">
        <f t="shared" ref="AE10:AE27" si="22">AC10/(S10-S9)</f>
        <v>-9.99999999997669E-2</v>
      </c>
      <c r="AF10" s="55">
        <v>81293</v>
      </c>
      <c r="AG10" s="70">
        <f t="shared" si="0"/>
        <v>17</v>
      </c>
    </row>
    <row r="11" spans="1:44" s="1" customFormat="1" ht="14.85" customHeight="1">
      <c r="A11" s="19">
        <v>44887</v>
      </c>
      <c r="B11" s="20">
        <v>784.7962</v>
      </c>
      <c r="C11" s="21">
        <v>6.8215000000000003</v>
      </c>
      <c r="D11" s="22">
        <f t="shared" si="1"/>
        <v>791.61770000000001</v>
      </c>
      <c r="E11" s="23">
        <f t="shared" si="2"/>
        <v>-0.199999999949796</v>
      </c>
      <c r="F11" s="24">
        <f t="shared" si="3"/>
        <v>-0.99999999997635303</v>
      </c>
      <c r="G11" s="25">
        <f t="shared" si="4"/>
        <v>-0.199999999949796</v>
      </c>
      <c r="H11" s="21">
        <v>8.3129000000000008</v>
      </c>
      <c r="I11" s="22">
        <f t="shared" si="5"/>
        <v>793.10910000000001</v>
      </c>
      <c r="J11" s="23">
        <f t="shared" si="6"/>
        <v>-0.30000000003838101</v>
      </c>
      <c r="K11" s="24">
        <f t="shared" si="7"/>
        <v>-1.30000000001473</v>
      </c>
      <c r="L11" s="25">
        <f t="shared" si="8"/>
        <v>-0.30000000003838101</v>
      </c>
      <c r="M11" s="40">
        <v>6.8403</v>
      </c>
      <c r="N11" s="22">
        <f t="shared" si="9"/>
        <v>791.63649999999996</v>
      </c>
      <c r="O11" s="23">
        <f t="shared" si="10"/>
        <v>9.9999999974897905E-2</v>
      </c>
      <c r="P11" s="24">
        <f t="shared" si="11"/>
        <v>-0.90000000000145497</v>
      </c>
      <c r="Q11" s="25">
        <f t="shared" si="12"/>
        <v>9.9999999974897905E-2</v>
      </c>
      <c r="R11" s="51"/>
      <c r="S11" s="47">
        <f t="shared" si="13"/>
        <v>44887</v>
      </c>
      <c r="T11" s="48">
        <v>10.3207</v>
      </c>
      <c r="U11" s="49">
        <f t="shared" si="14"/>
        <v>-9.99999999997669E-2</v>
      </c>
      <c r="V11" s="50">
        <f t="shared" si="15"/>
        <v>-0.60000000000037801</v>
      </c>
      <c r="W11" s="32">
        <f t="shared" si="16"/>
        <v>-9.99999999997669E-2</v>
      </c>
      <c r="X11" s="18">
        <v>15.3635</v>
      </c>
      <c r="Y11" s="49">
        <f t="shared" si="17"/>
        <v>-0.10000000000154299</v>
      </c>
      <c r="Z11" s="50">
        <f t="shared" si="18"/>
        <v>-0.89999999999967895</v>
      </c>
      <c r="AA11" s="32">
        <f t="shared" si="19"/>
        <v>-0.10000000000154299</v>
      </c>
      <c r="AB11" s="48">
        <v>10.078799999999999</v>
      </c>
      <c r="AC11" s="49">
        <f t="shared" si="20"/>
        <v>-0.20000000000130999</v>
      </c>
      <c r="AD11" s="50">
        <f t="shared" si="21"/>
        <v>-0.70000000000014495</v>
      </c>
      <c r="AE11" s="32">
        <f t="shared" si="22"/>
        <v>-0.20000000000130999</v>
      </c>
      <c r="AF11" s="55">
        <v>81290</v>
      </c>
      <c r="AG11" s="70">
        <f t="shared" si="0"/>
        <v>20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44888</v>
      </c>
      <c r="B12" s="20">
        <v>784.7962</v>
      </c>
      <c r="C12" s="21">
        <v>6.8211000000000004</v>
      </c>
      <c r="D12" s="22">
        <f t="shared" si="1"/>
        <v>791.6173</v>
      </c>
      <c r="E12" s="23">
        <f t="shared" si="2"/>
        <v>-0.40000000001327901</v>
      </c>
      <c r="F12" s="24">
        <f t="shared" si="3"/>
        <v>-1.39999999998963</v>
      </c>
      <c r="G12" s="25">
        <f t="shared" si="4"/>
        <v>-0.40000000001327901</v>
      </c>
      <c r="H12" s="21">
        <v>8.3126999999999995</v>
      </c>
      <c r="I12" s="22">
        <f t="shared" si="5"/>
        <v>793.10889999999995</v>
      </c>
      <c r="J12" s="23">
        <f t="shared" si="6"/>
        <v>-0.20000000006348301</v>
      </c>
      <c r="K12" s="24">
        <f t="shared" si="7"/>
        <v>-1.5000000000782201</v>
      </c>
      <c r="L12" s="25">
        <f t="shared" si="8"/>
        <v>-0.20000000006348301</v>
      </c>
      <c r="M12" s="39">
        <v>6.8398000000000003</v>
      </c>
      <c r="N12" s="22">
        <f t="shared" si="9"/>
        <v>791.63599999999997</v>
      </c>
      <c r="O12" s="23">
        <f t="shared" si="10"/>
        <v>-0.49999999998817701</v>
      </c>
      <c r="P12" s="24">
        <f t="shared" si="11"/>
        <v>-1.39999999998963</v>
      </c>
      <c r="Q12" s="25">
        <f t="shared" si="12"/>
        <v>-0.49999999998817701</v>
      </c>
      <c r="R12" s="46"/>
      <c r="S12" s="47">
        <f t="shared" si="13"/>
        <v>44888</v>
      </c>
      <c r="T12" s="48">
        <v>10.3108</v>
      </c>
      <c r="U12" s="49">
        <f t="shared" si="14"/>
        <v>-9.9000000000000199</v>
      </c>
      <c r="V12" s="50">
        <f t="shared" si="15"/>
        <v>-10.5000000000004</v>
      </c>
      <c r="W12" s="32">
        <f t="shared" si="16"/>
        <v>-9.9000000000000199</v>
      </c>
      <c r="X12" s="18">
        <v>15.363200000000001</v>
      </c>
      <c r="Y12" s="49">
        <f t="shared" si="17"/>
        <v>-0.29999999999752403</v>
      </c>
      <c r="Z12" s="50">
        <f t="shared" si="18"/>
        <v>-1.1999999999972</v>
      </c>
      <c r="AA12" s="32">
        <f t="shared" si="19"/>
        <v>-0.29999999999752403</v>
      </c>
      <c r="AB12" s="48">
        <v>10.0785</v>
      </c>
      <c r="AC12" s="49">
        <f t="shared" si="20"/>
        <v>-0.29999999999930099</v>
      </c>
      <c r="AD12" s="50">
        <f t="shared" si="21"/>
        <v>-0.999999999999446</v>
      </c>
      <c r="AE12" s="32">
        <f t="shared" si="22"/>
        <v>-0.29999999999930099</v>
      </c>
      <c r="AF12" s="55">
        <v>81287</v>
      </c>
      <c r="AG12" s="70">
        <f t="shared" si="0"/>
        <v>23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7" customFormat="1" ht="14.25">
      <c r="A13" s="19">
        <v>44889</v>
      </c>
      <c r="B13" s="20">
        <v>784.7962</v>
      </c>
      <c r="C13" s="21">
        <v>6.8212999999999999</v>
      </c>
      <c r="D13" s="22">
        <f t="shared" si="1"/>
        <v>791.61749999999995</v>
      </c>
      <c r="E13" s="23">
        <f t="shared" si="2"/>
        <v>0.199999999949796</v>
      </c>
      <c r="F13" s="24">
        <f t="shared" si="3"/>
        <v>-1.2000000000398401</v>
      </c>
      <c r="G13" s="25">
        <f t="shared" si="4"/>
        <v>0.199999999949796</v>
      </c>
      <c r="H13" s="21">
        <v>8.3130000000000006</v>
      </c>
      <c r="I13" s="22">
        <f t="shared" si="5"/>
        <v>793.10919999999999</v>
      </c>
      <c r="J13" s="23">
        <f t="shared" si="6"/>
        <v>0.30000000003838101</v>
      </c>
      <c r="K13" s="24">
        <f t="shared" si="7"/>
        <v>-1.2000000000398401</v>
      </c>
      <c r="L13" s="25">
        <f t="shared" si="8"/>
        <v>0.30000000003838101</v>
      </c>
      <c r="M13" s="40">
        <v>6.8395999999999999</v>
      </c>
      <c r="N13" s="22">
        <f t="shared" si="9"/>
        <v>791.63580000000002</v>
      </c>
      <c r="O13" s="23">
        <f t="shared" si="10"/>
        <v>-0.199999999949796</v>
      </c>
      <c r="P13" s="24">
        <f t="shared" si="11"/>
        <v>-1.5999999999394301</v>
      </c>
      <c r="Q13" s="25">
        <f t="shared" si="12"/>
        <v>-0.199999999949796</v>
      </c>
      <c r="R13" s="46"/>
      <c r="S13" s="47">
        <f t="shared" si="13"/>
        <v>44889</v>
      </c>
      <c r="T13" s="48">
        <v>10.320499999999999</v>
      </c>
      <c r="U13" s="49">
        <f t="shared" si="14"/>
        <v>9.7000000000004896</v>
      </c>
      <c r="V13" s="50">
        <f t="shared" si="15"/>
        <v>-0.799999999999912</v>
      </c>
      <c r="W13" s="32">
        <f t="shared" si="16"/>
        <v>9.7000000000004896</v>
      </c>
      <c r="X13" s="18">
        <v>15.363</v>
      </c>
      <c r="Y13" s="49">
        <f t="shared" si="17"/>
        <v>-0.19999999999953399</v>
      </c>
      <c r="Z13" s="50">
        <f t="shared" si="18"/>
        <v>-1.3999999999967401</v>
      </c>
      <c r="AA13" s="32">
        <f t="shared" si="19"/>
        <v>-0.19999999999953399</v>
      </c>
      <c r="AB13" s="48">
        <v>10.0784</v>
      </c>
      <c r="AC13" s="49">
        <f t="shared" si="20"/>
        <v>-0.10000000000332</v>
      </c>
      <c r="AD13" s="50">
        <f t="shared" si="21"/>
        <v>-1.1000000000027701</v>
      </c>
      <c r="AE13" s="32">
        <f t="shared" si="22"/>
        <v>-0.10000000000332</v>
      </c>
      <c r="AF13" s="55">
        <v>81284</v>
      </c>
      <c r="AG13" s="70">
        <f t="shared" si="0"/>
        <v>26</v>
      </c>
    </row>
    <row r="14" spans="1:44" s="1" customFormat="1" ht="14.85" customHeight="1">
      <c r="A14" s="19">
        <v>44890</v>
      </c>
      <c r="B14" s="20">
        <v>784.7962</v>
      </c>
      <c r="C14" s="21">
        <v>6.8205</v>
      </c>
      <c r="D14" s="22">
        <f t="shared" si="1"/>
        <v>791.61670000000004</v>
      </c>
      <c r="E14" s="23">
        <f t="shared" si="2"/>
        <v>-0.79999999991286996</v>
      </c>
      <c r="F14" s="24">
        <f t="shared" si="3"/>
        <v>-1.9999999999527101</v>
      </c>
      <c r="G14" s="25">
        <f t="shared" si="4"/>
        <v>-0.79999999991286996</v>
      </c>
      <c r="H14" s="21">
        <v>8.3123000000000005</v>
      </c>
      <c r="I14" s="22">
        <f t="shared" si="5"/>
        <v>793.10850000000005</v>
      </c>
      <c r="J14" s="23">
        <f t="shared" si="6"/>
        <v>-0.69999999993797202</v>
      </c>
      <c r="K14" s="24">
        <f t="shared" si="7"/>
        <v>-1.8999999999778101</v>
      </c>
      <c r="L14" s="25">
        <f t="shared" si="8"/>
        <v>-0.69999999993797202</v>
      </c>
      <c r="M14" s="39">
        <v>6.84</v>
      </c>
      <c r="N14" s="22">
        <f t="shared" si="9"/>
        <v>791.63620000000003</v>
      </c>
      <c r="O14" s="23">
        <f t="shared" si="10"/>
        <v>0.40000000001327901</v>
      </c>
      <c r="P14" s="24">
        <f t="shared" si="11"/>
        <v>-1.1999999999261499</v>
      </c>
      <c r="Q14" s="25">
        <f t="shared" si="12"/>
        <v>0.40000000001327901</v>
      </c>
      <c r="R14" s="46"/>
      <c r="S14" s="47">
        <f t="shared" si="13"/>
        <v>44890</v>
      </c>
      <c r="T14" s="48">
        <v>10.320399999999999</v>
      </c>
      <c r="U14" s="49">
        <f t="shared" si="14"/>
        <v>-9.99999999997669E-2</v>
      </c>
      <c r="V14" s="50">
        <f t="shared" si="15"/>
        <v>-0.89999999999967895</v>
      </c>
      <c r="W14" s="32">
        <f t="shared" si="16"/>
        <v>-9.99999999997669E-2</v>
      </c>
      <c r="X14" s="18">
        <v>15.363099999999999</v>
      </c>
      <c r="Y14" s="49">
        <f t="shared" si="17"/>
        <v>9.9999999996214201E-2</v>
      </c>
      <c r="Z14" s="50">
        <f t="shared" si="18"/>
        <v>-1.3000000000005201</v>
      </c>
      <c r="AA14" s="32">
        <f t="shared" si="19"/>
        <v>9.9999999996214201E-2</v>
      </c>
      <c r="AB14" s="48">
        <v>10.078200000000001</v>
      </c>
      <c r="AC14" s="49">
        <f t="shared" si="20"/>
        <v>-0.20000000000130999</v>
      </c>
      <c r="AD14" s="50">
        <f t="shared" si="21"/>
        <v>-1.3000000000040799</v>
      </c>
      <c r="AE14" s="32">
        <f t="shared" si="22"/>
        <v>-0.20000000000130999</v>
      </c>
      <c r="AF14" s="55">
        <v>81281</v>
      </c>
      <c r="AG14" s="70">
        <f t="shared" si="0"/>
        <v>29</v>
      </c>
      <c r="AH14" s="72"/>
    </row>
    <row r="15" spans="1:44" s="1" customFormat="1" ht="14.85" customHeight="1">
      <c r="A15" s="19">
        <v>44891</v>
      </c>
      <c r="B15" s="20">
        <v>784.7962</v>
      </c>
      <c r="C15" s="21">
        <v>6.8201999999999998</v>
      </c>
      <c r="D15" s="22">
        <f t="shared" si="1"/>
        <v>791.6164</v>
      </c>
      <c r="E15" s="23">
        <f t="shared" si="2"/>
        <v>-0.30000000003838101</v>
      </c>
      <c r="F15" s="24">
        <f t="shared" si="3"/>
        <v>-2.2999999999910901</v>
      </c>
      <c r="G15" s="25">
        <f t="shared" si="4"/>
        <v>-0.30000000003838101</v>
      </c>
      <c r="H15" s="21">
        <v>8.3120999999999992</v>
      </c>
      <c r="I15" s="22">
        <f t="shared" si="5"/>
        <v>793.10829999999999</v>
      </c>
      <c r="J15" s="23">
        <f t="shared" si="6"/>
        <v>-0.20000000006348301</v>
      </c>
      <c r="K15" s="24">
        <f t="shared" si="7"/>
        <v>-2.1000000000412902</v>
      </c>
      <c r="L15" s="25">
        <f t="shared" si="8"/>
        <v>-0.20000000006348301</v>
      </c>
      <c r="M15" s="40">
        <v>6.8391999999999999</v>
      </c>
      <c r="N15" s="22">
        <f t="shared" si="9"/>
        <v>791.6354</v>
      </c>
      <c r="O15" s="23">
        <f t="shared" si="10"/>
        <v>-0.80000000002655702</v>
      </c>
      <c r="P15" s="24">
        <f t="shared" si="11"/>
        <v>-1.9999999999527101</v>
      </c>
      <c r="Q15" s="25">
        <f t="shared" si="12"/>
        <v>-0.80000000002655702</v>
      </c>
      <c r="R15" s="51"/>
      <c r="S15" s="47">
        <f t="shared" si="13"/>
        <v>44891</v>
      </c>
      <c r="T15" s="48">
        <v>10.320600000000001</v>
      </c>
      <c r="U15" s="49">
        <f t="shared" si="14"/>
        <v>0.19999999999953399</v>
      </c>
      <c r="V15" s="50">
        <f t="shared" si="15"/>
        <v>-0.70000000000014495</v>
      </c>
      <c r="W15" s="32">
        <f t="shared" si="16"/>
        <v>0.19999999999953399</v>
      </c>
      <c r="X15" s="18">
        <v>15.3626</v>
      </c>
      <c r="Y15" s="49">
        <f t="shared" si="17"/>
        <v>-0.499999999995282</v>
      </c>
      <c r="Z15" s="50">
        <f t="shared" si="18"/>
        <v>-1.7999999999958001</v>
      </c>
      <c r="AA15" s="32">
        <f t="shared" si="19"/>
        <v>-0.499999999995282</v>
      </c>
      <c r="AB15" s="48">
        <v>10.0783</v>
      </c>
      <c r="AC15" s="49">
        <f t="shared" si="20"/>
        <v>0.100000000005096</v>
      </c>
      <c r="AD15" s="50">
        <f t="shared" si="21"/>
        <v>-1.1999999999989801</v>
      </c>
      <c r="AE15" s="32">
        <f t="shared" si="22"/>
        <v>0.100000000005096</v>
      </c>
      <c r="AF15" s="55">
        <v>81278</v>
      </c>
      <c r="AG15" s="70">
        <f t="shared" si="0"/>
        <v>32</v>
      </c>
      <c r="AH15" s="71"/>
    </row>
    <row r="16" spans="1:44" s="7" customFormat="1" ht="14.25">
      <c r="A16" s="19">
        <v>44892</v>
      </c>
      <c r="B16" s="20">
        <v>784.7962</v>
      </c>
      <c r="C16" s="21">
        <v>6.8197999999999999</v>
      </c>
      <c r="D16" s="22">
        <f t="shared" si="1"/>
        <v>791.61599999999999</v>
      </c>
      <c r="E16" s="23">
        <f t="shared" si="2"/>
        <v>-0.40000000001327901</v>
      </c>
      <c r="F16" s="24">
        <f t="shared" si="3"/>
        <v>-2.70000000000437</v>
      </c>
      <c r="G16" s="25">
        <f t="shared" si="4"/>
        <v>-0.40000000001327901</v>
      </c>
      <c r="H16" s="21">
        <v>8.3123000000000005</v>
      </c>
      <c r="I16" s="22">
        <f t="shared" si="5"/>
        <v>793.10850000000005</v>
      </c>
      <c r="J16" s="23">
        <f t="shared" si="6"/>
        <v>0.20000000006348301</v>
      </c>
      <c r="K16" s="24">
        <f t="shared" si="7"/>
        <v>-1.8999999999778101</v>
      </c>
      <c r="L16" s="25">
        <f t="shared" si="8"/>
        <v>0.20000000006348301</v>
      </c>
      <c r="M16" s="39">
        <v>6.8390000000000004</v>
      </c>
      <c r="N16" s="22">
        <f t="shared" si="9"/>
        <v>791.63520000000005</v>
      </c>
      <c r="O16" s="23">
        <f t="shared" si="10"/>
        <v>-0.20000000006348301</v>
      </c>
      <c r="P16" s="24">
        <f t="shared" si="11"/>
        <v>-2.2000000000161899</v>
      </c>
      <c r="Q16" s="25">
        <f t="shared" si="12"/>
        <v>-0.20000000006348301</v>
      </c>
      <c r="R16" s="46"/>
      <c r="S16" s="47">
        <f t="shared" si="13"/>
        <v>44892</v>
      </c>
      <c r="T16" s="48">
        <v>10.3202</v>
      </c>
      <c r="U16" s="49">
        <f t="shared" si="14"/>
        <v>-0.39999999999906799</v>
      </c>
      <c r="V16" s="50">
        <f t="shared" si="15"/>
        <v>-1.0999999999992101</v>
      </c>
      <c r="W16" s="32">
        <f t="shared" si="16"/>
        <v>-0.39999999999906799</v>
      </c>
      <c r="X16" s="18">
        <v>15.362399999999999</v>
      </c>
      <c r="Y16" s="49">
        <f t="shared" si="17"/>
        <v>-0.19999999999953399</v>
      </c>
      <c r="Z16" s="50">
        <f t="shared" si="18"/>
        <v>-1.9999999999953399</v>
      </c>
      <c r="AA16" s="32">
        <f t="shared" si="19"/>
        <v>-0.19999999999953399</v>
      </c>
      <c r="AB16" s="48">
        <v>10.0778</v>
      </c>
      <c r="AC16" s="49">
        <f t="shared" si="20"/>
        <v>-0.50000000000771605</v>
      </c>
      <c r="AD16" s="50">
        <f t="shared" si="21"/>
        <v>-1.7000000000066999</v>
      </c>
      <c r="AE16" s="32">
        <f t="shared" si="22"/>
        <v>-0.50000000000771605</v>
      </c>
      <c r="AF16" s="55">
        <v>81275</v>
      </c>
      <c r="AG16" s="70">
        <f t="shared" si="0"/>
        <v>35</v>
      </c>
      <c r="AH16" s="72"/>
    </row>
    <row r="17" spans="1:43" s="1" customFormat="1" ht="14.85" customHeight="1">
      <c r="A17" s="19">
        <v>44893</v>
      </c>
      <c r="B17" s="20">
        <v>784.7962</v>
      </c>
      <c r="C17" s="21">
        <v>6.8196000000000003</v>
      </c>
      <c r="D17" s="22">
        <f t="shared" si="1"/>
        <v>791.61580000000004</v>
      </c>
      <c r="E17" s="23">
        <f t="shared" si="2"/>
        <v>-0.199999999949796</v>
      </c>
      <c r="F17" s="24">
        <f t="shared" si="3"/>
        <v>-2.8999999999541601</v>
      </c>
      <c r="G17" s="25">
        <f t="shared" si="4"/>
        <v>-0.199999999949796</v>
      </c>
      <c r="H17" s="21">
        <v>8.3117000000000001</v>
      </c>
      <c r="I17" s="22">
        <f t="shared" si="5"/>
        <v>793.10789999999997</v>
      </c>
      <c r="J17" s="23">
        <f t="shared" si="6"/>
        <v>-0.60000000007676102</v>
      </c>
      <c r="K17" s="24">
        <f t="shared" si="7"/>
        <v>-2.5000000000545701</v>
      </c>
      <c r="L17" s="25">
        <f t="shared" si="8"/>
        <v>-0.60000000007676102</v>
      </c>
      <c r="M17" s="40">
        <v>6.8391999999999999</v>
      </c>
      <c r="N17" s="22">
        <f t="shared" si="9"/>
        <v>791.6354</v>
      </c>
      <c r="O17" s="23">
        <f t="shared" si="10"/>
        <v>0.20000000006348301</v>
      </c>
      <c r="P17" s="24">
        <f t="shared" si="11"/>
        <v>-1.9999999999527101</v>
      </c>
      <c r="Q17" s="25">
        <f t="shared" si="12"/>
        <v>0.20000000006348301</v>
      </c>
      <c r="R17" s="51"/>
      <c r="S17" s="47">
        <f t="shared" si="13"/>
        <v>44893</v>
      </c>
      <c r="T17" s="48">
        <v>10.3201</v>
      </c>
      <c r="U17" s="49">
        <f t="shared" si="14"/>
        <v>-9.99999999997669E-2</v>
      </c>
      <c r="V17" s="50">
        <f t="shared" si="15"/>
        <v>-1.1999999999989801</v>
      </c>
      <c r="W17" s="32">
        <f t="shared" si="16"/>
        <v>-9.99999999997669E-2</v>
      </c>
      <c r="X17" s="18">
        <v>15.362500000000001</v>
      </c>
      <c r="Y17" s="49">
        <f t="shared" si="17"/>
        <v>9.9999999996214201E-2</v>
      </c>
      <c r="Z17" s="50">
        <f t="shared" si="18"/>
        <v>-1.8999999999991199</v>
      </c>
      <c r="AA17" s="32">
        <f t="shared" si="19"/>
        <v>9.9999999996214201E-2</v>
      </c>
      <c r="AB17" s="48">
        <v>10.0776</v>
      </c>
      <c r="AC17" s="49">
        <f t="shared" si="20"/>
        <v>-0.20000000000130999</v>
      </c>
      <c r="AD17" s="50">
        <f t="shared" si="21"/>
        <v>-1.9000000000080099</v>
      </c>
      <c r="AE17" s="32">
        <f t="shared" si="22"/>
        <v>-0.20000000000130999</v>
      </c>
      <c r="AF17" s="55">
        <v>81272</v>
      </c>
      <c r="AG17" s="70">
        <f t="shared" si="0"/>
        <v>38</v>
      </c>
      <c r="AH17" s="71"/>
    </row>
    <row r="18" spans="1:43" s="1" customFormat="1" ht="14.85" customHeight="1">
      <c r="A18" s="19">
        <v>44894</v>
      </c>
      <c r="B18" s="20">
        <v>784.7962</v>
      </c>
      <c r="C18" s="21">
        <v>6.8193000000000001</v>
      </c>
      <c r="D18" s="22">
        <f t="shared" si="1"/>
        <v>791.6155</v>
      </c>
      <c r="E18" s="23">
        <f t="shared" si="2"/>
        <v>-0.30000000003838101</v>
      </c>
      <c r="F18" s="24">
        <f t="shared" si="3"/>
        <v>-3.1999999999925399</v>
      </c>
      <c r="G18" s="25">
        <f t="shared" si="4"/>
        <v>-0.30000000003838101</v>
      </c>
      <c r="H18" s="21">
        <v>8.3115000000000006</v>
      </c>
      <c r="I18" s="22">
        <f t="shared" si="5"/>
        <v>793.10770000000002</v>
      </c>
      <c r="J18" s="23">
        <f t="shared" si="6"/>
        <v>-0.199999999949796</v>
      </c>
      <c r="K18" s="24">
        <f t="shared" si="7"/>
        <v>-2.70000000000437</v>
      </c>
      <c r="L18" s="25">
        <f t="shared" si="8"/>
        <v>-0.199999999949796</v>
      </c>
      <c r="M18" s="39">
        <v>6.8385999999999996</v>
      </c>
      <c r="N18" s="22">
        <f t="shared" si="9"/>
        <v>791.63480000000004</v>
      </c>
      <c r="O18" s="23">
        <f t="shared" si="10"/>
        <v>-0.59999999996307496</v>
      </c>
      <c r="P18" s="24">
        <f t="shared" si="11"/>
        <v>-2.5999999999157799</v>
      </c>
      <c r="Q18" s="25">
        <f t="shared" si="12"/>
        <v>-0.59999999996307496</v>
      </c>
      <c r="R18" s="51"/>
      <c r="S18" s="47">
        <f t="shared" si="13"/>
        <v>44894</v>
      </c>
      <c r="T18" s="48">
        <v>10.3203</v>
      </c>
      <c r="U18" s="49">
        <f t="shared" si="14"/>
        <v>0.199999999997758</v>
      </c>
      <c r="V18" s="50">
        <f t="shared" si="15"/>
        <v>-1.0000000000012199</v>
      </c>
      <c r="W18" s="32">
        <f t="shared" si="16"/>
        <v>0.199999999997758</v>
      </c>
      <c r="X18" s="18">
        <v>15.362299999999999</v>
      </c>
      <c r="Y18" s="49">
        <f t="shared" si="17"/>
        <v>-0.20000000000130999</v>
      </c>
      <c r="Z18" s="50">
        <f t="shared" si="18"/>
        <v>-2.10000000000043</v>
      </c>
      <c r="AA18" s="32">
        <f t="shared" si="19"/>
        <v>-0.20000000000130999</v>
      </c>
      <c r="AB18" s="48">
        <v>10.077500000000001</v>
      </c>
      <c r="AC18" s="49">
        <f t="shared" si="20"/>
        <v>-9.9999999990885199E-2</v>
      </c>
      <c r="AD18" s="50">
        <f t="shared" si="21"/>
        <v>-1.99999999999889</v>
      </c>
      <c r="AE18" s="32">
        <f t="shared" si="22"/>
        <v>-9.9999999990885199E-2</v>
      </c>
      <c r="AF18" s="55">
        <v>81269</v>
      </c>
      <c r="AG18" s="70">
        <f t="shared" si="0"/>
        <v>41</v>
      </c>
      <c r="AH18" s="72"/>
    </row>
    <row r="19" spans="1:43" s="1" customFormat="1" ht="14.85" customHeight="1">
      <c r="A19" s="19">
        <v>44895</v>
      </c>
      <c r="B19" s="20">
        <v>784.7962</v>
      </c>
      <c r="C19" s="21">
        <v>6.819</v>
      </c>
      <c r="D19" s="22">
        <f t="shared" si="1"/>
        <v>791.61519999999996</v>
      </c>
      <c r="E19" s="23">
        <f t="shared" si="2"/>
        <v>-0.30000000003838101</v>
      </c>
      <c r="F19" s="24">
        <f t="shared" si="3"/>
        <v>-3.5000000000309202</v>
      </c>
      <c r="G19" s="25">
        <f t="shared" si="4"/>
        <v>-0.30000000003838101</v>
      </c>
      <c r="H19" s="21">
        <v>8.3114000000000008</v>
      </c>
      <c r="I19" s="22">
        <f t="shared" si="5"/>
        <v>793.10760000000005</v>
      </c>
      <c r="J19" s="23">
        <f t="shared" si="6"/>
        <v>-9.9999999974897905E-2</v>
      </c>
      <c r="K19" s="24">
        <f t="shared" si="7"/>
        <v>-2.79999999997926</v>
      </c>
      <c r="L19" s="25">
        <f t="shared" si="8"/>
        <v>-9.9999999974897905E-2</v>
      </c>
      <c r="M19" s="40">
        <v>6.8384</v>
      </c>
      <c r="N19" s="22">
        <f t="shared" si="9"/>
        <v>791.63459999999998</v>
      </c>
      <c r="O19" s="23">
        <f t="shared" si="10"/>
        <v>-0.20000000006348301</v>
      </c>
      <c r="P19" s="24">
        <f t="shared" si="11"/>
        <v>-2.79999999997926</v>
      </c>
      <c r="Q19" s="25">
        <f t="shared" si="12"/>
        <v>-0.20000000006348301</v>
      </c>
      <c r="R19" s="51"/>
      <c r="S19" s="47">
        <f t="shared" si="13"/>
        <v>44895</v>
      </c>
      <c r="T19" s="48">
        <v>10.319900000000001</v>
      </c>
      <c r="U19" s="49">
        <f t="shared" si="14"/>
        <v>-0.39999999999729102</v>
      </c>
      <c r="V19" s="50">
        <f t="shared" si="15"/>
        <v>-1.39999999999851</v>
      </c>
      <c r="W19" s="32">
        <f t="shared" si="16"/>
        <v>-0.39999999999729102</v>
      </c>
      <c r="X19" s="18">
        <v>15.361800000000001</v>
      </c>
      <c r="Y19" s="49">
        <f t="shared" si="17"/>
        <v>-0.49999999999350597</v>
      </c>
      <c r="Z19" s="50">
        <f t="shared" si="18"/>
        <v>-2.59999999999394</v>
      </c>
      <c r="AA19" s="32">
        <f t="shared" si="19"/>
        <v>-0.49999999999350597</v>
      </c>
      <c r="AB19" s="48">
        <v>10.077199999999999</v>
      </c>
      <c r="AC19" s="49">
        <f t="shared" si="20"/>
        <v>-0.30000000001173499</v>
      </c>
      <c r="AD19" s="50">
        <f t="shared" si="21"/>
        <v>-2.30000000001063</v>
      </c>
      <c r="AE19" s="32">
        <f t="shared" si="22"/>
        <v>-0.30000000001173499</v>
      </c>
      <c r="AF19" s="55">
        <v>81266</v>
      </c>
      <c r="AG19" s="70">
        <f t="shared" si="0"/>
        <v>44</v>
      </c>
      <c r="AH19" s="71"/>
    </row>
    <row r="20" spans="1:43" s="1" customFormat="1" ht="14.85" customHeight="1">
      <c r="A20" s="19">
        <v>44896</v>
      </c>
      <c r="B20" s="20">
        <v>784.7962</v>
      </c>
      <c r="C20" s="21">
        <v>6.8190999999999997</v>
      </c>
      <c r="D20" s="22">
        <f t="shared" si="1"/>
        <v>791.61530000000005</v>
      </c>
      <c r="E20" s="23">
        <f t="shared" si="2"/>
        <v>0.10000000008858501</v>
      </c>
      <c r="F20" s="24">
        <f t="shared" si="3"/>
        <v>-3.3999999999423398</v>
      </c>
      <c r="G20" s="25">
        <f t="shared" si="4"/>
        <v>0.10000000008858501</v>
      </c>
      <c r="H20" s="21">
        <v>8.3111000000000104</v>
      </c>
      <c r="I20" s="22">
        <f t="shared" si="5"/>
        <v>793.10730000000001</v>
      </c>
      <c r="J20" s="23">
        <f t="shared" si="6"/>
        <v>-0.30000000003838101</v>
      </c>
      <c r="K20" s="24">
        <f t="shared" si="7"/>
        <v>-3.1000000000176402</v>
      </c>
      <c r="L20" s="25">
        <f t="shared" si="8"/>
        <v>-0.30000000003838101</v>
      </c>
      <c r="M20" s="39">
        <v>6.8384999999999998</v>
      </c>
      <c r="N20" s="22">
        <f t="shared" si="9"/>
        <v>791.63469999999995</v>
      </c>
      <c r="O20" s="23">
        <f t="shared" si="10"/>
        <v>9.9999999974897905E-2</v>
      </c>
      <c r="P20" s="24">
        <f t="shared" si="11"/>
        <v>-2.70000000000437</v>
      </c>
      <c r="Q20" s="25">
        <f t="shared" si="12"/>
        <v>9.9999999974897905E-2</v>
      </c>
      <c r="R20" s="46"/>
      <c r="S20" s="47">
        <f t="shared" si="13"/>
        <v>44896</v>
      </c>
      <c r="T20" s="48">
        <v>10.319800000000001</v>
      </c>
      <c r="U20" s="49">
        <f t="shared" si="14"/>
        <v>-9.99999999997669E-2</v>
      </c>
      <c r="V20" s="50">
        <f t="shared" si="15"/>
        <v>-1.49999999999828</v>
      </c>
      <c r="W20" s="32">
        <f t="shared" si="16"/>
        <v>-9.99999999997669E-2</v>
      </c>
      <c r="X20" s="18">
        <v>15.361599999999999</v>
      </c>
      <c r="Y20" s="49">
        <f t="shared" si="17"/>
        <v>-0.19999999999953399</v>
      </c>
      <c r="Z20" s="50">
        <f t="shared" si="18"/>
        <v>-2.7999999999934699</v>
      </c>
      <c r="AA20" s="32">
        <f t="shared" si="19"/>
        <v>-0.19999999999953399</v>
      </c>
      <c r="AB20" s="48">
        <v>10.077</v>
      </c>
      <c r="AC20" s="49">
        <f t="shared" si="20"/>
        <v>-0.20000000000130999</v>
      </c>
      <c r="AD20" s="50">
        <f t="shared" si="21"/>
        <v>-2.5000000000119398</v>
      </c>
      <c r="AE20" s="32">
        <f t="shared" si="22"/>
        <v>-0.20000000000130999</v>
      </c>
      <c r="AF20" s="55">
        <v>81263</v>
      </c>
      <c r="AG20" s="70">
        <f t="shared" si="0"/>
        <v>47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44898</v>
      </c>
      <c r="B21" s="20">
        <v>784.7962</v>
      </c>
      <c r="C21" s="21">
        <v>6.8183999999999996</v>
      </c>
      <c r="D21" s="22">
        <f t="shared" ref="D21:D27" si="23">C21+B21</f>
        <v>791.6146</v>
      </c>
      <c r="E21" s="23">
        <f t="shared" ref="E21:E27" si="24">(D21-D20)*1000</f>
        <v>-0.70000000005165897</v>
      </c>
      <c r="F21" s="24">
        <f t="shared" ref="F21:F27" si="25">F20+E21</f>
        <v>-4.099999999994</v>
      </c>
      <c r="G21" s="25">
        <f t="shared" ref="G21:G27" si="26">E21/(A21-A20)</f>
        <v>-0.35000000002582998</v>
      </c>
      <c r="H21" s="21">
        <v>8.3110999999999997</v>
      </c>
      <c r="I21" s="22">
        <f t="shared" ref="I21:I27" si="27">H21+B21</f>
        <v>793.10730000000001</v>
      </c>
      <c r="J21" s="23">
        <f t="shared" ref="J21:J27" si="28">(I21-I20)*1000</f>
        <v>0</v>
      </c>
      <c r="K21" s="24">
        <f t="shared" ref="K21:K27" si="29">K20+J21</f>
        <v>-3.1000000000176402</v>
      </c>
      <c r="L21" s="25">
        <f t="shared" ref="L21:L27" si="30">J21/(A21-A20)</f>
        <v>0</v>
      </c>
      <c r="M21" s="40">
        <v>6.8379999999999903</v>
      </c>
      <c r="N21" s="22">
        <f t="shared" ref="N21:N27" si="31">M21+B21</f>
        <v>791.63419999999996</v>
      </c>
      <c r="O21" s="23">
        <f t="shared" ref="O21:O27" si="32">(N21-N20)*1000</f>
        <v>-0.49999999998817701</v>
      </c>
      <c r="P21" s="24">
        <f t="shared" ref="P21:P27" si="33">P20+O21</f>
        <v>-3.1999999999925399</v>
      </c>
      <c r="Q21" s="25">
        <f t="shared" ref="Q21:Q27" si="34">O21/(A21-A20)</f>
        <v>-0.24999999999408801</v>
      </c>
      <c r="R21" s="51"/>
      <c r="S21" s="47">
        <f t="shared" si="13"/>
        <v>44898</v>
      </c>
      <c r="T21" s="48">
        <v>10.32</v>
      </c>
      <c r="U21" s="49">
        <f t="shared" si="14"/>
        <v>0.199999999997758</v>
      </c>
      <c r="V21" s="50">
        <f t="shared" si="15"/>
        <v>-1.3000000000005201</v>
      </c>
      <c r="W21" s="32">
        <f t="shared" si="16"/>
        <v>9.9999999998878805E-2</v>
      </c>
      <c r="X21" s="18">
        <v>15.3614</v>
      </c>
      <c r="Y21" s="49">
        <f t="shared" si="17"/>
        <v>-0.19999999999953399</v>
      </c>
      <c r="Z21" s="50">
        <f t="shared" si="18"/>
        <v>-2.99999999999301</v>
      </c>
      <c r="AA21" s="32">
        <f t="shared" si="19"/>
        <v>-9.99999999997669E-2</v>
      </c>
      <c r="AB21" s="48">
        <v>10.0771</v>
      </c>
      <c r="AC21" s="49">
        <f t="shared" si="20"/>
        <v>0.100000000012201</v>
      </c>
      <c r="AD21" s="50">
        <f t="shared" si="21"/>
        <v>-2.3999999999997401</v>
      </c>
      <c r="AE21" s="32">
        <f t="shared" si="22"/>
        <v>5.0000000006100699E-2</v>
      </c>
      <c r="AF21" s="55">
        <v>81260</v>
      </c>
      <c r="AG21" s="70">
        <f t="shared" si="0"/>
        <v>50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44900</v>
      </c>
      <c r="B22" s="20">
        <v>784.7962</v>
      </c>
      <c r="C22" s="21">
        <v>6.8181000000000003</v>
      </c>
      <c r="D22" s="22">
        <f t="shared" si="23"/>
        <v>791.61429999999996</v>
      </c>
      <c r="E22" s="23">
        <f t="shared" si="24"/>
        <v>-0.30000000003838101</v>
      </c>
      <c r="F22" s="24">
        <f t="shared" si="25"/>
        <v>-4.4000000000323798</v>
      </c>
      <c r="G22" s="25">
        <f t="shared" si="26"/>
        <v>-0.15000000001919001</v>
      </c>
      <c r="H22" s="21">
        <v>8.3107000000000095</v>
      </c>
      <c r="I22" s="22">
        <f t="shared" si="27"/>
        <v>793.1069</v>
      </c>
      <c r="J22" s="23">
        <f t="shared" si="28"/>
        <v>-0.40000000001327901</v>
      </c>
      <c r="K22" s="24">
        <f t="shared" si="29"/>
        <v>-3.5000000000309202</v>
      </c>
      <c r="L22" s="25">
        <f t="shared" si="30"/>
        <v>-0.20000000000663901</v>
      </c>
      <c r="M22" s="39">
        <v>6.8377999999999899</v>
      </c>
      <c r="N22" s="22">
        <f t="shared" si="31"/>
        <v>791.63400000000001</v>
      </c>
      <c r="O22" s="23">
        <f t="shared" si="32"/>
        <v>-0.199999999949796</v>
      </c>
      <c r="P22" s="24">
        <f t="shared" si="33"/>
        <v>-3.3999999999423398</v>
      </c>
      <c r="Q22" s="25">
        <f t="shared" si="34"/>
        <v>-9.9999999974897905E-2</v>
      </c>
      <c r="R22" s="51"/>
      <c r="S22" s="47">
        <f t="shared" si="13"/>
        <v>44900</v>
      </c>
      <c r="T22" s="48">
        <v>10.319599999999999</v>
      </c>
      <c r="U22" s="49">
        <f t="shared" si="14"/>
        <v>-0.39999999999729102</v>
      </c>
      <c r="V22" s="50">
        <f t="shared" si="15"/>
        <v>-1.6999999999978099</v>
      </c>
      <c r="W22" s="32">
        <f t="shared" si="16"/>
        <v>-0.19999999999864601</v>
      </c>
      <c r="X22" s="18">
        <v>15.3614</v>
      </c>
      <c r="Y22" s="49">
        <f t="shared" si="17"/>
        <v>0</v>
      </c>
      <c r="Z22" s="50">
        <f t="shared" si="18"/>
        <v>-2.99999999999301</v>
      </c>
      <c r="AA22" s="32">
        <f t="shared" si="19"/>
        <v>0</v>
      </c>
      <c r="AB22" s="48">
        <v>10.076599999999999</v>
      </c>
      <c r="AC22" s="49">
        <f t="shared" si="20"/>
        <v>-0.50000000001482203</v>
      </c>
      <c r="AD22" s="50">
        <f t="shared" si="21"/>
        <v>-2.9000000000145598</v>
      </c>
      <c r="AE22" s="32">
        <f t="shared" si="22"/>
        <v>-0.25000000000741102</v>
      </c>
      <c r="AF22" s="55">
        <v>81257</v>
      </c>
      <c r="AG22" s="70">
        <f t="shared" si="0"/>
        <v>53</v>
      </c>
      <c r="AH22" s="72"/>
    </row>
    <row r="23" spans="1:43" s="1" customFormat="1" ht="14.85" customHeight="1">
      <c r="A23" s="19">
        <v>44902</v>
      </c>
      <c r="B23" s="20">
        <v>784.7962</v>
      </c>
      <c r="C23" s="21">
        <v>6.8178000000000001</v>
      </c>
      <c r="D23" s="22">
        <f t="shared" si="23"/>
        <v>791.61400000000003</v>
      </c>
      <c r="E23" s="23">
        <f t="shared" si="24"/>
        <v>-0.29999999992469401</v>
      </c>
      <c r="F23" s="24">
        <f t="shared" si="25"/>
        <v>-4.6999999999570701</v>
      </c>
      <c r="G23" s="25">
        <f t="shared" si="26"/>
        <v>-0.149999999962347</v>
      </c>
      <c r="H23" s="21">
        <v>8.31050000000001</v>
      </c>
      <c r="I23" s="22">
        <f t="shared" si="27"/>
        <v>793.10670000000005</v>
      </c>
      <c r="J23" s="23">
        <f t="shared" si="28"/>
        <v>-0.199999999949796</v>
      </c>
      <c r="K23" s="24">
        <f t="shared" si="29"/>
        <v>-3.69999999998072</v>
      </c>
      <c r="L23" s="25">
        <f t="shared" si="30"/>
        <v>-9.9999999974897905E-2</v>
      </c>
      <c r="M23" s="40">
        <v>6.8379000000000003</v>
      </c>
      <c r="N23" s="22">
        <f t="shared" si="31"/>
        <v>791.63409999999999</v>
      </c>
      <c r="O23" s="23">
        <f t="shared" si="32"/>
        <v>9.9999999974897905E-2</v>
      </c>
      <c r="P23" s="24">
        <f t="shared" si="33"/>
        <v>-3.2999999999674401</v>
      </c>
      <c r="Q23" s="25">
        <f t="shared" si="34"/>
        <v>4.9999999987449001E-2</v>
      </c>
      <c r="R23" s="51"/>
      <c r="S23" s="47">
        <f t="shared" si="13"/>
        <v>44902</v>
      </c>
      <c r="T23" s="48">
        <v>10.3195</v>
      </c>
      <c r="U23" s="49">
        <f t="shared" si="14"/>
        <v>-9.99999999997669E-2</v>
      </c>
      <c r="V23" s="50">
        <f t="shared" si="15"/>
        <v>-1.79999999999758</v>
      </c>
      <c r="W23" s="32">
        <f t="shared" si="16"/>
        <v>-4.9999999999883499E-2</v>
      </c>
      <c r="X23" s="18">
        <v>15.361000000000001</v>
      </c>
      <c r="Y23" s="49">
        <f t="shared" si="17"/>
        <v>-0.39999999999196201</v>
      </c>
      <c r="Z23" s="50">
        <f t="shared" si="18"/>
        <v>-3.3999999999849702</v>
      </c>
      <c r="AA23" s="32">
        <f t="shared" si="19"/>
        <v>-0.199999999995981</v>
      </c>
      <c r="AB23" s="48">
        <v>10.0764</v>
      </c>
      <c r="AC23" s="49">
        <f t="shared" si="20"/>
        <v>-0.20000000000130999</v>
      </c>
      <c r="AD23" s="50">
        <f t="shared" si="21"/>
        <v>-3.1000000000158701</v>
      </c>
      <c r="AE23" s="32">
        <f t="shared" si="22"/>
        <v>-0.100000000000655</v>
      </c>
      <c r="AF23" s="55">
        <v>81254</v>
      </c>
      <c r="AG23" s="70">
        <f t="shared" si="0"/>
        <v>56</v>
      </c>
      <c r="AH23" s="71"/>
    </row>
    <row r="24" spans="1:43" s="1" customFormat="1" ht="14.25">
      <c r="A24" s="19">
        <v>44904</v>
      </c>
      <c r="B24" s="20">
        <v>784.7962</v>
      </c>
      <c r="C24" s="21">
        <v>6.8177000000000003</v>
      </c>
      <c r="D24" s="22">
        <f t="shared" si="23"/>
        <v>791.61389999999994</v>
      </c>
      <c r="E24" s="23">
        <f t="shared" si="24"/>
        <v>-0.10000000008858501</v>
      </c>
      <c r="F24" s="24">
        <f t="shared" si="25"/>
        <v>-4.8000000000456602</v>
      </c>
      <c r="G24" s="25">
        <f t="shared" si="26"/>
        <v>-5.0000000044292399E-2</v>
      </c>
      <c r="H24" s="21">
        <v>8.3106000000000009</v>
      </c>
      <c r="I24" s="22">
        <f t="shared" si="27"/>
        <v>793.10680000000002</v>
      </c>
      <c r="J24" s="23">
        <f t="shared" si="28"/>
        <v>9.9999999974897905E-2</v>
      </c>
      <c r="K24" s="24">
        <f t="shared" si="29"/>
        <v>-3.6000000000058199</v>
      </c>
      <c r="L24" s="25">
        <f t="shared" si="30"/>
        <v>4.9999999987449001E-2</v>
      </c>
      <c r="M24" s="39">
        <v>6.8373999999999899</v>
      </c>
      <c r="N24" s="22">
        <f t="shared" si="31"/>
        <v>791.6336</v>
      </c>
      <c r="O24" s="23">
        <f t="shared" si="32"/>
        <v>-0.49999999998817701</v>
      </c>
      <c r="P24" s="24">
        <f t="shared" si="33"/>
        <v>-3.7999999999556202</v>
      </c>
      <c r="Q24" s="25">
        <f t="shared" si="34"/>
        <v>-0.24999999999408801</v>
      </c>
      <c r="R24" s="51"/>
      <c r="S24" s="47">
        <f t="shared" si="13"/>
        <v>44904</v>
      </c>
      <c r="T24" s="48">
        <v>10.319599999999999</v>
      </c>
      <c r="U24" s="49">
        <f t="shared" si="14"/>
        <v>9.9999999996214201E-2</v>
      </c>
      <c r="V24" s="50">
        <f t="shared" si="15"/>
        <v>-1.70000000000137</v>
      </c>
      <c r="W24" s="32">
        <f t="shared" si="16"/>
        <v>4.99999999981071E-2</v>
      </c>
      <c r="X24" s="18">
        <v>15.360799999999999</v>
      </c>
      <c r="Y24" s="49">
        <f t="shared" si="17"/>
        <v>-0.19999999999953399</v>
      </c>
      <c r="Z24" s="50">
        <f t="shared" si="18"/>
        <v>-3.5999999999845</v>
      </c>
      <c r="AA24" s="32">
        <f t="shared" si="19"/>
        <v>-9.99999999997669E-2</v>
      </c>
      <c r="AB24" s="48">
        <v>10.0762</v>
      </c>
      <c r="AC24" s="49">
        <f t="shared" si="20"/>
        <v>-0.20000000000130999</v>
      </c>
      <c r="AD24" s="50">
        <f t="shared" si="21"/>
        <v>-3.3000000000171799</v>
      </c>
      <c r="AE24" s="32">
        <f t="shared" si="22"/>
        <v>-0.100000000000655</v>
      </c>
      <c r="AF24" s="55">
        <v>81251</v>
      </c>
      <c r="AG24" s="70">
        <f t="shared" si="0"/>
        <v>59</v>
      </c>
      <c r="AH24" s="72"/>
    </row>
    <row r="25" spans="1:43" s="1" customFormat="1" ht="14.25">
      <c r="A25" s="19">
        <v>44906</v>
      </c>
      <c r="B25" s="20">
        <v>784.7962</v>
      </c>
      <c r="C25" s="21">
        <v>6.8171999999999997</v>
      </c>
      <c r="D25" s="22">
        <f t="shared" si="23"/>
        <v>791.61339999999996</v>
      </c>
      <c r="E25" s="23">
        <f t="shared" si="24"/>
        <v>-0.49999999998817701</v>
      </c>
      <c r="F25" s="24">
        <f t="shared" si="25"/>
        <v>-5.3000000000338297</v>
      </c>
      <c r="G25" s="25">
        <f t="shared" si="26"/>
        <v>-0.24999999999408801</v>
      </c>
      <c r="H25" s="21">
        <v>8.3101000000000091</v>
      </c>
      <c r="I25" s="22">
        <f t="shared" si="27"/>
        <v>793.10630000000003</v>
      </c>
      <c r="J25" s="23">
        <f t="shared" si="28"/>
        <v>-0.49999999998817701</v>
      </c>
      <c r="K25" s="24">
        <f t="shared" si="29"/>
        <v>-4.099999999994</v>
      </c>
      <c r="L25" s="25">
        <f t="shared" si="30"/>
        <v>-0.24999999999408801</v>
      </c>
      <c r="M25" s="40">
        <v>6.8371999999999904</v>
      </c>
      <c r="N25" s="22">
        <f t="shared" si="31"/>
        <v>791.63340000000005</v>
      </c>
      <c r="O25" s="23">
        <f t="shared" si="32"/>
        <v>-0.20000000006348301</v>
      </c>
      <c r="P25" s="24">
        <f t="shared" si="33"/>
        <v>-4.0000000000191003</v>
      </c>
      <c r="Q25" s="25">
        <f t="shared" si="34"/>
        <v>-0.100000000031741</v>
      </c>
      <c r="R25" s="51"/>
      <c r="S25" s="47">
        <f t="shared" si="13"/>
        <v>44906</v>
      </c>
      <c r="T25" s="48">
        <v>10.3193</v>
      </c>
      <c r="U25" s="49">
        <f t="shared" si="14"/>
        <v>-0.299999999995748</v>
      </c>
      <c r="V25" s="50">
        <f t="shared" si="15"/>
        <v>-1.9999999999971201</v>
      </c>
      <c r="W25" s="32">
        <f t="shared" si="16"/>
        <v>-0.149999999997874</v>
      </c>
      <c r="X25" s="18">
        <v>15.360900000000001</v>
      </c>
      <c r="Y25" s="49">
        <f t="shared" si="17"/>
        <v>9.9999999992661501E-2</v>
      </c>
      <c r="Z25" s="50">
        <f t="shared" si="18"/>
        <v>-3.4999999999918399</v>
      </c>
      <c r="AA25" s="32">
        <f t="shared" si="19"/>
        <v>4.9999999996330799E-2</v>
      </c>
      <c r="AB25" s="48">
        <v>10.0761</v>
      </c>
      <c r="AC25" s="49">
        <f t="shared" si="20"/>
        <v>-9.9999999982003401E-2</v>
      </c>
      <c r="AD25" s="50">
        <f t="shared" si="21"/>
        <v>-3.3999999999991801</v>
      </c>
      <c r="AE25" s="32">
        <f t="shared" si="22"/>
        <v>-4.9999999991001701E-2</v>
      </c>
      <c r="AF25" s="55">
        <v>81248</v>
      </c>
      <c r="AG25" s="70">
        <f t="shared" si="0"/>
        <v>62</v>
      </c>
      <c r="AH25" s="71"/>
    </row>
    <row r="26" spans="1:43" s="1" customFormat="1" ht="14.25">
      <c r="A26" s="19">
        <v>44910</v>
      </c>
      <c r="B26" s="20">
        <v>784.7962</v>
      </c>
      <c r="C26" s="21">
        <v>6.8169000000000004</v>
      </c>
      <c r="D26" s="22">
        <f t="shared" si="23"/>
        <v>791.61310000000003</v>
      </c>
      <c r="E26" s="23">
        <f t="shared" si="24"/>
        <v>-0.29999999992469401</v>
      </c>
      <c r="F26" s="24">
        <f t="shared" si="25"/>
        <v>-5.5999999999585297</v>
      </c>
      <c r="G26" s="25">
        <f t="shared" si="26"/>
        <v>-7.4999999981173501E-2</v>
      </c>
      <c r="H26" s="21">
        <v>8.3099000000000096</v>
      </c>
      <c r="I26" s="22">
        <f t="shared" si="27"/>
        <v>793.10609999999997</v>
      </c>
      <c r="J26" s="23">
        <f t="shared" si="28"/>
        <v>-0.20000000006348301</v>
      </c>
      <c r="K26" s="24">
        <f t="shared" si="29"/>
        <v>-4.3000000000574801</v>
      </c>
      <c r="L26" s="25">
        <f t="shared" si="30"/>
        <v>-5.0000000015870703E-2</v>
      </c>
      <c r="M26" s="39">
        <v>6.8371000000000004</v>
      </c>
      <c r="N26" s="22">
        <f t="shared" si="31"/>
        <v>791.63329999999996</v>
      </c>
      <c r="O26" s="23">
        <f t="shared" si="32"/>
        <v>-9.9999999974897905E-2</v>
      </c>
      <c r="P26" s="24">
        <f t="shared" si="33"/>
        <v>-4.099999999994</v>
      </c>
      <c r="Q26" s="25">
        <f t="shared" si="34"/>
        <v>-2.49999999937245E-2</v>
      </c>
      <c r="R26" s="51"/>
      <c r="S26" s="47">
        <f t="shared" si="13"/>
        <v>44910</v>
      </c>
      <c r="T26" s="48">
        <v>10.3192</v>
      </c>
      <c r="U26" s="49">
        <f t="shared" si="14"/>
        <v>-9.99999999997669E-2</v>
      </c>
      <c r="V26" s="50">
        <f t="shared" si="15"/>
        <v>-2.0999999999968799</v>
      </c>
      <c r="W26" s="32">
        <f t="shared" si="16"/>
        <v>-2.4999999999941701E-2</v>
      </c>
      <c r="X26" s="18">
        <v>15.3604</v>
      </c>
      <c r="Y26" s="49">
        <f t="shared" si="17"/>
        <v>-0.499999999991729</v>
      </c>
      <c r="Z26" s="50">
        <f t="shared" si="18"/>
        <v>-3.99999999998357</v>
      </c>
      <c r="AA26" s="32">
        <f t="shared" si="19"/>
        <v>-0.124999999997932</v>
      </c>
      <c r="AB26" s="48">
        <v>10.075799999999999</v>
      </c>
      <c r="AC26" s="49">
        <f t="shared" si="20"/>
        <v>-0.300000000020617</v>
      </c>
      <c r="AD26" s="50">
        <f t="shared" si="21"/>
        <v>-3.7000000000197999</v>
      </c>
      <c r="AE26" s="32">
        <f t="shared" si="22"/>
        <v>-7.5000000005154305E-2</v>
      </c>
      <c r="AF26" s="55">
        <v>81245</v>
      </c>
      <c r="AG26" s="70">
        <f t="shared" si="0"/>
        <v>65</v>
      </c>
      <c r="AH26" s="72"/>
    </row>
    <row r="27" spans="1:43" s="1" customFormat="1" ht="14.25">
      <c r="A27" s="19">
        <v>44915</v>
      </c>
      <c r="B27" s="20">
        <v>784.7962</v>
      </c>
      <c r="C27" s="21">
        <v>6.8171999999999997</v>
      </c>
      <c r="D27" s="22">
        <f t="shared" si="23"/>
        <v>791.61339999999996</v>
      </c>
      <c r="E27" s="23">
        <f t="shared" si="24"/>
        <v>0.29999999992469401</v>
      </c>
      <c r="F27" s="24">
        <f t="shared" si="25"/>
        <v>-5.3000000000338297</v>
      </c>
      <c r="G27" s="25">
        <f t="shared" si="26"/>
        <v>5.9999999984938802E-2</v>
      </c>
      <c r="H27" s="21">
        <v>8.31</v>
      </c>
      <c r="I27" s="22">
        <f t="shared" si="27"/>
        <v>793.10619999999994</v>
      </c>
      <c r="J27" s="23">
        <f t="shared" si="28"/>
        <v>9.9999999974897905E-2</v>
      </c>
      <c r="K27" s="24">
        <f t="shared" si="29"/>
        <v>-4.2000000000825803</v>
      </c>
      <c r="L27" s="25">
        <f t="shared" si="30"/>
        <v>1.99999999949796E-2</v>
      </c>
      <c r="M27" s="40">
        <v>6.8373999999999997</v>
      </c>
      <c r="N27" s="22">
        <f t="shared" si="31"/>
        <v>791.6336</v>
      </c>
      <c r="O27" s="23">
        <f t="shared" si="32"/>
        <v>0.30000000003838101</v>
      </c>
      <c r="P27" s="24">
        <f t="shared" si="33"/>
        <v>-3.7999999999556202</v>
      </c>
      <c r="Q27" s="25">
        <f t="shared" si="34"/>
        <v>6.0000000007676101E-2</v>
      </c>
      <c r="R27" s="52"/>
      <c r="S27" s="47">
        <f t="shared" si="13"/>
        <v>44915</v>
      </c>
      <c r="T27" s="48">
        <v>10.3194</v>
      </c>
      <c r="U27" s="49">
        <f t="shared" si="14"/>
        <v>0.199999999995981</v>
      </c>
      <c r="V27" s="50">
        <f t="shared" si="15"/>
        <v>-1.9000000000009001</v>
      </c>
      <c r="W27" s="32">
        <f t="shared" si="16"/>
        <v>3.9999999999196199E-2</v>
      </c>
      <c r="X27" s="18">
        <v>15.360799999999999</v>
      </c>
      <c r="Y27" s="49">
        <f t="shared" si="17"/>
        <v>0.39999999999018598</v>
      </c>
      <c r="Z27" s="50">
        <f t="shared" si="18"/>
        <v>-3.5999999999933898</v>
      </c>
      <c r="AA27" s="32">
        <f t="shared" si="19"/>
        <v>7.9999999998037197E-2</v>
      </c>
      <c r="AB27" s="48">
        <v>10.075699999999999</v>
      </c>
      <c r="AC27" s="49">
        <f t="shared" si="20"/>
        <v>-9.9999999980227003E-2</v>
      </c>
      <c r="AD27" s="50">
        <f t="shared" si="21"/>
        <v>-3.80000000000003</v>
      </c>
      <c r="AE27" s="32">
        <f t="shared" si="22"/>
        <v>-1.99999999960454E-2</v>
      </c>
      <c r="AF27" s="55">
        <v>81242</v>
      </c>
      <c r="AG27" s="70">
        <f t="shared" si="0"/>
        <v>68</v>
      </c>
      <c r="AH27" s="71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34"/>
      <c r="T28" s="48"/>
      <c r="U28" s="49"/>
      <c r="V28" s="50"/>
      <c r="W28" s="32"/>
      <c r="X28" s="18"/>
      <c r="Y28" s="49"/>
      <c r="Z28" s="50"/>
      <c r="AA28" s="32"/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9" workbookViewId="0">
      <selection activeCell="U28" sqref="U28"/>
    </sheetView>
  </sheetViews>
  <sheetFormatPr defaultColWidth="9" defaultRowHeight="13.5"/>
  <cols>
    <col min="1" max="1" width="9.125"/>
    <col min="2" max="2" width="10.625" customWidth="1"/>
    <col min="3" max="3" width="13.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19" max="19" width="9.125"/>
    <col min="20" max="20" width="13.75"/>
    <col min="24" max="24" width="11.875" customWidth="1"/>
    <col min="28" max="28" width="12.875" customWidth="1"/>
    <col min="32" max="33" width="10.375"/>
  </cols>
  <sheetData>
    <row r="1" spans="1:44" s="1" customFormat="1" ht="30.75" customHeight="1">
      <c r="A1" s="97" t="s">
        <v>75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44891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44891</v>
      </c>
      <c r="B6" s="20">
        <v>784.7962</v>
      </c>
      <c r="C6" s="21">
        <v>6.4001999999999999</v>
      </c>
      <c r="D6" s="22">
        <f t="shared" ref="D6:D9" si="0">C6+B6</f>
        <v>791.19640000000004</v>
      </c>
      <c r="E6" s="23">
        <v>0</v>
      </c>
      <c r="F6" s="24">
        <v>0</v>
      </c>
      <c r="G6" s="25">
        <v>0</v>
      </c>
      <c r="H6" s="21">
        <v>7.2473000000000001</v>
      </c>
      <c r="I6" s="22">
        <f t="shared" ref="I6:I9" si="1">H6+B6</f>
        <v>792.04349999999999</v>
      </c>
      <c r="J6" s="23">
        <v>0</v>
      </c>
      <c r="K6" s="24">
        <v>0</v>
      </c>
      <c r="L6" s="25">
        <v>0</v>
      </c>
      <c r="M6" s="39">
        <v>5.6275000000000004</v>
      </c>
      <c r="N6" s="22">
        <f t="shared" ref="N6:N9" si="2">M6+B6</f>
        <v>790.42370000000005</v>
      </c>
      <c r="O6" s="23">
        <v>0</v>
      </c>
      <c r="P6" s="24">
        <v>0</v>
      </c>
      <c r="Q6" s="25">
        <v>0</v>
      </c>
      <c r="R6" s="46"/>
      <c r="S6" s="47">
        <f t="shared" ref="S6:S9" si="3">A6</f>
        <v>44891</v>
      </c>
      <c r="T6" s="48">
        <v>9.6685999999999996</v>
      </c>
      <c r="U6" s="49">
        <v>0</v>
      </c>
      <c r="V6" s="50">
        <v>0</v>
      </c>
      <c r="W6" s="32">
        <v>0</v>
      </c>
      <c r="X6" s="18">
        <v>11.900399999999999</v>
      </c>
      <c r="Y6" s="49">
        <f>(X6-X6)*1000</f>
        <v>0</v>
      </c>
      <c r="Z6" s="50">
        <v>0</v>
      </c>
      <c r="AA6" s="32">
        <v>0</v>
      </c>
      <c r="AB6" s="48">
        <v>8.5641999999999996</v>
      </c>
      <c r="AC6" s="49">
        <v>0</v>
      </c>
      <c r="AD6" s="50">
        <v>0</v>
      </c>
      <c r="AE6" s="32">
        <v>0</v>
      </c>
      <c r="AF6" s="55">
        <v>81268</v>
      </c>
      <c r="AG6" s="70">
        <f>81273-AF6</f>
        <v>5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44892</v>
      </c>
      <c r="B7" s="20">
        <v>784.7962</v>
      </c>
      <c r="C7" s="21">
        <v>6.4</v>
      </c>
      <c r="D7" s="22">
        <f t="shared" si="0"/>
        <v>791.19619999999998</v>
      </c>
      <c r="E7" s="23">
        <f t="shared" ref="E7:E9" si="4">(D7-D6)*1000</f>
        <v>-0.20000000006348301</v>
      </c>
      <c r="F7" s="24">
        <f t="shared" ref="F7:F9" si="5">F6+E7</f>
        <v>-0.20000000006348301</v>
      </c>
      <c r="G7" s="25">
        <f t="shared" ref="G7:G9" si="6">E7/(A7-A6)</f>
        <v>-0.20000000006348301</v>
      </c>
      <c r="H7" s="21">
        <v>7.2470999999999997</v>
      </c>
      <c r="I7" s="22">
        <f t="shared" si="1"/>
        <v>792.04330000000004</v>
      </c>
      <c r="J7" s="23">
        <f t="shared" ref="J7:J9" si="7">(I7-I6)*1000</f>
        <v>-0.199999999949796</v>
      </c>
      <c r="K7" s="24">
        <f t="shared" ref="K7:K9" si="8">K6+J7</f>
        <v>-0.199999999949796</v>
      </c>
      <c r="L7" s="25">
        <f t="shared" ref="L7:L9" si="9">J7/(A7-A6)</f>
        <v>-0.199999999949796</v>
      </c>
      <c r="M7" s="40">
        <v>5.6273</v>
      </c>
      <c r="N7" s="22">
        <f t="shared" si="2"/>
        <v>790.42349999999999</v>
      </c>
      <c r="O7" s="23">
        <f t="shared" ref="O7:O9" si="10">(N7-N6)*1000</f>
        <v>-0.20000000006348301</v>
      </c>
      <c r="P7" s="24">
        <f t="shared" ref="P7:P9" si="11">P6+O7</f>
        <v>-0.20000000006348301</v>
      </c>
      <c r="Q7" s="25">
        <f t="shared" ref="Q7:Q9" si="12">O7/(A7-A6)</f>
        <v>-0.20000000006348301</v>
      </c>
      <c r="R7" s="51"/>
      <c r="S7" s="47">
        <f t="shared" si="3"/>
        <v>44892</v>
      </c>
      <c r="T7" s="48">
        <v>9.6684999999999999</v>
      </c>
      <c r="U7" s="49">
        <f t="shared" ref="U7:U9" si="13">(T7-T6)*1000</f>
        <v>-9.99999999997669E-2</v>
      </c>
      <c r="V7" s="50">
        <f t="shared" ref="V7:V9" si="14">V6+U7</f>
        <v>-9.99999999997669E-2</v>
      </c>
      <c r="W7" s="32">
        <f t="shared" ref="W7:W9" si="15">U7/(S7-S6)</f>
        <v>-9.99999999997669E-2</v>
      </c>
      <c r="X7" s="18">
        <v>11.9003</v>
      </c>
      <c r="Y7" s="49">
        <f t="shared" ref="Y7:Y9" si="16">(X7-X6)*1000</f>
        <v>-9.99999999997669E-2</v>
      </c>
      <c r="Z7" s="50">
        <f t="shared" ref="Z7:Z9" si="17">Z6+Y7</f>
        <v>-9.99999999997669E-2</v>
      </c>
      <c r="AA7" s="32">
        <f t="shared" ref="AA7:AA9" si="18">Y7/(S7-S6)</f>
        <v>-9.99999999997669E-2</v>
      </c>
      <c r="AB7" s="48">
        <v>8.5643999999999991</v>
      </c>
      <c r="AC7" s="49">
        <f t="shared" ref="AC7:AC9" si="19">(AB7-AB6)*1000</f>
        <v>0.19999999999953399</v>
      </c>
      <c r="AD7" s="50">
        <f t="shared" ref="AD7:AD9" si="20">AD6+AC7</f>
        <v>0.19999999999953399</v>
      </c>
      <c r="AE7" s="32">
        <f t="shared" ref="AE7:AE9" si="21">AC7/(S7-S6)</f>
        <v>0.19999999999953399</v>
      </c>
      <c r="AF7" s="55">
        <v>81265</v>
      </c>
      <c r="AG7" s="70">
        <f t="shared" ref="AG7:AG27" si="22">81273-AF7</f>
        <v>8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44893</v>
      </c>
      <c r="B8" s="20">
        <v>784.7962</v>
      </c>
      <c r="C8" s="21">
        <v>6.4001000000000001</v>
      </c>
      <c r="D8" s="22">
        <f t="shared" si="0"/>
        <v>791.19629999999995</v>
      </c>
      <c r="E8" s="23">
        <f t="shared" si="4"/>
        <v>9.9999999974897905E-2</v>
      </c>
      <c r="F8" s="24">
        <f t="shared" si="5"/>
        <v>-0.10000000008858501</v>
      </c>
      <c r="G8" s="25">
        <f t="shared" si="6"/>
        <v>9.9999999974897905E-2</v>
      </c>
      <c r="H8" s="21">
        <v>7.2468000000000004</v>
      </c>
      <c r="I8" s="22">
        <f t="shared" si="1"/>
        <v>792.04300000000001</v>
      </c>
      <c r="J8" s="23">
        <f t="shared" si="7"/>
        <v>-0.30000000003838101</v>
      </c>
      <c r="K8" s="24">
        <f t="shared" si="8"/>
        <v>-0.49999999998817701</v>
      </c>
      <c r="L8" s="25">
        <f t="shared" si="9"/>
        <v>-0.30000000003838101</v>
      </c>
      <c r="M8" s="39">
        <v>5.6273999999999997</v>
      </c>
      <c r="N8" s="22">
        <f t="shared" si="2"/>
        <v>790.42359999999996</v>
      </c>
      <c r="O8" s="23">
        <f t="shared" si="10"/>
        <v>9.9999999974897905E-2</v>
      </c>
      <c r="P8" s="24">
        <f t="shared" si="11"/>
        <v>-0.10000000008858501</v>
      </c>
      <c r="Q8" s="25">
        <f t="shared" si="12"/>
        <v>9.9999999974897905E-2</v>
      </c>
      <c r="R8" s="46"/>
      <c r="S8" s="47">
        <f t="shared" si="3"/>
        <v>44893</v>
      </c>
      <c r="T8" s="48">
        <v>9.6683000000000003</v>
      </c>
      <c r="U8" s="49">
        <f t="shared" si="13"/>
        <v>-0.19999999999953399</v>
      </c>
      <c r="V8" s="50">
        <f t="shared" si="14"/>
        <v>-0.29999999999930099</v>
      </c>
      <c r="W8" s="32">
        <f t="shared" si="15"/>
        <v>-0.19999999999953399</v>
      </c>
      <c r="X8" s="18">
        <v>11.9002</v>
      </c>
      <c r="Y8" s="49">
        <f t="shared" si="16"/>
        <v>-9.99999999997669E-2</v>
      </c>
      <c r="Z8" s="50">
        <f t="shared" si="17"/>
        <v>-0.19999999999953399</v>
      </c>
      <c r="AA8" s="32">
        <f t="shared" si="18"/>
        <v>-9.99999999997669E-2</v>
      </c>
      <c r="AB8" s="48">
        <v>8.5640000000000001</v>
      </c>
      <c r="AC8" s="49">
        <f t="shared" si="19"/>
        <v>-0.39999999999906799</v>
      </c>
      <c r="AD8" s="50">
        <f t="shared" si="20"/>
        <v>-0.19999999999953399</v>
      </c>
      <c r="AE8" s="32">
        <f t="shared" si="21"/>
        <v>-0.39999999999906799</v>
      </c>
      <c r="AF8" s="55">
        <v>81262</v>
      </c>
      <c r="AG8" s="70">
        <f t="shared" si="22"/>
        <v>11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44894</v>
      </c>
      <c r="B9" s="20">
        <v>784.7962</v>
      </c>
      <c r="C9" s="21">
        <v>6.3996000000000004</v>
      </c>
      <c r="D9" s="22">
        <f t="shared" si="0"/>
        <v>791.19579999999996</v>
      </c>
      <c r="E9" s="23">
        <f t="shared" si="4"/>
        <v>-0.49999999998817701</v>
      </c>
      <c r="F9" s="24">
        <f t="shared" si="5"/>
        <v>-0.60000000007676102</v>
      </c>
      <c r="G9" s="25">
        <f t="shared" si="6"/>
        <v>-0.49999999998817701</v>
      </c>
      <c r="H9" s="21">
        <v>7.2465999999999999</v>
      </c>
      <c r="I9" s="22">
        <f t="shared" si="1"/>
        <v>792.04280000000006</v>
      </c>
      <c r="J9" s="23">
        <f t="shared" si="7"/>
        <v>-0.20000000006348301</v>
      </c>
      <c r="K9" s="24">
        <f t="shared" si="8"/>
        <v>-0.70000000005165897</v>
      </c>
      <c r="L9" s="25">
        <f t="shared" si="9"/>
        <v>-0.20000000006348301</v>
      </c>
      <c r="M9" s="40">
        <v>5.6269</v>
      </c>
      <c r="N9" s="22">
        <f t="shared" si="2"/>
        <v>790.42309999999998</v>
      </c>
      <c r="O9" s="23">
        <f t="shared" si="10"/>
        <v>-0.49999999998817701</v>
      </c>
      <c r="P9" s="24">
        <f t="shared" si="11"/>
        <v>-0.60000000007676102</v>
      </c>
      <c r="Q9" s="25">
        <f t="shared" si="12"/>
        <v>-0.49999999998817701</v>
      </c>
      <c r="R9" s="51"/>
      <c r="S9" s="47">
        <f t="shared" si="3"/>
        <v>44894</v>
      </c>
      <c r="T9" s="48">
        <v>9.6682000000000006</v>
      </c>
      <c r="U9" s="49">
        <f t="shared" si="13"/>
        <v>-9.99999999997669E-2</v>
      </c>
      <c r="V9" s="50">
        <f t="shared" si="14"/>
        <v>-0.39999999999906799</v>
      </c>
      <c r="W9" s="32">
        <f t="shared" si="15"/>
        <v>-9.99999999997669E-2</v>
      </c>
      <c r="X9" s="18">
        <v>11.9</v>
      </c>
      <c r="Y9" s="49">
        <f t="shared" si="16"/>
        <v>-0.19999999999953399</v>
      </c>
      <c r="Z9" s="50">
        <f t="shared" si="17"/>
        <v>-0.39999999999906799</v>
      </c>
      <c r="AA9" s="32">
        <f t="shared" si="18"/>
        <v>-0.19999999999953399</v>
      </c>
      <c r="AB9" s="48">
        <v>8.5639000000000003</v>
      </c>
      <c r="AC9" s="49">
        <f t="shared" si="19"/>
        <v>-9.99999999997669E-2</v>
      </c>
      <c r="AD9" s="50">
        <f t="shared" si="20"/>
        <v>-0.29999999999930099</v>
      </c>
      <c r="AE9" s="32">
        <f t="shared" si="21"/>
        <v>-9.99999999997669E-2</v>
      </c>
      <c r="AF9" s="55">
        <v>81259</v>
      </c>
      <c r="AG9" s="70">
        <f t="shared" si="22"/>
        <v>14</v>
      </c>
      <c r="AH9" s="71"/>
      <c r="AI9" s="73"/>
      <c r="AJ9" s="73"/>
      <c r="AK9" s="73"/>
      <c r="AL9" s="73"/>
      <c r="AM9" s="73"/>
    </row>
    <row r="10" spans="1:44" s="7" customFormat="1" ht="14.25">
      <c r="A10" s="19">
        <v>44895</v>
      </c>
      <c r="B10" s="20">
        <v>784.7962</v>
      </c>
      <c r="C10" s="21">
        <v>6.3994</v>
      </c>
      <c r="D10" s="22">
        <f t="shared" ref="D10:D27" si="23">C10+B10</f>
        <v>791.19560000000001</v>
      </c>
      <c r="E10" s="23">
        <f t="shared" ref="E10:E27" si="24">(D10-D9)*1000</f>
        <v>-0.199999999949796</v>
      </c>
      <c r="F10" s="24">
        <f t="shared" ref="F10:F27" si="25">F9+E10</f>
        <v>-0.80000000002655702</v>
      </c>
      <c r="G10" s="25">
        <f t="shared" ref="G10:G27" si="26">E10/(A10-A9)</f>
        <v>-0.199999999949796</v>
      </c>
      <c r="H10" s="21">
        <v>7.2465000000000002</v>
      </c>
      <c r="I10" s="22">
        <f t="shared" ref="I10:I27" si="27">H10+B10</f>
        <v>792.04269999999997</v>
      </c>
      <c r="J10" s="23">
        <f t="shared" ref="J10:J27" si="28">(I10-I9)*1000</f>
        <v>-0.10000000008858501</v>
      </c>
      <c r="K10" s="24">
        <f t="shared" ref="K10:K27" si="29">K9+J10</f>
        <v>-0.80000000014024397</v>
      </c>
      <c r="L10" s="25">
        <f t="shared" ref="L10:L27" si="30">J10/(A10-A9)</f>
        <v>-0.10000000008858501</v>
      </c>
      <c r="M10" s="39">
        <v>5.6269999999999998</v>
      </c>
      <c r="N10" s="22">
        <f t="shared" ref="N10:N27" si="31">M10+B10</f>
        <v>790.42319999999995</v>
      </c>
      <c r="O10" s="23">
        <f t="shared" ref="O10:O27" si="32">(N10-N9)*1000</f>
        <v>9.9999999974897905E-2</v>
      </c>
      <c r="P10" s="24">
        <f t="shared" ref="P10:P27" si="33">P9+O10</f>
        <v>-0.50000000010186296</v>
      </c>
      <c r="Q10" s="25">
        <f t="shared" ref="Q10:Q27" si="34">O10/(A10-A9)</f>
        <v>9.9999999974897905E-2</v>
      </c>
      <c r="R10" s="46"/>
      <c r="S10" s="47">
        <f t="shared" ref="S10:S27" si="35">A10</f>
        <v>44895</v>
      </c>
      <c r="T10" s="48">
        <v>9.6678999999999995</v>
      </c>
      <c r="U10" s="49">
        <f t="shared" ref="U10:U27" si="36">(T10-T9)*1000</f>
        <v>-0.30000000000107702</v>
      </c>
      <c r="V10" s="50">
        <f t="shared" ref="V10:V27" si="37">V9+U10</f>
        <v>-0.70000000000014495</v>
      </c>
      <c r="W10" s="32">
        <f t="shared" ref="W10:W27" si="38">U10/(S10-S9)</f>
        <v>-0.30000000000107702</v>
      </c>
      <c r="X10" s="18">
        <v>11.9</v>
      </c>
      <c r="Y10" s="49">
        <f t="shared" ref="Y10:Y27" si="39">(X10-X9)*1000</f>
        <v>0</v>
      </c>
      <c r="Z10" s="50">
        <f t="shared" ref="Z10:Z27" si="40">Z9+Y10</f>
        <v>-0.39999999999906799</v>
      </c>
      <c r="AA10" s="32">
        <f t="shared" ref="AA10:AA27" si="41">Y10/(S10-S9)</f>
        <v>0</v>
      </c>
      <c r="AB10" s="48">
        <v>8.5637000000000008</v>
      </c>
      <c r="AC10" s="49">
        <f t="shared" ref="AC10:AC27" si="42">(AB10-AB9)*1000</f>
        <v>-0.19999999999953399</v>
      </c>
      <c r="AD10" s="50">
        <f t="shared" ref="AD10:AD27" si="43">AD9+AC10</f>
        <v>-0.49999999999883499</v>
      </c>
      <c r="AE10" s="32">
        <f t="shared" ref="AE10:AE27" si="44">AC10/(S10-S9)</f>
        <v>-0.19999999999953399</v>
      </c>
      <c r="AF10" s="55">
        <v>81256</v>
      </c>
      <c r="AG10" s="70">
        <f t="shared" si="22"/>
        <v>17</v>
      </c>
    </row>
    <row r="11" spans="1:44" s="1" customFormat="1" ht="14.85" customHeight="1">
      <c r="A11" s="19">
        <v>44896</v>
      </c>
      <c r="B11" s="20">
        <v>784.7962</v>
      </c>
      <c r="C11" s="21">
        <v>6.3993000000000002</v>
      </c>
      <c r="D11" s="22">
        <f t="shared" si="23"/>
        <v>791.19550000000004</v>
      </c>
      <c r="E11" s="23">
        <f t="shared" si="24"/>
        <v>-9.9999999974897905E-2</v>
      </c>
      <c r="F11" s="24">
        <f t="shared" si="25"/>
        <v>-0.90000000000145497</v>
      </c>
      <c r="G11" s="25">
        <f t="shared" si="26"/>
        <v>-9.9999999974897905E-2</v>
      </c>
      <c r="H11" s="21">
        <v>7.2462</v>
      </c>
      <c r="I11" s="22">
        <f t="shared" si="27"/>
        <v>792.04240000000004</v>
      </c>
      <c r="J11" s="23">
        <f t="shared" si="28"/>
        <v>-0.29999999992469401</v>
      </c>
      <c r="K11" s="24">
        <f t="shared" si="29"/>
        <v>-1.1000000000649399</v>
      </c>
      <c r="L11" s="25">
        <f t="shared" si="30"/>
        <v>-0.29999999992469401</v>
      </c>
      <c r="M11" s="40">
        <v>5.6265000000000001</v>
      </c>
      <c r="N11" s="22">
        <f t="shared" si="31"/>
        <v>790.42269999999996</v>
      </c>
      <c r="O11" s="23">
        <f t="shared" si="32"/>
        <v>-0.49999999998817701</v>
      </c>
      <c r="P11" s="24">
        <f t="shared" si="33"/>
        <v>-1.00000000009004</v>
      </c>
      <c r="Q11" s="25">
        <f t="shared" si="34"/>
        <v>-0.49999999998817701</v>
      </c>
      <c r="R11" s="51"/>
      <c r="S11" s="47">
        <f t="shared" si="35"/>
        <v>44896</v>
      </c>
      <c r="T11" s="48">
        <v>9.6677</v>
      </c>
      <c r="U11" s="49">
        <f t="shared" si="36"/>
        <v>-0.19999999999953399</v>
      </c>
      <c r="V11" s="50">
        <f t="shared" si="37"/>
        <v>-0.89999999999967895</v>
      </c>
      <c r="W11" s="32">
        <f t="shared" si="38"/>
        <v>-0.19999999999953399</v>
      </c>
      <c r="X11" s="18">
        <v>11.899900000000001</v>
      </c>
      <c r="Y11" s="49">
        <f t="shared" si="39"/>
        <v>-9.99999999997669E-2</v>
      </c>
      <c r="Z11" s="50">
        <f t="shared" si="40"/>
        <v>-0.49999999999883499</v>
      </c>
      <c r="AA11" s="32">
        <f t="shared" si="41"/>
        <v>-9.99999999997669E-2</v>
      </c>
      <c r="AB11" s="48">
        <v>8.5635999999999992</v>
      </c>
      <c r="AC11" s="49">
        <f t="shared" si="42"/>
        <v>-0.10000000000154299</v>
      </c>
      <c r="AD11" s="50">
        <f t="shared" si="43"/>
        <v>-0.60000000000037801</v>
      </c>
      <c r="AE11" s="32">
        <f t="shared" si="44"/>
        <v>-0.10000000000154299</v>
      </c>
      <c r="AF11" s="55">
        <v>81253</v>
      </c>
      <c r="AG11" s="70">
        <f t="shared" si="22"/>
        <v>20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44897</v>
      </c>
      <c r="B12" s="20">
        <v>784.7962</v>
      </c>
      <c r="C12" s="21">
        <v>6.399</v>
      </c>
      <c r="D12" s="22">
        <f t="shared" si="23"/>
        <v>791.1952</v>
      </c>
      <c r="E12" s="23">
        <f t="shared" si="24"/>
        <v>-0.30000000003838101</v>
      </c>
      <c r="F12" s="24">
        <f t="shared" si="25"/>
        <v>-1.2000000000398401</v>
      </c>
      <c r="G12" s="25">
        <f t="shared" si="26"/>
        <v>-0.30000000003838101</v>
      </c>
      <c r="H12" s="21">
        <v>7.2462999999999997</v>
      </c>
      <c r="I12" s="22">
        <f t="shared" si="27"/>
        <v>792.04250000000002</v>
      </c>
      <c r="J12" s="23">
        <f t="shared" si="28"/>
        <v>9.9999999974897905E-2</v>
      </c>
      <c r="K12" s="24">
        <f t="shared" si="29"/>
        <v>-1.00000000009004</v>
      </c>
      <c r="L12" s="25">
        <f t="shared" si="30"/>
        <v>9.9999999974897905E-2</v>
      </c>
      <c r="M12" s="39">
        <v>5.6262999999999996</v>
      </c>
      <c r="N12" s="22">
        <f t="shared" si="31"/>
        <v>790.42250000000001</v>
      </c>
      <c r="O12" s="23">
        <f t="shared" si="32"/>
        <v>-0.199999999949796</v>
      </c>
      <c r="P12" s="24">
        <f t="shared" si="33"/>
        <v>-1.2000000000398401</v>
      </c>
      <c r="Q12" s="25">
        <f t="shared" si="34"/>
        <v>-0.199999999949796</v>
      </c>
      <c r="R12" s="46"/>
      <c r="S12" s="47">
        <f t="shared" si="35"/>
        <v>44897</v>
      </c>
      <c r="T12" s="48">
        <v>9.6677999999999997</v>
      </c>
      <c r="U12" s="49">
        <f t="shared" si="36"/>
        <v>9.99999999997669E-2</v>
      </c>
      <c r="V12" s="50">
        <f t="shared" si="37"/>
        <v>-0.799999999999912</v>
      </c>
      <c r="W12" s="32">
        <f t="shared" si="38"/>
        <v>9.99999999997669E-2</v>
      </c>
      <c r="X12" s="18">
        <v>11.8995</v>
      </c>
      <c r="Y12" s="49">
        <f t="shared" si="39"/>
        <v>-0.40000000000084401</v>
      </c>
      <c r="Z12" s="50">
        <f t="shared" si="40"/>
        <v>-0.89999999999967895</v>
      </c>
      <c r="AA12" s="32">
        <f t="shared" si="41"/>
        <v>-0.40000000000084401</v>
      </c>
      <c r="AB12" s="48">
        <v>8.5632999999999999</v>
      </c>
      <c r="AC12" s="49">
        <f t="shared" si="42"/>
        <v>-0.29999999999930099</v>
      </c>
      <c r="AD12" s="50">
        <f t="shared" si="43"/>
        <v>-0.89999999999967895</v>
      </c>
      <c r="AE12" s="32">
        <f t="shared" si="44"/>
        <v>-0.29999999999930099</v>
      </c>
      <c r="AF12" s="55">
        <v>81250</v>
      </c>
      <c r="AG12" s="70">
        <f t="shared" si="22"/>
        <v>23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7" customFormat="1" ht="14.25">
      <c r="A13" s="19">
        <v>44898</v>
      </c>
      <c r="B13" s="20">
        <v>784.7962</v>
      </c>
      <c r="C13" s="21">
        <v>6.399</v>
      </c>
      <c r="D13" s="22">
        <f t="shared" si="23"/>
        <v>791.1952</v>
      </c>
      <c r="E13" s="23">
        <f t="shared" si="24"/>
        <v>0</v>
      </c>
      <c r="F13" s="24">
        <f t="shared" si="25"/>
        <v>-1.2000000000398401</v>
      </c>
      <c r="G13" s="25">
        <f t="shared" si="26"/>
        <v>0</v>
      </c>
      <c r="H13" s="21">
        <v>7.2458</v>
      </c>
      <c r="I13" s="22">
        <f t="shared" si="27"/>
        <v>792.04200000000003</v>
      </c>
      <c r="J13" s="23">
        <f t="shared" si="28"/>
        <v>-0.49999999998817701</v>
      </c>
      <c r="K13" s="24">
        <f t="shared" si="29"/>
        <v>-1.5000000000782201</v>
      </c>
      <c r="L13" s="25">
        <f t="shared" si="30"/>
        <v>-0.49999999998817701</v>
      </c>
      <c r="M13" s="40">
        <v>5.6261999999999999</v>
      </c>
      <c r="N13" s="22">
        <f t="shared" si="31"/>
        <v>790.42240000000004</v>
      </c>
      <c r="O13" s="23">
        <f t="shared" si="32"/>
        <v>-9.9999999974897905E-2</v>
      </c>
      <c r="P13" s="24">
        <f t="shared" si="33"/>
        <v>-1.30000000001473</v>
      </c>
      <c r="Q13" s="25">
        <f t="shared" si="34"/>
        <v>-9.9999999974897905E-2</v>
      </c>
      <c r="R13" s="46"/>
      <c r="S13" s="47">
        <f t="shared" si="35"/>
        <v>44898</v>
      </c>
      <c r="T13" s="48">
        <v>9.6672999999999991</v>
      </c>
      <c r="U13" s="49">
        <f t="shared" si="36"/>
        <v>-0.50000000000061096</v>
      </c>
      <c r="V13" s="50">
        <f t="shared" si="37"/>
        <v>-1.3000000000005201</v>
      </c>
      <c r="W13" s="32">
        <f t="shared" si="38"/>
        <v>-0.50000000000061096</v>
      </c>
      <c r="X13" s="18">
        <v>11.899699999999999</v>
      </c>
      <c r="Y13" s="49">
        <f t="shared" si="39"/>
        <v>0.19999999999953399</v>
      </c>
      <c r="Z13" s="50">
        <f t="shared" si="40"/>
        <v>-0.70000000000014495</v>
      </c>
      <c r="AA13" s="32">
        <f t="shared" si="41"/>
        <v>0.19999999999953399</v>
      </c>
      <c r="AB13" s="48">
        <v>8.5631000000000004</v>
      </c>
      <c r="AC13" s="49">
        <f t="shared" si="42"/>
        <v>-0.19999999999953399</v>
      </c>
      <c r="AD13" s="50">
        <f t="shared" si="43"/>
        <v>-1.0999999999992101</v>
      </c>
      <c r="AE13" s="32">
        <f t="shared" si="44"/>
        <v>-0.19999999999953399</v>
      </c>
      <c r="AF13" s="55">
        <v>81247</v>
      </c>
      <c r="AG13" s="70">
        <f t="shared" si="22"/>
        <v>26</v>
      </c>
    </row>
    <row r="14" spans="1:44" s="1" customFormat="1" ht="14.85" customHeight="1">
      <c r="A14" s="19">
        <v>44899</v>
      </c>
      <c r="B14" s="20">
        <v>784.7962</v>
      </c>
      <c r="C14" s="21">
        <v>6.3986000000000001</v>
      </c>
      <c r="D14" s="22">
        <f t="shared" si="23"/>
        <v>791.19479999999999</v>
      </c>
      <c r="E14" s="23">
        <f t="shared" si="24"/>
        <v>-0.40000000001327901</v>
      </c>
      <c r="F14" s="24">
        <f t="shared" si="25"/>
        <v>-1.60000000005311</v>
      </c>
      <c r="G14" s="25">
        <f t="shared" si="26"/>
        <v>-0.40000000001327901</v>
      </c>
      <c r="H14" s="21">
        <v>7.2455999999999996</v>
      </c>
      <c r="I14" s="22">
        <f t="shared" si="27"/>
        <v>792.04179999999997</v>
      </c>
      <c r="J14" s="23">
        <f t="shared" si="28"/>
        <v>-0.20000000006348301</v>
      </c>
      <c r="K14" s="24">
        <f t="shared" si="29"/>
        <v>-1.7000000001416999</v>
      </c>
      <c r="L14" s="25">
        <f t="shared" si="30"/>
        <v>-0.20000000006348301</v>
      </c>
      <c r="M14" s="39">
        <v>5.6258999999999997</v>
      </c>
      <c r="N14" s="22">
        <f t="shared" si="31"/>
        <v>790.4221</v>
      </c>
      <c r="O14" s="23">
        <f t="shared" si="32"/>
        <v>-0.30000000003838101</v>
      </c>
      <c r="P14" s="24">
        <f t="shared" si="33"/>
        <v>-1.60000000005311</v>
      </c>
      <c r="Q14" s="25">
        <f t="shared" si="34"/>
        <v>-0.30000000003838101</v>
      </c>
      <c r="R14" s="46"/>
      <c r="S14" s="47">
        <f t="shared" si="35"/>
        <v>44899</v>
      </c>
      <c r="T14" s="48">
        <v>9.6674000000000007</v>
      </c>
      <c r="U14" s="49">
        <f t="shared" si="36"/>
        <v>0.10000000000154299</v>
      </c>
      <c r="V14" s="50">
        <f t="shared" si="37"/>
        <v>-1.1999999999989801</v>
      </c>
      <c r="W14" s="32">
        <f t="shared" si="38"/>
        <v>0.10000000000154299</v>
      </c>
      <c r="X14" s="18">
        <v>11.8994</v>
      </c>
      <c r="Y14" s="49">
        <f t="shared" si="39"/>
        <v>-0.29999999999930099</v>
      </c>
      <c r="Z14" s="50">
        <f t="shared" si="40"/>
        <v>-0.999999999999446</v>
      </c>
      <c r="AA14" s="32">
        <f t="shared" si="41"/>
        <v>-0.29999999999930099</v>
      </c>
      <c r="AB14" s="48">
        <v>8.5632000000000001</v>
      </c>
      <c r="AC14" s="49">
        <f t="shared" si="42"/>
        <v>9.99999999997669E-2</v>
      </c>
      <c r="AD14" s="50">
        <f t="shared" si="43"/>
        <v>-0.999999999999446</v>
      </c>
      <c r="AE14" s="32">
        <f t="shared" si="44"/>
        <v>9.99999999997669E-2</v>
      </c>
      <c r="AF14" s="55">
        <v>81244</v>
      </c>
      <c r="AG14" s="70">
        <f t="shared" si="22"/>
        <v>29</v>
      </c>
      <c r="AH14" s="72"/>
    </row>
    <row r="15" spans="1:44" s="1" customFormat="1" ht="14.85" customHeight="1">
      <c r="A15" s="19">
        <v>44900</v>
      </c>
      <c r="B15" s="20">
        <v>784.7962</v>
      </c>
      <c r="C15" s="21">
        <v>6.3983999999999996</v>
      </c>
      <c r="D15" s="22">
        <f t="shared" si="23"/>
        <v>791.19460000000004</v>
      </c>
      <c r="E15" s="23">
        <f t="shared" si="24"/>
        <v>-0.199999999949796</v>
      </c>
      <c r="F15" s="24">
        <f t="shared" si="25"/>
        <v>-1.8000000000029099</v>
      </c>
      <c r="G15" s="25">
        <f t="shared" si="26"/>
        <v>-0.199999999949796</v>
      </c>
      <c r="H15" s="21">
        <v>7.2454000000000001</v>
      </c>
      <c r="I15" s="22">
        <f t="shared" si="27"/>
        <v>792.04160000000002</v>
      </c>
      <c r="J15" s="23">
        <f t="shared" si="28"/>
        <v>-0.199999999949796</v>
      </c>
      <c r="K15" s="24">
        <f t="shared" si="29"/>
        <v>-1.9000000000914901</v>
      </c>
      <c r="L15" s="25">
        <f t="shared" si="30"/>
        <v>-0.199999999949796</v>
      </c>
      <c r="M15" s="40">
        <v>5.6257000000000001</v>
      </c>
      <c r="N15" s="22">
        <f t="shared" si="31"/>
        <v>790.42190000000005</v>
      </c>
      <c r="O15" s="23">
        <f t="shared" si="32"/>
        <v>-0.199999999949796</v>
      </c>
      <c r="P15" s="24">
        <f t="shared" si="33"/>
        <v>-1.8000000000029099</v>
      </c>
      <c r="Q15" s="25">
        <f t="shared" si="34"/>
        <v>-0.199999999949796</v>
      </c>
      <c r="R15" s="51"/>
      <c r="S15" s="47">
        <f t="shared" si="35"/>
        <v>44900</v>
      </c>
      <c r="T15" s="48">
        <v>9.6669</v>
      </c>
      <c r="U15" s="49">
        <f t="shared" si="36"/>
        <v>-0.50000000000061096</v>
      </c>
      <c r="V15" s="50">
        <f t="shared" si="37"/>
        <v>-1.6999999999995901</v>
      </c>
      <c r="W15" s="32">
        <f t="shared" si="38"/>
        <v>-0.50000000000061096</v>
      </c>
      <c r="X15" s="18">
        <v>11.8995</v>
      </c>
      <c r="Y15" s="49">
        <f t="shared" si="39"/>
        <v>9.99999999997669E-2</v>
      </c>
      <c r="Z15" s="50">
        <f t="shared" si="40"/>
        <v>-0.89999999999967895</v>
      </c>
      <c r="AA15" s="32">
        <f t="shared" si="41"/>
        <v>9.99999999997669E-2</v>
      </c>
      <c r="AB15" s="48">
        <v>8.5626999999999995</v>
      </c>
      <c r="AC15" s="49">
        <f t="shared" si="42"/>
        <v>-0.50000000000061096</v>
      </c>
      <c r="AD15" s="50">
        <f t="shared" si="43"/>
        <v>-1.50000000000006</v>
      </c>
      <c r="AE15" s="32">
        <f t="shared" si="44"/>
        <v>-0.50000000000061096</v>
      </c>
      <c r="AF15" s="55">
        <v>81241</v>
      </c>
      <c r="AG15" s="70">
        <f t="shared" si="22"/>
        <v>32</v>
      </c>
      <c r="AH15" s="71"/>
    </row>
    <row r="16" spans="1:44" s="7" customFormat="1" ht="14.25">
      <c r="A16" s="19">
        <v>44901</v>
      </c>
      <c r="B16" s="20">
        <v>784.7962</v>
      </c>
      <c r="C16" s="21">
        <v>6.3985000000000003</v>
      </c>
      <c r="D16" s="22">
        <f t="shared" si="23"/>
        <v>791.19470000000001</v>
      </c>
      <c r="E16" s="23">
        <f t="shared" si="24"/>
        <v>9.9999999974897905E-2</v>
      </c>
      <c r="F16" s="24">
        <f t="shared" si="25"/>
        <v>-1.70000000002801</v>
      </c>
      <c r="G16" s="25">
        <f t="shared" si="26"/>
        <v>9.9999999974897905E-2</v>
      </c>
      <c r="H16" s="21">
        <v>7.2455999999999996</v>
      </c>
      <c r="I16" s="22">
        <f t="shared" si="27"/>
        <v>792.04179999999997</v>
      </c>
      <c r="J16" s="23">
        <f t="shared" si="28"/>
        <v>0.199999999949796</v>
      </c>
      <c r="K16" s="24">
        <f t="shared" si="29"/>
        <v>-1.7000000001416999</v>
      </c>
      <c r="L16" s="25">
        <f t="shared" si="30"/>
        <v>0.199999999949796</v>
      </c>
      <c r="M16" s="39">
        <v>5.6260000000000003</v>
      </c>
      <c r="N16" s="22">
        <f t="shared" si="31"/>
        <v>790.42219999999998</v>
      </c>
      <c r="O16" s="23">
        <f t="shared" si="32"/>
        <v>0.29999999992469401</v>
      </c>
      <c r="P16" s="24">
        <f t="shared" si="33"/>
        <v>-1.5000000000782201</v>
      </c>
      <c r="Q16" s="25">
        <f t="shared" si="34"/>
        <v>0.29999999992469401</v>
      </c>
      <c r="R16" s="46"/>
      <c r="S16" s="47">
        <f t="shared" si="35"/>
        <v>44901</v>
      </c>
      <c r="T16" s="48">
        <v>9.6669999999999998</v>
      </c>
      <c r="U16" s="49">
        <f t="shared" si="36"/>
        <v>9.99999999997669E-2</v>
      </c>
      <c r="V16" s="50">
        <f t="shared" si="37"/>
        <v>-1.59999999999982</v>
      </c>
      <c r="W16" s="32">
        <f t="shared" si="38"/>
        <v>9.99999999997669E-2</v>
      </c>
      <c r="X16" s="18">
        <v>11.8994</v>
      </c>
      <c r="Y16" s="49">
        <f t="shared" si="39"/>
        <v>-9.99999999997669E-2</v>
      </c>
      <c r="Z16" s="50">
        <f t="shared" si="40"/>
        <v>-0.999999999999446</v>
      </c>
      <c r="AA16" s="32">
        <f t="shared" si="41"/>
        <v>-9.99999999997669E-2</v>
      </c>
      <c r="AB16" s="48">
        <v>8.5625</v>
      </c>
      <c r="AC16" s="49">
        <f t="shared" si="42"/>
        <v>-0.19999999999953399</v>
      </c>
      <c r="AD16" s="50">
        <f t="shared" si="43"/>
        <v>-1.6999999999995901</v>
      </c>
      <c r="AE16" s="32">
        <f t="shared" si="44"/>
        <v>-0.19999999999953399</v>
      </c>
      <c r="AF16" s="55">
        <v>81238</v>
      </c>
      <c r="AG16" s="70">
        <f t="shared" si="22"/>
        <v>35</v>
      </c>
      <c r="AH16" s="72"/>
    </row>
    <row r="17" spans="1:43" s="1" customFormat="1" ht="14.85" customHeight="1">
      <c r="A17" s="19">
        <v>44902</v>
      </c>
      <c r="B17" s="20">
        <v>784.7962</v>
      </c>
      <c r="C17" s="21">
        <v>6.3980000000000103</v>
      </c>
      <c r="D17" s="22">
        <f t="shared" si="23"/>
        <v>791.19420000000002</v>
      </c>
      <c r="E17" s="23">
        <f t="shared" si="24"/>
        <v>-0.49999999998817701</v>
      </c>
      <c r="F17" s="24">
        <f t="shared" si="25"/>
        <v>-2.2000000000161899</v>
      </c>
      <c r="G17" s="25">
        <f t="shared" si="26"/>
        <v>-0.49999999998817701</v>
      </c>
      <c r="H17" s="21">
        <v>7.2450000000000001</v>
      </c>
      <c r="I17" s="22">
        <f t="shared" si="27"/>
        <v>792.0412</v>
      </c>
      <c r="J17" s="23">
        <f t="shared" si="28"/>
        <v>-0.59999999996307496</v>
      </c>
      <c r="K17" s="24">
        <f t="shared" si="29"/>
        <v>-2.3000000001047698</v>
      </c>
      <c r="L17" s="25">
        <f t="shared" si="30"/>
        <v>-0.59999999996307496</v>
      </c>
      <c r="M17" s="40">
        <v>5.6253000000000002</v>
      </c>
      <c r="N17" s="22">
        <f t="shared" si="31"/>
        <v>790.42150000000004</v>
      </c>
      <c r="O17" s="23">
        <f t="shared" si="32"/>
        <v>-0.69999999993797202</v>
      </c>
      <c r="P17" s="24">
        <f t="shared" si="33"/>
        <v>-2.2000000000161899</v>
      </c>
      <c r="Q17" s="25">
        <f t="shared" si="34"/>
        <v>-0.69999999993797202</v>
      </c>
      <c r="R17" s="51"/>
      <c r="S17" s="47">
        <f t="shared" si="35"/>
        <v>44902</v>
      </c>
      <c r="T17" s="48">
        <v>9.6664999999999992</v>
      </c>
      <c r="U17" s="49">
        <f t="shared" si="36"/>
        <v>-0.50000000000061096</v>
      </c>
      <c r="V17" s="50">
        <f t="shared" si="37"/>
        <v>-2.10000000000043</v>
      </c>
      <c r="W17" s="32">
        <f t="shared" si="38"/>
        <v>-0.50000000000061096</v>
      </c>
      <c r="X17" s="18">
        <v>11.8992</v>
      </c>
      <c r="Y17" s="49">
        <f t="shared" si="39"/>
        <v>-0.19999999999953399</v>
      </c>
      <c r="Z17" s="50">
        <f t="shared" si="40"/>
        <v>-1.1999999999989801</v>
      </c>
      <c r="AA17" s="32">
        <f t="shared" si="41"/>
        <v>-0.19999999999953399</v>
      </c>
      <c r="AB17" s="48">
        <v>8.5630000000000006</v>
      </c>
      <c r="AC17" s="49">
        <f t="shared" si="42"/>
        <v>0.50000000000061096</v>
      </c>
      <c r="AD17" s="50">
        <f t="shared" si="43"/>
        <v>-1.1999999999989801</v>
      </c>
      <c r="AE17" s="32">
        <f t="shared" si="44"/>
        <v>0.50000000000061096</v>
      </c>
      <c r="AF17" s="55">
        <v>81235</v>
      </c>
      <c r="AG17" s="70">
        <f t="shared" si="22"/>
        <v>38</v>
      </c>
      <c r="AH17" s="71"/>
    </row>
    <row r="18" spans="1:43" s="1" customFormat="1" ht="14.85" customHeight="1">
      <c r="A18" s="19">
        <v>44903</v>
      </c>
      <c r="B18" s="20">
        <v>784.7962</v>
      </c>
      <c r="C18" s="21">
        <v>6.3978000000000099</v>
      </c>
      <c r="D18" s="22">
        <f t="shared" si="23"/>
        <v>791.19399999999996</v>
      </c>
      <c r="E18" s="23">
        <f t="shared" si="24"/>
        <v>-0.20000000006348301</v>
      </c>
      <c r="F18" s="24">
        <f t="shared" si="25"/>
        <v>-2.40000000007967</v>
      </c>
      <c r="G18" s="25">
        <f t="shared" si="26"/>
        <v>-0.20000000006348301</v>
      </c>
      <c r="H18" s="21">
        <v>7.2448000000000103</v>
      </c>
      <c r="I18" s="22">
        <f t="shared" si="27"/>
        <v>792.04100000000005</v>
      </c>
      <c r="J18" s="23">
        <f t="shared" si="28"/>
        <v>-0.199999999949796</v>
      </c>
      <c r="K18" s="24">
        <f t="shared" si="29"/>
        <v>-2.5000000000545701</v>
      </c>
      <c r="L18" s="25">
        <f t="shared" si="30"/>
        <v>-0.199999999949796</v>
      </c>
      <c r="M18" s="39">
        <v>5.6250999999999998</v>
      </c>
      <c r="N18" s="22">
        <f t="shared" si="31"/>
        <v>790.42129999999997</v>
      </c>
      <c r="O18" s="23">
        <f t="shared" si="32"/>
        <v>-0.20000000006348301</v>
      </c>
      <c r="P18" s="24">
        <f t="shared" si="33"/>
        <v>-2.40000000007967</v>
      </c>
      <c r="Q18" s="25">
        <f t="shared" si="34"/>
        <v>-0.20000000006348301</v>
      </c>
      <c r="R18" s="51"/>
      <c r="S18" s="47">
        <f t="shared" si="35"/>
        <v>44903</v>
      </c>
      <c r="T18" s="48">
        <v>9.6662999999999997</v>
      </c>
      <c r="U18" s="49">
        <f t="shared" si="36"/>
        <v>-0.19999999999953399</v>
      </c>
      <c r="V18" s="50">
        <f t="shared" si="37"/>
        <v>-2.2999999999999701</v>
      </c>
      <c r="W18" s="32">
        <f t="shared" si="38"/>
        <v>-0.19999999999953399</v>
      </c>
      <c r="X18" s="18">
        <v>11.8992</v>
      </c>
      <c r="Y18" s="49">
        <f t="shared" si="39"/>
        <v>0</v>
      </c>
      <c r="Z18" s="50">
        <f t="shared" si="40"/>
        <v>-1.1999999999989801</v>
      </c>
      <c r="AA18" s="32">
        <f t="shared" si="41"/>
        <v>0</v>
      </c>
      <c r="AB18" s="48">
        <v>8.5620999999999992</v>
      </c>
      <c r="AC18" s="49">
        <f t="shared" si="42"/>
        <v>-0.90000000000145497</v>
      </c>
      <c r="AD18" s="50">
        <f t="shared" si="43"/>
        <v>-2.10000000000043</v>
      </c>
      <c r="AE18" s="32">
        <f t="shared" si="44"/>
        <v>-0.90000000000145497</v>
      </c>
      <c r="AF18" s="55">
        <v>81232</v>
      </c>
      <c r="AG18" s="70">
        <f t="shared" si="22"/>
        <v>41</v>
      </c>
      <c r="AH18" s="72"/>
    </row>
    <row r="19" spans="1:43" s="1" customFormat="1" ht="14.85" customHeight="1">
      <c r="A19" s="19">
        <v>44904</v>
      </c>
      <c r="B19" s="20">
        <v>784.7962</v>
      </c>
      <c r="C19" s="21">
        <v>6.3977000000000004</v>
      </c>
      <c r="D19" s="22">
        <f t="shared" si="23"/>
        <v>791.19389999999999</v>
      </c>
      <c r="E19" s="23">
        <f t="shared" si="24"/>
        <v>-9.9999999974897905E-2</v>
      </c>
      <c r="F19" s="24">
        <f t="shared" si="25"/>
        <v>-2.5000000000545701</v>
      </c>
      <c r="G19" s="25">
        <f t="shared" si="26"/>
        <v>-9.9999999974897905E-2</v>
      </c>
      <c r="H19" s="21">
        <v>7.2450999999999999</v>
      </c>
      <c r="I19" s="22">
        <f t="shared" si="27"/>
        <v>792.04129999999998</v>
      </c>
      <c r="J19" s="23">
        <f t="shared" si="28"/>
        <v>0.29999999992469401</v>
      </c>
      <c r="K19" s="24">
        <f t="shared" si="29"/>
        <v>-2.2000000001298798</v>
      </c>
      <c r="L19" s="25">
        <f t="shared" si="30"/>
        <v>0.29999999992469401</v>
      </c>
      <c r="M19" s="40">
        <v>5.6252000000000004</v>
      </c>
      <c r="N19" s="22">
        <f t="shared" si="31"/>
        <v>790.42139999999995</v>
      </c>
      <c r="O19" s="23">
        <f t="shared" si="32"/>
        <v>9.9999999974897905E-2</v>
      </c>
      <c r="P19" s="24">
        <f t="shared" si="33"/>
        <v>-2.3000000001047698</v>
      </c>
      <c r="Q19" s="25">
        <f t="shared" si="34"/>
        <v>9.9999999974897905E-2</v>
      </c>
      <c r="R19" s="51"/>
      <c r="S19" s="47">
        <f t="shared" si="35"/>
        <v>44904</v>
      </c>
      <c r="T19" s="48">
        <v>9.6664999999999992</v>
      </c>
      <c r="U19" s="49">
        <f t="shared" si="36"/>
        <v>0.19999999999953399</v>
      </c>
      <c r="V19" s="50">
        <f t="shared" si="37"/>
        <v>-2.10000000000043</v>
      </c>
      <c r="W19" s="32">
        <f t="shared" si="38"/>
        <v>0.19999999999953399</v>
      </c>
      <c r="X19" s="18">
        <v>11.899100000000001</v>
      </c>
      <c r="Y19" s="49">
        <f t="shared" si="39"/>
        <v>-9.99999999997669E-2</v>
      </c>
      <c r="Z19" s="50">
        <f t="shared" si="40"/>
        <v>-1.2999999999987499</v>
      </c>
      <c r="AA19" s="32">
        <f t="shared" si="41"/>
        <v>-9.99999999997669E-2</v>
      </c>
      <c r="AB19" s="48">
        <v>8.5618999999999996</v>
      </c>
      <c r="AC19" s="49">
        <f t="shared" si="42"/>
        <v>-0.19999999999953399</v>
      </c>
      <c r="AD19" s="50">
        <f t="shared" si="43"/>
        <v>-2.2999999999999701</v>
      </c>
      <c r="AE19" s="32">
        <f t="shared" si="44"/>
        <v>-0.19999999999953399</v>
      </c>
      <c r="AF19" s="55">
        <v>81229</v>
      </c>
      <c r="AG19" s="70">
        <f t="shared" si="22"/>
        <v>44</v>
      </c>
      <c r="AH19" s="71"/>
    </row>
    <row r="20" spans="1:43" s="1" customFormat="1" ht="14.85" customHeight="1">
      <c r="A20" s="19">
        <v>44905</v>
      </c>
      <c r="B20" s="20">
        <v>784.7962</v>
      </c>
      <c r="C20" s="21">
        <v>6.39740000000001</v>
      </c>
      <c r="D20" s="22">
        <f t="shared" si="23"/>
        <v>791.19359999999995</v>
      </c>
      <c r="E20" s="23">
        <f t="shared" si="24"/>
        <v>-0.29999999992469401</v>
      </c>
      <c r="F20" s="24">
        <f t="shared" si="25"/>
        <v>-2.79999999997926</v>
      </c>
      <c r="G20" s="25">
        <f t="shared" si="26"/>
        <v>-0.29999999992469401</v>
      </c>
      <c r="H20" s="21">
        <v>7.2444000000000104</v>
      </c>
      <c r="I20" s="22">
        <f t="shared" si="27"/>
        <v>792.04060000000004</v>
      </c>
      <c r="J20" s="23">
        <f t="shared" si="28"/>
        <v>-0.69999999993797202</v>
      </c>
      <c r="K20" s="24">
        <f t="shared" si="29"/>
        <v>-2.9000000000678501</v>
      </c>
      <c r="L20" s="25">
        <f t="shared" si="30"/>
        <v>-0.69999999993797202</v>
      </c>
      <c r="M20" s="39">
        <v>5.62469999999999</v>
      </c>
      <c r="N20" s="22">
        <f t="shared" si="31"/>
        <v>790.42089999999996</v>
      </c>
      <c r="O20" s="23">
        <f t="shared" si="32"/>
        <v>-0.49999999998817701</v>
      </c>
      <c r="P20" s="24">
        <f t="shared" si="33"/>
        <v>-2.8000000000929499</v>
      </c>
      <c r="Q20" s="25">
        <f t="shared" si="34"/>
        <v>-0.49999999998817701</v>
      </c>
      <c r="R20" s="46"/>
      <c r="S20" s="47">
        <f t="shared" si="35"/>
        <v>44905</v>
      </c>
      <c r="T20" s="48">
        <v>9.6659000000000095</v>
      </c>
      <c r="U20" s="49">
        <f t="shared" si="36"/>
        <v>-0.59999999998971998</v>
      </c>
      <c r="V20" s="50">
        <f t="shared" si="37"/>
        <v>-2.6999999999901498</v>
      </c>
      <c r="W20" s="32">
        <f t="shared" si="38"/>
        <v>-0.59999999998971998</v>
      </c>
      <c r="X20" s="18">
        <v>11.8993</v>
      </c>
      <c r="Y20" s="49">
        <f t="shared" si="39"/>
        <v>0.19999999999953399</v>
      </c>
      <c r="Z20" s="50">
        <f t="shared" si="40"/>
        <v>-1.0999999999992101</v>
      </c>
      <c r="AA20" s="32">
        <f t="shared" si="41"/>
        <v>0.19999999999953399</v>
      </c>
      <c r="AB20" s="48">
        <v>8.5617999999999999</v>
      </c>
      <c r="AC20" s="49">
        <f t="shared" si="42"/>
        <v>-9.99999999997669E-2</v>
      </c>
      <c r="AD20" s="50">
        <f t="shared" si="43"/>
        <v>-2.3999999999997401</v>
      </c>
      <c r="AE20" s="32">
        <f t="shared" si="44"/>
        <v>-9.99999999997669E-2</v>
      </c>
      <c r="AF20" s="55">
        <v>81226</v>
      </c>
      <c r="AG20" s="70">
        <f t="shared" si="22"/>
        <v>47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44907</v>
      </c>
      <c r="B21" s="20">
        <v>784.7962</v>
      </c>
      <c r="C21" s="21">
        <v>6.3972000000000104</v>
      </c>
      <c r="D21" s="22">
        <f t="shared" si="23"/>
        <v>791.1934</v>
      </c>
      <c r="E21" s="23">
        <f t="shared" si="24"/>
        <v>-0.20000000006348301</v>
      </c>
      <c r="F21" s="24">
        <f t="shared" si="25"/>
        <v>-3.0000000000427498</v>
      </c>
      <c r="G21" s="25">
        <f t="shared" si="26"/>
        <v>-0.100000000031741</v>
      </c>
      <c r="H21" s="21">
        <v>7.24420000000001</v>
      </c>
      <c r="I21" s="22">
        <f t="shared" si="27"/>
        <v>792.04039999999998</v>
      </c>
      <c r="J21" s="23">
        <f t="shared" si="28"/>
        <v>-0.20000000006348301</v>
      </c>
      <c r="K21" s="24">
        <f t="shared" si="29"/>
        <v>-3.1000000001313301</v>
      </c>
      <c r="L21" s="25">
        <f t="shared" si="30"/>
        <v>-0.100000000031741</v>
      </c>
      <c r="M21" s="40">
        <v>5.6244999999999896</v>
      </c>
      <c r="N21" s="22">
        <f t="shared" si="31"/>
        <v>790.42070000000001</v>
      </c>
      <c r="O21" s="23">
        <f t="shared" si="32"/>
        <v>-0.199999999949796</v>
      </c>
      <c r="P21" s="24">
        <f t="shared" si="33"/>
        <v>-3.0000000000427498</v>
      </c>
      <c r="Q21" s="25">
        <f t="shared" si="34"/>
        <v>-9.9999999974897905E-2</v>
      </c>
      <c r="R21" s="51"/>
      <c r="S21" s="47">
        <f t="shared" si="35"/>
        <v>44907</v>
      </c>
      <c r="T21" s="48">
        <v>9.66570000000001</v>
      </c>
      <c r="U21" s="49">
        <f t="shared" si="36"/>
        <v>-0.19999999999953399</v>
      </c>
      <c r="V21" s="50">
        <f t="shared" si="37"/>
        <v>-2.8999999999896899</v>
      </c>
      <c r="W21" s="32">
        <f t="shared" si="38"/>
        <v>-9.99999999997669E-2</v>
      </c>
      <c r="X21" s="18">
        <v>11.898899999999999</v>
      </c>
      <c r="Y21" s="49">
        <f t="shared" si="39"/>
        <v>-0.40000000000084401</v>
      </c>
      <c r="Z21" s="50">
        <f t="shared" si="40"/>
        <v>-1.50000000000006</v>
      </c>
      <c r="AA21" s="32">
        <f t="shared" si="41"/>
        <v>-0.20000000000042201</v>
      </c>
      <c r="AB21" s="48">
        <v>8.5615000000000094</v>
      </c>
      <c r="AC21" s="49">
        <f t="shared" si="42"/>
        <v>-0.29999999999041899</v>
      </c>
      <c r="AD21" s="50">
        <f t="shared" si="43"/>
        <v>-2.6999999999901498</v>
      </c>
      <c r="AE21" s="32">
        <f t="shared" si="44"/>
        <v>-0.14999999999520999</v>
      </c>
      <c r="AF21" s="55">
        <v>81223</v>
      </c>
      <c r="AG21" s="70">
        <f t="shared" si="22"/>
        <v>50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44909</v>
      </c>
      <c r="B22" s="20">
        <v>784.7962</v>
      </c>
      <c r="C22" s="21">
        <v>6.3975</v>
      </c>
      <c r="D22" s="22">
        <f t="shared" si="23"/>
        <v>791.19370000000004</v>
      </c>
      <c r="E22" s="23">
        <f t="shared" si="24"/>
        <v>0.30000000003838101</v>
      </c>
      <c r="F22" s="24">
        <f t="shared" si="25"/>
        <v>-2.7000000000043598</v>
      </c>
      <c r="G22" s="25">
        <f t="shared" si="26"/>
        <v>0.15000000001919001</v>
      </c>
      <c r="H22" s="21">
        <v>7.2443</v>
      </c>
      <c r="I22" s="22">
        <f t="shared" si="27"/>
        <v>792.04049999999995</v>
      </c>
      <c r="J22" s="23">
        <f t="shared" si="28"/>
        <v>9.9999999974897905E-2</v>
      </c>
      <c r="K22" s="24">
        <f t="shared" si="29"/>
        <v>-3.00000000015643</v>
      </c>
      <c r="L22" s="25">
        <f t="shared" si="30"/>
        <v>4.9999999987449001E-2</v>
      </c>
      <c r="M22" s="39">
        <v>5.6243999999999996</v>
      </c>
      <c r="N22" s="22">
        <f t="shared" si="31"/>
        <v>790.42060000000004</v>
      </c>
      <c r="O22" s="23">
        <f t="shared" si="32"/>
        <v>-9.9999999974897905E-2</v>
      </c>
      <c r="P22" s="24">
        <f t="shared" si="33"/>
        <v>-3.1000000000176402</v>
      </c>
      <c r="Q22" s="25">
        <f t="shared" si="34"/>
        <v>-4.9999999987449001E-2</v>
      </c>
      <c r="R22" s="51"/>
      <c r="S22" s="47">
        <f t="shared" si="35"/>
        <v>44909</v>
      </c>
      <c r="T22" s="48">
        <v>9.6658000000000008</v>
      </c>
      <c r="U22" s="49">
        <f t="shared" si="36"/>
        <v>9.9999999990885199E-2</v>
      </c>
      <c r="V22" s="50">
        <f t="shared" si="37"/>
        <v>-2.7999999999987999</v>
      </c>
      <c r="W22" s="32">
        <f t="shared" si="38"/>
        <v>4.99999999954426E-2</v>
      </c>
      <c r="X22" s="18">
        <v>11.8988</v>
      </c>
      <c r="Y22" s="49">
        <f t="shared" si="39"/>
        <v>-9.99999999997669E-2</v>
      </c>
      <c r="Z22" s="50">
        <f t="shared" si="40"/>
        <v>-1.59999999999982</v>
      </c>
      <c r="AA22" s="32">
        <f t="shared" si="41"/>
        <v>-4.9999999999883499E-2</v>
      </c>
      <c r="AB22" s="48">
        <v>8.5613000000000099</v>
      </c>
      <c r="AC22" s="49">
        <f t="shared" si="42"/>
        <v>-0.19999999999953399</v>
      </c>
      <c r="AD22" s="50">
        <f t="shared" si="43"/>
        <v>-2.8999999999896899</v>
      </c>
      <c r="AE22" s="32">
        <f t="shared" si="44"/>
        <v>-9.99999999997669E-2</v>
      </c>
      <c r="AF22" s="55">
        <v>81220</v>
      </c>
      <c r="AG22" s="70">
        <f t="shared" si="22"/>
        <v>53</v>
      </c>
      <c r="AH22" s="72"/>
    </row>
    <row r="23" spans="1:43" s="1" customFormat="1" ht="14.85" customHeight="1">
      <c r="A23" s="19">
        <v>44911</v>
      </c>
      <c r="B23" s="20">
        <v>784.7962</v>
      </c>
      <c r="C23" s="21">
        <v>6.3968000000000096</v>
      </c>
      <c r="D23" s="22">
        <f t="shared" si="23"/>
        <v>791.19299999999998</v>
      </c>
      <c r="E23" s="23">
        <f t="shared" si="24"/>
        <v>-0.70000000005165897</v>
      </c>
      <c r="F23" s="24">
        <f t="shared" si="25"/>
        <v>-3.40000000005602</v>
      </c>
      <c r="G23" s="25">
        <f t="shared" si="26"/>
        <v>-0.35000000002582998</v>
      </c>
      <c r="H23" s="21">
        <v>7.24380000000001</v>
      </c>
      <c r="I23" s="22">
        <f t="shared" si="27"/>
        <v>792.04</v>
      </c>
      <c r="J23" s="23">
        <f t="shared" si="28"/>
        <v>-0.49999999998817701</v>
      </c>
      <c r="K23" s="24">
        <f t="shared" si="29"/>
        <v>-3.5000000001446101</v>
      </c>
      <c r="L23" s="25">
        <f t="shared" si="30"/>
        <v>-0.24999999999408801</v>
      </c>
      <c r="M23" s="40">
        <v>5.6240999999999897</v>
      </c>
      <c r="N23" s="22">
        <f t="shared" si="31"/>
        <v>790.4203</v>
      </c>
      <c r="O23" s="23">
        <f t="shared" si="32"/>
        <v>-0.30000000003838101</v>
      </c>
      <c r="P23" s="24">
        <f t="shared" si="33"/>
        <v>-3.40000000005602</v>
      </c>
      <c r="Q23" s="25">
        <f t="shared" si="34"/>
        <v>-0.15000000001919001</v>
      </c>
      <c r="R23" s="51"/>
      <c r="S23" s="47">
        <f t="shared" si="35"/>
        <v>44911</v>
      </c>
      <c r="T23" s="48">
        <v>9.6653000000000109</v>
      </c>
      <c r="U23" s="49">
        <f t="shared" si="36"/>
        <v>-0.49999999998995298</v>
      </c>
      <c r="V23" s="50">
        <f t="shared" si="37"/>
        <v>-3.2999999999887599</v>
      </c>
      <c r="W23" s="32">
        <f t="shared" si="38"/>
        <v>-0.24999999999497599</v>
      </c>
      <c r="X23" s="18">
        <v>11.8988</v>
      </c>
      <c r="Y23" s="49">
        <f t="shared" si="39"/>
        <v>0</v>
      </c>
      <c r="Z23" s="50">
        <f t="shared" si="40"/>
        <v>-1.59999999999982</v>
      </c>
      <c r="AA23" s="32">
        <f t="shared" si="41"/>
        <v>0</v>
      </c>
      <c r="AB23" s="48">
        <v>8.5614000000000008</v>
      </c>
      <c r="AC23" s="49">
        <f t="shared" si="42"/>
        <v>9.9999999990885199E-2</v>
      </c>
      <c r="AD23" s="50">
        <f t="shared" si="43"/>
        <v>-2.7999999999987999</v>
      </c>
      <c r="AE23" s="32">
        <f t="shared" si="44"/>
        <v>4.99999999954426E-2</v>
      </c>
      <c r="AF23" s="55">
        <v>81217</v>
      </c>
      <c r="AG23" s="70">
        <f t="shared" si="22"/>
        <v>56</v>
      </c>
      <c r="AH23" s="71"/>
    </row>
    <row r="24" spans="1:43" s="1" customFormat="1" ht="14.25">
      <c r="A24" s="19">
        <v>44913</v>
      </c>
      <c r="B24" s="20">
        <v>784.7962</v>
      </c>
      <c r="C24" s="21">
        <v>6.3966000000000101</v>
      </c>
      <c r="D24" s="22">
        <f t="shared" si="23"/>
        <v>791.19280000000003</v>
      </c>
      <c r="E24" s="23">
        <f t="shared" si="24"/>
        <v>-0.199999999949796</v>
      </c>
      <c r="F24" s="24">
        <f t="shared" si="25"/>
        <v>-3.6000000000058199</v>
      </c>
      <c r="G24" s="25">
        <f t="shared" si="26"/>
        <v>-9.9999999974897905E-2</v>
      </c>
      <c r="H24" s="21">
        <v>7.2438000000000002</v>
      </c>
      <c r="I24" s="22">
        <f t="shared" si="27"/>
        <v>792.04</v>
      </c>
      <c r="J24" s="23">
        <f t="shared" si="28"/>
        <v>0</v>
      </c>
      <c r="K24" s="24">
        <f t="shared" si="29"/>
        <v>-3.5000000001446101</v>
      </c>
      <c r="L24" s="25">
        <f t="shared" si="30"/>
        <v>0</v>
      </c>
      <c r="M24" s="39">
        <v>5.6238999999999901</v>
      </c>
      <c r="N24" s="22">
        <f t="shared" si="31"/>
        <v>790.42010000000005</v>
      </c>
      <c r="O24" s="23">
        <f t="shared" si="32"/>
        <v>-0.20000000006348301</v>
      </c>
      <c r="P24" s="24">
        <f t="shared" si="33"/>
        <v>-3.6000000001195098</v>
      </c>
      <c r="Q24" s="25">
        <f t="shared" si="34"/>
        <v>-0.100000000031741</v>
      </c>
      <c r="R24" s="51"/>
      <c r="S24" s="47">
        <f t="shared" si="35"/>
        <v>44913</v>
      </c>
      <c r="T24" s="48">
        <v>9.6655999999999995</v>
      </c>
      <c r="U24" s="49">
        <f t="shared" si="36"/>
        <v>0.29999999998864302</v>
      </c>
      <c r="V24" s="50">
        <f t="shared" si="37"/>
        <v>-3.0000000000001101</v>
      </c>
      <c r="W24" s="32">
        <f t="shared" si="38"/>
        <v>0.14999999999432101</v>
      </c>
      <c r="X24" s="18">
        <v>11.8986</v>
      </c>
      <c r="Y24" s="49">
        <f t="shared" si="39"/>
        <v>-0.19999999999953399</v>
      </c>
      <c r="Z24" s="50">
        <f t="shared" si="40"/>
        <v>-1.7999999999993599</v>
      </c>
      <c r="AA24" s="32">
        <f t="shared" si="41"/>
        <v>-9.99999999997669E-2</v>
      </c>
      <c r="AB24" s="48">
        <v>8.5609000000000108</v>
      </c>
      <c r="AC24" s="49">
        <f t="shared" si="42"/>
        <v>-0.49999999998995298</v>
      </c>
      <c r="AD24" s="50">
        <f t="shared" si="43"/>
        <v>-3.2999999999887599</v>
      </c>
      <c r="AE24" s="32">
        <f t="shared" si="44"/>
        <v>-0.24999999999497599</v>
      </c>
      <c r="AF24" s="55">
        <v>81214</v>
      </c>
      <c r="AG24" s="70">
        <f t="shared" si="22"/>
        <v>59</v>
      </c>
      <c r="AH24" s="72"/>
    </row>
    <row r="25" spans="1:43" s="1" customFormat="1" ht="14.25">
      <c r="A25" s="19">
        <v>44915</v>
      </c>
      <c r="B25" s="20">
        <v>784.7962</v>
      </c>
      <c r="C25" s="21">
        <v>6.3967999999999998</v>
      </c>
      <c r="D25" s="22">
        <f t="shared" si="23"/>
        <v>791.19299999999998</v>
      </c>
      <c r="E25" s="23">
        <f t="shared" si="24"/>
        <v>0.199999999949796</v>
      </c>
      <c r="F25" s="24">
        <f t="shared" si="25"/>
        <v>-3.40000000005602</v>
      </c>
      <c r="G25" s="25">
        <f t="shared" si="26"/>
        <v>9.9999999974897905E-2</v>
      </c>
      <c r="H25" s="21">
        <v>7.2439999999999998</v>
      </c>
      <c r="I25" s="22">
        <f t="shared" si="27"/>
        <v>792.04020000000003</v>
      </c>
      <c r="J25" s="23">
        <f t="shared" si="28"/>
        <v>0.20000000006348301</v>
      </c>
      <c r="K25" s="24">
        <f t="shared" si="29"/>
        <v>-3.30000000008113</v>
      </c>
      <c r="L25" s="25">
        <f t="shared" si="30"/>
        <v>0.100000000031741</v>
      </c>
      <c r="M25" s="40">
        <v>5.6241000000000003</v>
      </c>
      <c r="N25" s="22">
        <f t="shared" si="31"/>
        <v>790.4203</v>
      </c>
      <c r="O25" s="23">
        <f t="shared" si="32"/>
        <v>0.20000000006348301</v>
      </c>
      <c r="P25" s="24">
        <f t="shared" si="33"/>
        <v>-3.40000000005602</v>
      </c>
      <c r="Q25" s="25">
        <f t="shared" si="34"/>
        <v>0.100000000031741</v>
      </c>
      <c r="R25" s="51"/>
      <c r="S25" s="47">
        <f t="shared" si="35"/>
        <v>44915</v>
      </c>
      <c r="T25" s="48">
        <v>9.6656999999999993</v>
      </c>
      <c r="U25" s="49">
        <f t="shared" si="36"/>
        <v>9.99999999997669E-2</v>
      </c>
      <c r="V25" s="50">
        <f t="shared" si="37"/>
        <v>-2.9000000000003499</v>
      </c>
      <c r="W25" s="32">
        <f t="shared" si="38"/>
        <v>4.9999999999883499E-2</v>
      </c>
      <c r="X25" s="18">
        <v>11.898400000000001</v>
      </c>
      <c r="Y25" s="49">
        <f t="shared" si="39"/>
        <v>-0.19999999999953399</v>
      </c>
      <c r="Z25" s="50">
        <f t="shared" si="40"/>
        <v>-1.99999999999889</v>
      </c>
      <c r="AA25" s="32">
        <f t="shared" si="41"/>
        <v>-9.99999999997669E-2</v>
      </c>
      <c r="AB25" s="48">
        <v>8.5611999999999995</v>
      </c>
      <c r="AC25" s="49">
        <f t="shared" si="42"/>
        <v>0.29999999998864302</v>
      </c>
      <c r="AD25" s="50">
        <f t="shared" si="43"/>
        <v>-3.0000000000001101</v>
      </c>
      <c r="AE25" s="32">
        <f t="shared" si="44"/>
        <v>0.14999999999432101</v>
      </c>
      <c r="AF25" s="55">
        <v>81211</v>
      </c>
      <c r="AG25" s="70">
        <f t="shared" si="22"/>
        <v>62</v>
      </c>
      <c r="AH25" s="71"/>
    </row>
    <row r="26" spans="1:43" s="1" customFormat="1" ht="14.25">
      <c r="A26" s="19">
        <v>44917</v>
      </c>
      <c r="B26" s="20">
        <v>784.7962</v>
      </c>
      <c r="C26" s="21">
        <v>6.3969999999999896</v>
      </c>
      <c r="D26" s="22">
        <f t="shared" si="23"/>
        <v>791.19320000000005</v>
      </c>
      <c r="E26" s="23">
        <f t="shared" si="24"/>
        <v>0.199999999949796</v>
      </c>
      <c r="F26" s="24">
        <f t="shared" si="25"/>
        <v>-3.2000000001062299</v>
      </c>
      <c r="G26" s="25">
        <f t="shared" si="26"/>
        <v>9.9999999974897905E-2</v>
      </c>
      <c r="H26" s="21">
        <v>7.2442000000000002</v>
      </c>
      <c r="I26" s="22">
        <f t="shared" si="27"/>
        <v>792.04039999999998</v>
      </c>
      <c r="J26" s="23">
        <f t="shared" si="28"/>
        <v>0.199999999949796</v>
      </c>
      <c r="K26" s="24">
        <f t="shared" si="29"/>
        <v>-3.1000000001313301</v>
      </c>
      <c r="L26" s="25">
        <f t="shared" si="30"/>
        <v>9.9999999974897905E-2</v>
      </c>
      <c r="M26" s="39">
        <v>5.6243000000000096</v>
      </c>
      <c r="N26" s="22">
        <f t="shared" si="31"/>
        <v>790.42049999999995</v>
      </c>
      <c r="O26" s="23">
        <f t="shared" si="32"/>
        <v>0.20000000006348301</v>
      </c>
      <c r="P26" s="24">
        <f t="shared" si="33"/>
        <v>-3.1999999999925399</v>
      </c>
      <c r="Q26" s="25">
        <f t="shared" si="34"/>
        <v>0.100000000031741</v>
      </c>
      <c r="R26" s="51"/>
      <c r="S26" s="47">
        <f t="shared" si="35"/>
        <v>44917</v>
      </c>
      <c r="T26" s="48">
        <v>9.6658000000000008</v>
      </c>
      <c r="U26" s="49">
        <f t="shared" si="36"/>
        <v>9.99999999997669E-2</v>
      </c>
      <c r="V26" s="50">
        <f t="shared" si="37"/>
        <v>-2.8000000000005798</v>
      </c>
      <c r="W26" s="32">
        <f t="shared" si="38"/>
        <v>4.9999999999883499E-2</v>
      </c>
      <c r="X26" s="18">
        <v>11.898199999999999</v>
      </c>
      <c r="Y26" s="49">
        <f t="shared" si="39"/>
        <v>-0.19999999999953399</v>
      </c>
      <c r="Z26" s="50">
        <f t="shared" si="40"/>
        <v>-2.1999999999984299</v>
      </c>
      <c r="AA26" s="32">
        <f t="shared" si="41"/>
        <v>-9.99999999997669E-2</v>
      </c>
      <c r="AB26" s="48">
        <v>8.5614999999999899</v>
      </c>
      <c r="AC26" s="49">
        <f t="shared" si="42"/>
        <v>0.29999999998864302</v>
      </c>
      <c r="AD26" s="50">
        <f t="shared" si="43"/>
        <v>-2.7000000000114701</v>
      </c>
      <c r="AE26" s="32">
        <f t="shared" si="44"/>
        <v>0.14999999999432101</v>
      </c>
      <c r="AF26" s="55">
        <v>81208</v>
      </c>
      <c r="AG26" s="70">
        <f t="shared" si="22"/>
        <v>65</v>
      </c>
      <c r="AH26" s="72"/>
    </row>
    <row r="27" spans="1:43" s="1" customFormat="1" ht="14.25">
      <c r="A27" s="19">
        <v>44919</v>
      </c>
      <c r="B27" s="20">
        <v>784.7962</v>
      </c>
      <c r="C27" s="21">
        <v>6.3971999999999802</v>
      </c>
      <c r="D27" s="22">
        <f t="shared" si="23"/>
        <v>791.1934</v>
      </c>
      <c r="E27" s="23">
        <f t="shared" si="24"/>
        <v>0.20000000006348301</v>
      </c>
      <c r="F27" s="24">
        <f t="shared" si="25"/>
        <v>-3.0000000000427498</v>
      </c>
      <c r="G27" s="25">
        <f t="shared" si="26"/>
        <v>0.100000000031741</v>
      </c>
      <c r="H27" s="21">
        <v>7.2443999999999997</v>
      </c>
      <c r="I27" s="22">
        <f t="shared" si="27"/>
        <v>792.04060000000004</v>
      </c>
      <c r="J27" s="23">
        <f t="shared" si="28"/>
        <v>0.20000000006348301</v>
      </c>
      <c r="K27" s="24">
        <f t="shared" si="29"/>
        <v>-2.9000000000678501</v>
      </c>
      <c r="L27" s="25">
        <f t="shared" si="30"/>
        <v>0.100000000031741</v>
      </c>
      <c r="M27" s="40">
        <v>5.6245000000000198</v>
      </c>
      <c r="N27" s="22">
        <f t="shared" si="31"/>
        <v>790.42070000000001</v>
      </c>
      <c r="O27" s="23">
        <f t="shared" si="32"/>
        <v>0.199999999949796</v>
      </c>
      <c r="P27" s="24">
        <f t="shared" si="33"/>
        <v>-3.0000000000427498</v>
      </c>
      <c r="Q27" s="25">
        <f t="shared" si="34"/>
        <v>9.9999999974897905E-2</v>
      </c>
      <c r="R27" s="52"/>
      <c r="S27" s="47">
        <f t="shared" si="35"/>
        <v>44919</v>
      </c>
      <c r="T27" s="48">
        <v>9.6659000000000006</v>
      </c>
      <c r="U27" s="49">
        <f t="shared" si="36"/>
        <v>9.99999999997669E-2</v>
      </c>
      <c r="V27" s="50">
        <f t="shared" si="37"/>
        <v>-2.7000000000008102</v>
      </c>
      <c r="W27" s="32">
        <f t="shared" si="38"/>
        <v>4.9999999999883499E-2</v>
      </c>
      <c r="X27" s="18">
        <v>11.898</v>
      </c>
      <c r="Y27" s="49">
        <f t="shared" si="39"/>
        <v>-0.19999999999953399</v>
      </c>
      <c r="Z27" s="50">
        <f t="shared" si="40"/>
        <v>-2.3999999999979602</v>
      </c>
      <c r="AA27" s="32">
        <f t="shared" si="41"/>
        <v>-9.99999999997669E-2</v>
      </c>
      <c r="AB27" s="48">
        <v>8.5617999999999803</v>
      </c>
      <c r="AC27" s="49">
        <f t="shared" si="42"/>
        <v>0.29999999998864302</v>
      </c>
      <c r="AD27" s="50">
        <f t="shared" si="43"/>
        <v>-2.4000000000228301</v>
      </c>
      <c r="AE27" s="32">
        <f t="shared" si="44"/>
        <v>0.14999999999432101</v>
      </c>
      <c r="AF27" s="55">
        <v>81205</v>
      </c>
      <c r="AG27" s="70">
        <f t="shared" si="22"/>
        <v>68</v>
      </c>
      <c r="AH27" s="71"/>
    </row>
    <row r="28" spans="1:43" s="7" customFormat="1" ht="14.25">
      <c r="A28" s="26"/>
      <c r="B28" s="27"/>
      <c r="C28" s="28"/>
      <c r="D28" s="29"/>
      <c r="E28" s="30">
        <f>F27-F25</f>
        <v>0.40000000001327002</v>
      </c>
      <c r="F28" s="31">
        <f>K27-K25</f>
        <v>0.40000000001328001</v>
      </c>
      <c r="G28" s="32">
        <f>P27-P25</f>
        <v>0.40000000001327002</v>
      </c>
      <c r="H28" s="33">
        <f>F27</f>
        <v>-3.0000000000427498</v>
      </c>
      <c r="I28" s="41">
        <f>K27</f>
        <v>-2.9000000000678501</v>
      </c>
      <c r="J28" s="30">
        <f>P27</f>
        <v>-3.0000000000427498</v>
      </c>
      <c r="K28" s="31">
        <f>E28/4</f>
        <v>0.100000000003318</v>
      </c>
      <c r="L28" s="32"/>
      <c r="M28" s="42"/>
      <c r="N28" s="29"/>
      <c r="O28" s="30"/>
      <c r="P28" s="31"/>
      <c r="Q28" s="32"/>
      <c r="R28" s="46"/>
      <c r="S28" s="26"/>
      <c r="T28" s="28"/>
      <c r="U28" s="49">
        <f>V27-V25</f>
        <v>0.19999999999953999</v>
      </c>
      <c r="V28" s="50">
        <f>Z27-Z25</f>
        <v>-0.39999999999906999</v>
      </c>
      <c r="W28" s="32">
        <f>AD27-AD25</f>
        <v>0.59999999997728004</v>
      </c>
      <c r="X28" s="49">
        <f>V27</f>
        <v>-2.7000000000008102</v>
      </c>
      <c r="Y28" s="50">
        <f>Z27</f>
        <v>-2.3999999999979602</v>
      </c>
      <c r="Z28" s="32">
        <f>AD27</f>
        <v>-2.4000000000228301</v>
      </c>
      <c r="AA28" s="32">
        <f>W28/4</f>
        <v>0.14999999999432001</v>
      </c>
      <c r="AB28" s="56"/>
      <c r="AC28" s="49"/>
      <c r="AD28" s="50"/>
      <c r="AE28" s="32"/>
      <c r="AF28" s="57"/>
      <c r="AG28" s="8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7" workbookViewId="0">
      <selection activeCell="AB6" sqref="AB6:AB25"/>
    </sheetView>
  </sheetViews>
  <sheetFormatPr defaultColWidth="9" defaultRowHeight="13.5"/>
  <cols>
    <col min="1" max="1" width="9.125"/>
    <col min="2" max="2" width="10.625" customWidth="1"/>
    <col min="3" max="3" width="13.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19" max="19" width="9.125"/>
    <col min="20" max="20" width="13.75"/>
    <col min="24" max="24" width="11.875" customWidth="1"/>
    <col min="28" max="28" width="12.875" customWidth="1"/>
    <col min="32" max="33" width="10.375"/>
  </cols>
  <sheetData>
    <row r="1" spans="1:44" s="1" customFormat="1" ht="30.75" customHeight="1">
      <c r="A1" s="97" t="s">
        <v>76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44898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44898</v>
      </c>
      <c r="B6" s="20">
        <v>784.7962</v>
      </c>
      <c r="C6" s="21">
        <v>5.9968000000000004</v>
      </c>
      <c r="D6" s="22">
        <f t="shared" ref="D6:D27" si="0">C6+B6</f>
        <v>790.79300000000001</v>
      </c>
      <c r="E6" s="23">
        <v>0</v>
      </c>
      <c r="F6" s="24">
        <v>0</v>
      </c>
      <c r="G6" s="25">
        <v>0</v>
      </c>
      <c r="H6" s="21">
        <v>7.0152999999999999</v>
      </c>
      <c r="I6" s="22">
        <f t="shared" ref="I6:I27" si="1">H6+B6</f>
        <v>791.81150000000002</v>
      </c>
      <c r="J6" s="23">
        <v>0</v>
      </c>
      <c r="K6" s="24">
        <v>0</v>
      </c>
      <c r="L6" s="25">
        <v>0</v>
      </c>
      <c r="M6" s="39">
        <v>6.1580000000000004</v>
      </c>
      <c r="N6" s="22">
        <f t="shared" ref="N6:N27" si="2">M6+B6</f>
        <v>790.95420000000001</v>
      </c>
      <c r="O6" s="23">
        <v>0</v>
      </c>
      <c r="P6" s="24">
        <v>0</v>
      </c>
      <c r="Q6" s="25">
        <v>0</v>
      </c>
      <c r="R6" s="46"/>
      <c r="S6" s="47">
        <f t="shared" ref="S6:S21" si="3">A6</f>
        <v>44898</v>
      </c>
      <c r="T6" s="48">
        <v>8.7464999999999993</v>
      </c>
      <c r="U6" s="49">
        <v>0</v>
      </c>
      <c r="V6" s="50">
        <v>0</v>
      </c>
      <c r="W6" s="32">
        <v>0</v>
      </c>
      <c r="X6" s="18">
        <v>12.0374</v>
      </c>
      <c r="Y6" s="49">
        <f>(X6-X6)*1000</f>
        <v>0</v>
      </c>
      <c r="Z6" s="50">
        <v>0</v>
      </c>
      <c r="AA6" s="32">
        <v>0</v>
      </c>
      <c r="AB6" s="48">
        <v>9.1341999999999999</v>
      </c>
      <c r="AC6" s="49">
        <v>0</v>
      </c>
      <c r="AD6" s="50">
        <v>0</v>
      </c>
      <c r="AE6" s="32">
        <v>0</v>
      </c>
      <c r="AF6" s="55">
        <v>81230</v>
      </c>
      <c r="AG6" s="70">
        <f>81235-AF6</f>
        <v>5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44899</v>
      </c>
      <c r="B7" s="20">
        <v>784.7962</v>
      </c>
      <c r="C7" s="21">
        <v>5.9966999999999997</v>
      </c>
      <c r="D7" s="22">
        <f t="shared" si="0"/>
        <v>790.79290000000003</v>
      </c>
      <c r="E7" s="23">
        <f t="shared" ref="E7:E27" si="4">(D7-D6)*1000</f>
        <v>-9.9999999974897905E-2</v>
      </c>
      <c r="F7" s="24">
        <f t="shared" ref="F7:F27" si="5">F6+E7</f>
        <v>-9.9999999974897905E-2</v>
      </c>
      <c r="G7" s="25">
        <f t="shared" ref="G7:G27" si="6">E7/(A7-A6)</f>
        <v>-9.9999999974897905E-2</v>
      </c>
      <c r="H7" s="21">
        <v>7.0155000000000003</v>
      </c>
      <c r="I7" s="22">
        <f t="shared" si="1"/>
        <v>791.81169999999997</v>
      </c>
      <c r="J7" s="23">
        <f t="shared" ref="J7:J27" si="7">(I7-I6)*1000</f>
        <v>0.199999999949796</v>
      </c>
      <c r="K7" s="24">
        <f t="shared" ref="K7:K27" si="8">K6+J7</f>
        <v>0.199999999949796</v>
      </c>
      <c r="L7" s="25">
        <f t="shared" ref="L7:L27" si="9">J7/(A7-A6)</f>
        <v>0.199999999949796</v>
      </c>
      <c r="M7" s="40">
        <v>6.1581000000000001</v>
      </c>
      <c r="N7" s="22">
        <f t="shared" si="2"/>
        <v>790.95429999999999</v>
      </c>
      <c r="O7" s="23">
        <f t="shared" ref="O7:O27" si="10">(N7-N6)*1000</f>
        <v>9.9999999974897905E-2</v>
      </c>
      <c r="P7" s="24">
        <f t="shared" ref="P7:P27" si="11">P6+O7</f>
        <v>9.9999999974897905E-2</v>
      </c>
      <c r="Q7" s="25">
        <f t="shared" ref="Q7:Q27" si="12">O7/(A7-A6)</f>
        <v>9.9999999974897905E-2</v>
      </c>
      <c r="R7" s="51"/>
      <c r="S7" s="47">
        <f t="shared" si="3"/>
        <v>44899</v>
      </c>
      <c r="T7" s="48">
        <v>8.7466000000000008</v>
      </c>
      <c r="U7" s="49">
        <f t="shared" ref="U7:U21" si="13">(T7-T6)*1000</f>
        <v>0.10000000000154299</v>
      </c>
      <c r="V7" s="50">
        <f t="shared" ref="V7:V21" si="14">V6+U7</f>
        <v>0.10000000000154299</v>
      </c>
      <c r="W7" s="32">
        <f t="shared" ref="W7:W21" si="15">U7/(S7-S6)</f>
        <v>0.10000000000154299</v>
      </c>
      <c r="X7" s="18">
        <v>12.037000000000001</v>
      </c>
      <c r="Y7" s="49">
        <f t="shared" ref="Y7:Y21" si="16">(X7-X6)*1000</f>
        <v>-0.39999999999906799</v>
      </c>
      <c r="Z7" s="50">
        <f t="shared" ref="Z7:Z21" si="17">Z6+Y7</f>
        <v>-0.39999999999906799</v>
      </c>
      <c r="AA7" s="32">
        <f t="shared" ref="AA7:AA21" si="18">Y7/(S7-S6)</f>
        <v>-0.39999999999906799</v>
      </c>
      <c r="AB7" s="48">
        <v>9.1344999999999992</v>
      </c>
      <c r="AC7" s="49">
        <f t="shared" ref="AC7:AC21" si="19">(AB7-AB6)*1000</f>
        <v>0.29999999999930099</v>
      </c>
      <c r="AD7" s="50">
        <f t="shared" ref="AD7:AD21" si="20">AD6+AC7</f>
        <v>0.29999999999930099</v>
      </c>
      <c r="AE7" s="32">
        <f t="shared" ref="AE7:AE21" si="21">AC7/(S7-S6)</f>
        <v>0.29999999999930099</v>
      </c>
      <c r="AF7" s="55">
        <v>81227</v>
      </c>
      <c r="AG7" s="70">
        <f t="shared" ref="AG7:AG21" si="22">81235-AF7</f>
        <v>8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44900</v>
      </c>
      <c r="B8" s="20">
        <v>784.7962</v>
      </c>
      <c r="C8" s="21">
        <v>5.9965000000000002</v>
      </c>
      <c r="D8" s="22">
        <f t="shared" si="0"/>
        <v>790.79269999999997</v>
      </c>
      <c r="E8" s="23">
        <f t="shared" si="4"/>
        <v>-0.20000000006348301</v>
      </c>
      <c r="F8" s="24">
        <f t="shared" si="5"/>
        <v>-0.30000000003838101</v>
      </c>
      <c r="G8" s="25">
        <f t="shared" si="6"/>
        <v>-0.20000000006348301</v>
      </c>
      <c r="H8" s="21">
        <v>7.0152000000000001</v>
      </c>
      <c r="I8" s="22">
        <f t="shared" si="1"/>
        <v>791.81140000000005</v>
      </c>
      <c r="J8" s="23">
        <f t="shared" si="7"/>
        <v>-0.29999999992469401</v>
      </c>
      <c r="K8" s="24">
        <f t="shared" si="8"/>
        <v>-9.9999999974897905E-2</v>
      </c>
      <c r="L8" s="25">
        <f t="shared" si="9"/>
        <v>-0.29999999992469401</v>
      </c>
      <c r="M8" s="39">
        <v>6.1578999999999997</v>
      </c>
      <c r="N8" s="22">
        <f t="shared" si="2"/>
        <v>790.95410000000004</v>
      </c>
      <c r="O8" s="23">
        <f t="shared" si="10"/>
        <v>-0.199999999949796</v>
      </c>
      <c r="P8" s="24">
        <f t="shared" si="11"/>
        <v>-9.9999999974897905E-2</v>
      </c>
      <c r="Q8" s="25">
        <f t="shared" si="12"/>
        <v>-0.199999999949796</v>
      </c>
      <c r="R8" s="46"/>
      <c r="S8" s="47">
        <f t="shared" si="3"/>
        <v>44900</v>
      </c>
      <c r="T8" s="48">
        <v>8.7462999999999997</v>
      </c>
      <c r="U8" s="49">
        <f t="shared" si="13"/>
        <v>-0.30000000000107702</v>
      </c>
      <c r="V8" s="50">
        <f t="shared" si="14"/>
        <v>-0.19999999999953399</v>
      </c>
      <c r="W8" s="32">
        <f t="shared" si="15"/>
        <v>-0.30000000000107702</v>
      </c>
      <c r="X8" s="18">
        <v>12.037100000000001</v>
      </c>
      <c r="Y8" s="49">
        <f t="shared" si="16"/>
        <v>9.99999999997669E-2</v>
      </c>
      <c r="Z8" s="50">
        <f t="shared" si="17"/>
        <v>-0.29999999999930099</v>
      </c>
      <c r="AA8" s="32">
        <f t="shared" si="18"/>
        <v>9.99999999997669E-2</v>
      </c>
      <c r="AB8" s="48">
        <v>9.1342999999999996</v>
      </c>
      <c r="AC8" s="49">
        <f t="shared" si="19"/>
        <v>-0.19999999999953399</v>
      </c>
      <c r="AD8" s="50">
        <f t="shared" si="20"/>
        <v>9.99999999997669E-2</v>
      </c>
      <c r="AE8" s="32">
        <f t="shared" si="21"/>
        <v>-0.19999999999953399</v>
      </c>
      <c r="AF8" s="55">
        <v>81224</v>
      </c>
      <c r="AG8" s="70">
        <f t="shared" si="22"/>
        <v>11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44901</v>
      </c>
      <c r="B9" s="20">
        <v>784.7962</v>
      </c>
      <c r="C9" s="21">
        <v>5.9962999999999997</v>
      </c>
      <c r="D9" s="22">
        <f t="shared" si="0"/>
        <v>790.79250000000002</v>
      </c>
      <c r="E9" s="23">
        <f t="shared" si="4"/>
        <v>-0.199999999949796</v>
      </c>
      <c r="F9" s="24">
        <f t="shared" si="5"/>
        <v>-0.49999999998817701</v>
      </c>
      <c r="G9" s="25">
        <f t="shared" si="6"/>
        <v>-0.199999999949796</v>
      </c>
      <c r="H9" s="21">
        <v>7.0149999999999997</v>
      </c>
      <c r="I9" s="22">
        <f t="shared" si="1"/>
        <v>791.81119999999999</v>
      </c>
      <c r="J9" s="23">
        <f t="shared" si="7"/>
        <v>-0.20000000006348301</v>
      </c>
      <c r="K9" s="24">
        <f t="shared" si="8"/>
        <v>-0.30000000003838101</v>
      </c>
      <c r="L9" s="25">
        <f t="shared" si="9"/>
        <v>-0.20000000006348301</v>
      </c>
      <c r="M9" s="40">
        <v>6.1577000000000002</v>
      </c>
      <c r="N9" s="22">
        <f t="shared" si="2"/>
        <v>790.95389999999998</v>
      </c>
      <c r="O9" s="23">
        <f t="shared" si="10"/>
        <v>-0.20000000006348301</v>
      </c>
      <c r="P9" s="24">
        <f t="shared" si="11"/>
        <v>-0.30000000003838101</v>
      </c>
      <c r="Q9" s="25">
        <f t="shared" si="12"/>
        <v>-0.20000000006348301</v>
      </c>
      <c r="R9" s="51"/>
      <c r="S9" s="47">
        <f t="shared" si="3"/>
        <v>44901</v>
      </c>
      <c r="T9" s="48">
        <v>8.7461000000000002</v>
      </c>
      <c r="U9" s="49">
        <f t="shared" si="13"/>
        <v>-0.19999999999953399</v>
      </c>
      <c r="V9" s="50">
        <f t="shared" si="14"/>
        <v>-0.39999999999906799</v>
      </c>
      <c r="W9" s="32">
        <f t="shared" si="15"/>
        <v>-0.19999999999953399</v>
      </c>
      <c r="X9" s="18">
        <v>12.036899999999999</v>
      </c>
      <c r="Y9" s="49">
        <f t="shared" si="16"/>
        <v>-0.20000000000130999</v>
      </c>
      <c r="Z9" s="50">
        <f t="shared" si="17"/>
        <v>-0.50000000000061096</v>
      </c>
      <c r="AA9" s="32">
        <f t="shared" si="18"/>
        <v>-0.20000000000130999</v>
      </c>
      <c r="AB9" s="48">
        <v>9.1341000000000001</v>
      </c>
      <c r="AC9" s="49">
        <f t="shared" si="19"/>
        <v>-0.19999999999953399</v>
      </c>
      <c r="AD9" s="50">
        <f t="shared" si="20"/>
        <v>-9.99999999997669E-2</v>
      </c>
      <c r="AE9" s="32">
        <f t="shared" si="21"/>
        <v>-0.19999999999953399</v>
      </c>
      <c r="AF9" s="55">
        <v>81221</v>
      </c>
      <c r="AG9" s="70">
        <f t="shared" si="22"/>
        <v>14</v>
      </c>
      <c r="AH9" s="71"/>
      <c r="AI9" s="73"/>
      <c r="AJ9" s="73"/>
      <c r="AK9" s="73"/>
      <c r="AL9" s="73"/>
      <c r="AM9" s="73"/>
    </row>
    <row r="10" spans="1:44" s="7" customFormat="1" ht="14.25">
      <c r="A10" s="19">
        <v>44902</v>
      </c>
      <c r="B10" s="20">
        <v>784.7962</v>
      </c>
      <c r="C10" s="21">
        <v>5.9962</v>
      </c>
      <c r="D10" s="22">
        <f t="shared" si="0"/>
        <v>790.79240000000004</v>
      </c>
      <c r="E10" s="23">
        <f t="shared" si="4"/>
        <v>-9.9999999974897905E-2</v>
      </c>
      <c r="F10" s="24">
        <f t="shared" si="5"/>
        <v>-0.59999999996307496</v>
      </c>
      <c r="G10" s="25">
        <f t="shared" si="6"/>
        <v>-9.9999999974897905E-2</v>
      </c>
      <c r="H10" s="21">
        <v>7.0148000000000001</v>
      </c>
      <c r="I10" s="22">
        <f t="shared" si="1"/>
        <v>791.81100000000004</v>
      </c>
      <c r="J10" s="23">
        <f t="shared" si="7"/>
        <v>-0.199999999949796</v>
      </c>
      <c r="K10" s="24">
        <f t="shared" si="8"/>
        <v>-0.49999999998817701</v>
      </c>
      <c r="L10" s="25">
        <f t="shared" si="9"/>
        <v>-0.199999999949796</v>
      </c>
      <c r="M10" s="39">
        <v>6.1574</v>
      </c>
      <c r="N10" s="22">
        <f t="shared" si="2"/>
        <v>790.95360000000005</v>
      </c>
      <c r="O10" s="23">
        <f t="shared" si="10"/>
        <v>-0.29999999992469401</v>
      </c>
      <c r="P10" s="24">
        <f t="shared" si="11"/>
        <v>-0.59999999996307496</v>
      </c>
      <c r="Q10" s="25">
        <f t="shared" si="12"/>
        <v>-0.29999999992469401</v>
      </c>
      <c r="R10" s="46"/>
      <c r="S10" s="47">
        <f t="shared" si="3"/>
        <v>44902</v>
      </c>
      <c r="T10" s="48">
        <v>8.7459000000000007</v>
      </c>
      <c r="U10" s="49">
        <f t="shared" si="13"/>
        <v>-0.19999999999953399</v>
      </c>
      <c r="V10" s="50">
        <f t="shared" si="14"/>
        <v>-0.59999999999860198</v>
      </c>
      <c r="W10" s="32">
        <f t="shared" si="15"/>
        <v>-0.19999999999953399</v>
      </c>
      <c r="X10" s="18">
        <v>12.0367</v>
      </c>
      <c r="Y10" s="49">
        <f t="shared" si="16"/>
        <v>-0.19999999999953399</v>
      </c>
      <c r="Z10" s="50">
        <f t="shared" si="17"/>
        <v>-0.70000000000014495</v>
      </c>
      <c r="AA10" s="32">
        <f t="shared" si="18"/>
        <v>-0.19999999999953399</v>
      </c>
      <c r="AB10" s="48">
        <v>9.1341999999999999</v>
      </c>
      <c r="AC10" s="49">
        <f t="shared" si="19"/>
        <v>9.99999999997669E-2</v>
      </c>
      <c r="AD10" s="50">
        <f t="shared" si="20"/>
        <v>0</v>
      </c>
      <c r="AE10" s="32">
        <f t="shared" si="21"/>
        <v>9.99999999997669E-2</v>
      </c>
      <c r="AF10" s="55">
        <v>81218</v>
      </c>
      <c r="AG10" s="70">
        <f t="shared" si="22"/>
        <v>17</v>
      </c>
    </row>
    <row r="11" spans="1:44" s="1" customFormat="1" ht="14.85" customHeight="1">
      <c r="A11" s="19">
        <v>44903</v>
      </c>
      <c r="B11" s="20">
        <v>784.7962</v>
      </c>
      <c r="C11" s="21">
        <v>5.9958999999999998</v>
      </c>
      <c r="D11" s="22">
        <f t="shared" si="0"/>
        <v>790.7921</v>
      </c>
      <c r="E11" s="23">
        <f t="shared" si="4"/>
        <v>-0.30000000003838101</v>
      </c>
      <c r="F11" s="24">
        <f t="shared" si="5"/>
        <v>-0.90000000000145497</v>
      </c>
      <c r="G11" s="25">
        <f t="shared" si="6"/>
        <v>-0.30000000003838101</v>
      </c>
      <c r="H11" s="21">
        <v>7.0149999999999997</v>
      </c>
      <c r="I11" s="22">
        <f t="shared" si="1"/>
        <v>791.81119999999999</v>
      </c>
      <c r="J11" s="23">
        <f t="shared" si="7"/>
        <v>0.199999999949796</v>
      </c>
      <c r="K11" s="24">
        <f t="shared" si="8"/>
        <v>-0.30000000003838101</v>
      </c>
      <c r="L11" s="25">
        <f t="shared" si="9"/>
        <v>0.199999999949796</v>
      </c>
      <c r="M11" s="40">
        <v>6.1573000000000002</v>
      </c>
      <c r="N11" s="22">
        <f t="shared" si="2"/>
        <v>790.95349999999996</v>
      </c>
      <c r="O11" s="23">
        <f t="shared" si="10"/>
        <v>-0.10000000008858501</v>
      </c>
      <c r="P11" s="24">
        <f t="shared" si="11"/>
        <v>-0.70000000005165897</v>
      </c>
      <c r="Q11" s="25">
        <f t="shared" si="12"/>
        <v>-0.10000000008858501</v>
      </c>
      <c r="R11" s="51"/>
      <c r="S11" s="47">
        <f t="shared" si="3"/>
        <v>44903</v>
      </c>
      <c r="T11" s="48">
        <v>8.7457999999999991</v>
      </c>
      <c r="U11" s="49">
        <f t="shared" si="13"/>
        <v>-0.10000000000154299</v>
      </c>
      <c r="V11" s="50">
        <f t="shared" si="14"/>
        <v>-0.70000000000014495</v>
      </c>
      <c r="W11" s="32">
        <f t="shared" si="15"/>
        <v>-0.10000000000154299</v>
      </c>
      <c r="X11" s="18">
        <v>12.0364</v>
      </c>
      <c r="Y11" s="49">
        <f t="shared" si="16"/>
        <v>-0.29999999999930099</v>
      </c>
      <c r="Z11" s="50">
        <f t="shared" si="17"/>
        <v>-0.999999999999446</v>
      </c>
      <c r="AA11" s="32">
        <f t="shared" si="18"/>
        <v>-0.29999999999930099</v>
      </c>
      <c r="AB11" s="48">
        <v>9.1336999999999993</v>
      </c>
      <c r="AC11" s="49">
        <f t="shared" si="19"/>
        <v>-0.50000000000061096</v>
      </c>
      <c r="AD11" s="50">
        <f t="shared" si="20"/>
        <v>-0.50000000000061096</v>
      </c>
      <c r="AE11" s="32">
        <f t="shared" si="21"/>
        <v>-0.50000000000061096</v>
      </c>
      <c r="AF11" s="55">
        <v>81215</v>
      </c>
      <c r="AG11" s="70">
        <f t="shared" si="22"/>
        <v>20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44904</v>
      </c>
      <c r="B12" s="20">
        <v>784.7962</v>
      </c>
      <c r="C12" s="21">
        <v>5.9957000000000003</v>
      </c>
      <c r="D12" s="22">
        <f t="shared" si="0"/>
        <v>790.79190000000006</v>
      </c>
      <c r="E12" s="23">
        <f t="shared" si="4"/>
        <v>-0.199999999949796</v>
      </c>
      <c r="F12" s="24">
        <f t="shared" si="5"/>
        <v>-1.09999999995125</v>
      </c>
      <c r="G12" s="25">
        <f t="shared" si="6"/>
        <v>-0.199999999949796</v>
      </c>
      <c r="H12" s="21">
        <v>7.0144000000000002</v>
      </c>
      <c r="I12" s="22">
        <f t="shared" si="1"/>
        <v>791.81060000000002</v>
      </c>
      <c r="J12" s="23">
        <f t="shared" si="7"/>
        <v>-0.59999999996307496</v>
      </c>
      <c r="K12" s="24">
        <f t="shared" si="8"/>
        <v>-0.90000000000145497</v>
      </c>
      <c r="L12" s="25">
        <f t="shared" si="9"/>
        <v>-0.59999999996307496</v>
      </c>
      <c r="M12" s="39">
        <v>6.1571999999999996</v>
      </c>
      <c r="N12" s="22">
        <f t="shared" si="2"/>
        <v>790.95339999999999</v>
      </c>
      <c r="O12" s="23">
        <f t="shared" si="10"/>
        <v>-9.9999999974897905E-2</v>
      </c>
      <c r="P12" s="24">
        <f t="shared" si="11"/>
        <v>-0.80000000002655702</v>
      </c>
      <c r="Q12" s="25">
        <f t="shared" si="12"/>
        <v>-9.9999999974897905E-2</v>
      </c>
      <c r="R12" s="46"/>
      <c r="S12" s="47">
        <f t="shared" si="3"/>
        <v>44904</v>
      </c>
      <c r="T12" s="48">
        <v>8.7454999999999998</v>
      </c>
      <c r="U12" s="49">
        <f t="shared" si="13"/>
        <v>-0.29999999999930099</v>
      </c>
      <c r="V12" s="50">
        <f t="shared" si="14"/>
        <v>-0.999999999999446</v>
      </c>
      <c r="W12" s="32">
        <f t="shared" si="15"/>
        <v>-0.29999999999930099</v>
      </c>
      <c r="X12" s="18">
        <v>12.036300000000001</v>
      </c>
      <c r="Y12" s="49">
        <f t="shared" si="16"/>
        <v>-9.99999999997669E-2</v>
      </c>
      <c r="Z12" s="50">
        <f t="shared" si="17"/>
        <v>-1.0999999999992101</v>
      </c>
      <c r="AA12" s="32">
        <f t="shared" si="18"/>
        <v>-9.99999999997669E-2</v>
      </c>
      <c r="AB12" s="48">
        <v>9.1338000000000008</v>
      </c>
      <c r="AC12" s="49">
        <f t="shared" si="19"/>
        <v>0.10000000000154299</v>
      </c>
      <c r="AD12" s="50">
        <f t="shared" si="20"/>
        <v>-0.39999999999906799</v>
      </c>
      <c r="AE12" s="32">
        <f t="shared" si="21"/>
        <v>0.10000000000154299</v>
      </c>
      <c r="AF12" s="55">
        <v>81212</v>
      </c>
      <c r="AG12" s="70">
        <f t="shared" si="22"/>
        <v>23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7" customFormat="1" ht="14.25">
      <c r="A13" s="19">
        <v>44905</v>
      </c>
      <c r="B13" s="20">
        <v>784.7962</v>
      </c>
      <c r="C13" s="21">
        <v>5.9960000000000004</v>
      </c>
      <c r="D13" s="22">
        <f t="shared" si="0"/>
        <v>790.79219999999998</v>
      </c>
      <c r="E13" s="23">
        <f t="shared" si="4"/>
        <v>0.29999999992469401</v>
      </c>
      <c r="F13" s="24">
        <f t="shared" si="5"/>
        <v>-0.80000000002655702</v>
      </c>
      <c r="G13" s="25">
        <f t="shared" si="6"/>
        <v>0.29999999992469401</v>
      </c>
      <c r="H13" s="21">
        <v>7.0143000000000004</v>
      </c>
      <c r="I13" s="22">
        <f t="shared" si="1"/>
        <v>791.81050000000005</v>
      </c>
      <c r="J13" s="23">
        <f t="shared" si="7"/>
        <v>-9.9999999974897905E-2</v>
      </c>
      <c r="K13" s="24">
        <f t="shared" si="8"/>
        <v>-0.99999999997635303</v>
      </c>
      <c r="L13" s="25">
        <f t="shared" si="9"/>
        <v>-9.9999999974897905E-2</v>
      </c>
      <c r="M13" s="40">
        <v>6.1569000000000003</v>
      </c>
      <c r="N13" s="22">
        <f t="shared" si="2"/>
        <v>790.95309999999995</v>
      </c>
      <c r="O13" s="23">
        <f t="shared" si="10"/>
        <v>-0.30000000003838101</v>
      </c>
      <c r="P13" s="24">
        <f t="shared" si="11"/>
        <v>-1.1000000000649399</v>
      </c>
      <c r="Q13" s="25">
        <f t="shared" si="12"/>
        <v>-0.30000000003838101</v>
      </c>
      <c r="R13" s="46"/>
      <c r="S13" s="47">
        <f t="shared" si="3"/>
        <v>44905</v>
      </c>
      <c r="T13" s="48">
        <v>8.7453000000000003</v>
      </c>
      <c r="U13" s="49">
        <f t="shared" si="13"/>
        <v>-0.19999999999953399</v>
      </c>
      <c r="V13" s="50">
        <f t="shared" si="14"/>
        <v>-1.1999999999989801</v>
      </c>
      <c r="W13" s="32">
        <f t="shared" si="15"/>
        <v>-0.19999999999953399</v>
      </c>
      <c r="X13" s="18">
        <v>12.036099999999999</v>
      </c>
      <c r="Y13" s="49">
        <f t="shared" si="16"/>
        <v>-0.20000000000130999</v>
      </c>
      <c r="Z13" s="50">
        <f t="shared" si="17"/>
        <v>-1.3000000000005201</v>
      </c>
      <c r="AA13" s="32">
        <f t="shared" si="18"/>
        <v>-0.20000000000130999</v>
      </c>
      <c r="AB13" s="48">
        <v>9.1333000000000002</v>
      </c>
      <c r="AC13" s="49">
        <f t="shared" si="19"/>
        <v>-0.50000000000061096</v>
      </c>
      <c r="AD13" s="50">
        <f t="shared" si="20"/>
        <v>-0.89999999999967895</v>
      </c>
      <c r="AE13" s="32">
        <f t="shared" si="21"/>
        <v>-0.50000000000061096</v>
      </c>
      <c r="AF13" s="55">
        <v>81209</v>
      </c>
      <c r="AG13" s="70">
        <f t="shared" si="22"/>
        <v>26</v>
      </c>
    </row>
    <row r="14" spans="1:44" s="1" customFormat="1" ht="14.85" customHeight="1">
      <c r="A14" s="19">
        <v>44906</v>
      </c>
      <c r="B14" s="20">
        <v>784.7962</v>
      </c>
      <c r="C14" s="21">
        <v>5.9953000000000003</v>
      </c>
      <c r="D14" s="22">
        <f t="shared" si="0"/>
        <v>790.79150000000004</v>
      </c>
      <c r="E14" s="23">
        <f t="shared" si="4"/>
        <v>-0.69999999993797202</v>
      </c>
      <c r="F14" s="24">
        <f t="shared" si="5"/>
        <v>-1.4999999999645299</v>
      </c>
      <c r="G14" s="25">
        <f t="shared" si="6"/>
        <v>-0.69999999993797202</v>
      </c>
      <c r="H14" s="21">
        <v>7.0140000000000002</v>
      </c>
      <c r="I14" s="22">
        <f t="shared" si="1"/>
        <v>791.81020000000001</v>
      </c>
      <c r="J14" s="23">
        <f t="shared" si="7"/>
        <v>-0.30000000003838101</v>
      </c>
      <c r="K14" s="24">
        <f t="shared" si="8"/>
        <v>-1.30000000001473</v>
      </c>
      <c r="L14" s="25">
        <f t="shared" si="9"/>
        <v>-0.30000000003838101</v>
      </c>
      <c r="M14" s="39">
        <v>6.1566999999999998</v>
      </c>
      <c r="N14" s="22">
        <f t="shared" si="2"/>
        <v>790.9529</v>
      </c>
      <c r="O14" s="23">
        <f t="shared" si="10"/>
        <v>-0.199999999949796</v>
      </c>
      <c r="P14" s="24">
        <f t="shared" si="11"/>
        <v>-1.30000000001473</v>
      </c>
      <c r="Q14" s="25">
        <f t="shared" si="12"/>
        <v>-0.199999999949796</v>
      </c>
      <c r="R14" s="46"/>
      <c r="S14" s="47">
        <f t="shared" si="3"/>
        <v>44906</v>
      </c>
      <c r="T14" s="48">
        <v>8.7452000000000005</v>
      </c>
      <c r="U14" s="49">
        <f t="shared" si="13"/>
        <v>-9.99999999997669E-2</v>
      </c>
      <c r="V14" s="50">
        <f t="shared" si="14"/>
        <v>-1.2999999999987499</v>
      </c>
      <c r="W14" s="32">
        <f t="shared" si="15"/>
        <v>-9.99999999997669E-2</v>
      </c>
      <c r="X14" s="18">
        <v>12.036199999999999</v>
      </c>
      <c r="Y14" s="49">
        <f t="shared" si="16"/>
        <v>9.99999999997669E-2</v>
      </c>
      <c r="Z14" s="50">
        <f t="shared" si="17"/>
        <v>-1.20000000000076</v>
      </c>
      <c r="AA14" s="32">
        <f t="shared" si="18"/>
        <v>9.99999999997669E-2</v>
      </c>
      <c r="AB14" s="48">
        <v>9.1334</v>
      </c>
      <c r="AC14" s="49">
        <f t="shared" si="19"/>
        <v>9.99999999997669E-2</v>
      </c>
      <c r="AD14" s="50">
        <f t="shared" si="20"/>
        <v>-0.799999999999912</v>
      </c>
      <c r="AE14" s="32">
        <f t="shared" si="21"/>
        <v>9.99999999997669E-2</v>
      </c>
      <c r="AF14" s="55">
        <v>81206</v>
      </c>
      <c r="AG14" s="70">
        <f t="shared" si="22"/>
        <v>29</v>
      </c>
      <c r="AH14" s="72"/>
    </row>
    <row r="15" spans="1:44" s="1" customFormat="1" ht="14.85" customHeight="1">
      <c r="A15" s="19">
        <v>44907</v>
      </c>
      <c r="B15" s="20">
        <v>784.7962</v>
      </c>
      <c r="C15" s="21">
        <v>5.9950999999999999</v>
      </c>
      <c r="D15" s="22">
        <f t="shared" si="0"/>
        <v>790.79129999999998</v>
      </c>
      <c r="E15" s="23">
        <f t="shared" si="4"/>
        <v>-0.20000000006348301</v>
      </c>
      <c r="F15" s="24">
        <f t="shared" si="5"/>
        <v>-1.70000000002801</v>
      </c>
      <c r="G15" s="25">
        <f t="shared" si="6"/>
        <v>-0.20000000006348301</v>
      </c>
      <c r="H15" s="21">
        <v>7.0141</v>
      </c>
      <c r="I15" s="22">
        <f t="shared" si="1"/>
        <v>791.81029999999998</v>
      </c>
      <c r="J15" s="23">
        <f t="shared" si="7"/>
        <v>9.9999999974897905E-2</v>
      </c>
      <c r="K15" s="24">
        <f t="shared" si="8"/>
        <v>-1.2000000000398401</v>
      </c>
      <c r="L15" s="25">
        <f t="shared" si="9"/>
        <v>9.9999999974897905E-2</v>
      </c>
      <c r="M15" s="40">
        <v>6.157</v>
      </c>
      <c r="N15" s="22">
        <f t="shared" si="2"/>
        <v>790.95320000000004</v>
      </c>
      <c r="O15" s="23">
        <f t="shared" si="10"/>
        <v>0.30000000003838101</v>
      </c>
      <c r="P15" s="24">
        <f t="shared" si="11"/>
        <v>-0.99999999997635303</v>
      </c>
      <c r="Q15" s="25">
        <f t="shared" si="12"/>
        <v>0.30000000003838101</v>
      </c>
      <c r="R15" s="51"/>
      <c r="S15" s="47">
        <f t="shared" si="3"/>
        <v>44907</v>
      </c>
      <c r="T15" s="48">
        <v>8.7448999999999995</v>
      </c>
      <c r="U15" s="49">
        <f t="shared" si="13"/>
        <v>-0.30000000000107702</v>
      </c>
      <c r="V15" s="50">
        <f t="shared" si="14"/>
        <v>-1.59999999999982</v>
      </c>
      <c r="W15" s="32">
        <f t="shared" si="15"/>
        <v>-0.30000000000107702</v>
      </c>
      <c r="X15" s="18">
        <v>12.0357</v>
      </c>
      <c r="Y15" s="49">
        <f t="shared" si="16"/>
        <v>-0.49999999999883499</v>
      </c>
      <c r="Z15" s="50">
        <f t="shared" si="17"/>
        <v>-1.6999999999995901</v>
      </c>
      <c r="AA15" s="32">
        <f t="shared" si="18"/>
        <v>-0.49999999999883499</v>
      </c>
      <c r="AB15" s="48">
        <v>9.1328999999999994</v>
      </c>
      <c r="AC15" s="49">
        <f t="shared" si="19"/>
        <v>-0.50000000000061096</v>
      </c>
      <c r="AD15" s="50">
        <f t="shared" si="20"/>
        <v>-1.3000000000005201</v>
      </c>
      <c r="AE15" s="32">
        <f t="shared" si="21"/>
        <v>-0.50000000000061096</v>
      </c>
      <c r="AF15" s="55">
        <v>81203</v>
      </c>
      <c r="AG15" s="70">
        <f t="shared" si="22"/>
        <v>32</v>
      </c>
      <c r="AH15" s="71"/>
    </row>
    <row r="16" spans="1:44" s="7" customFormat="1" ht="14.25">
      <c r="A16" s="19">
        <v>44908</v>
      </c>
      <c r="B16" s="20">
        <v>784.7962</v>
      </c>
      <c r="C16" s="21">
        <v>5.9954000000000001</v>
      </c>
      <c r="D16" s="22">
        <f t="shared" si="0"/>
        <v>790.79160000000002</v>
      </c>
      <c r="E16" s="23">
        <f t="shared" si="4"/>
        <v>0.30000000003838101</v>
      </c>
      <c r="F16" s="24">
        <f t="shared" si="5"/>
        <v>-1.39999999998963</v>
      </c>
      <c r="G16" s="25">
        <f t="shared" si="6"/>
        <v>0.30000000003838101</v>
      </c>
      <c r="H16" s="21">
        <v>7.0136000000000003</v>
      </c>
      <c r="I16" s="22">
        <f t="shared" si="1"/>
        <v>791.8098</v>
      </c>
      <c r="J16" s="23">
        <f t="shared" si="7"/>
        <v>-0.49999999998817701</v>
      </c>
      <c r="K16" s="24">
        <f t="shared" si="8"/>
        <v>-1.70000000002801</v>
      </c>
      <c r="L16" s="25">
        <f t="shared" si="9"/>
        <v>-0.49999999998817701</v>
      </c>
      <c r="M16" s="39">
        <v>6.1562999999999999</v>
      </c>
      <c r="N16" s="22">
        <f t="shared" si="2"/>
        <v>790.95249999999999</v>
      </c>
      <c r="O16" s="23">
        <f t="shared" si="10"/>
        <v>-0.70000000005165897</v>
      </c>
      <c r="P16" s="24">
        <f t="shared" si="11"/>
        <v>-1.70000000002801</v>
      </c>
      <c r="Q16" s="25">
        <f t="shared" si="12"/>
        <v>-0.70000000005165897</v>
      </c>
      <c r="R16" s="46"/>
      <c r="S16" s="47">
        <f t="shared" si="3"/>
        <v>44908</v>
      </c>
      <c r="T16" s="48">
        <v>8.7449999999999992</v>
      </c>
      <c r="U16" s="49">
        <f t="shared" si="13"/>
        <v>9.99999999997669E-2</v>
      </c>
      <c r="V16" s="50">
        <f t="shared" si="14"/>
        <v>-1.50000000000006</v>
      </c>
      <c r="W16" s="32">
        <f t="shared" si="15"/>
        <v>9.99999999997669E-2</v>
      </c>
      <c r="X16" s="18">
        <v>12.035500000000001</v>
      </c>
      <c r="Y16" s="49">
        <f t="shared" si="16"/>
        <v>-0.19999999999953399</v>
      </c>
      <c r="Z16" s="50">
        <f t="shared" si="17"/>
        <v>-1.8999999999991199</v>
      </c>
      <c r="AA16" s="32">
        <f t="shared" si="18"/>
        <v>-0.19999999999953399</v>
      </c>
      <c r="AB16" s="48">
        <v>9.1326999999999998</v>
      </c>
      <c r="AC16" s="49">
        <f t="shared" si="19"/>
        <v>-0.19999999999953399</v>
      </c>
      <c r="AD16" s="50">
        <f t="shared" si="20"/>
        <v>-1.50000000000006</v>
      </c>
      <c r="AE16" s="32">
        <f t="shared" si="21"/>
        <v>-0.19999999999953399</v>
      </c>
      <c r="AF16" s="55">
        <v>81200</v>
      </c>
      <c r="AG16" s="70">
        <f t="shared" si="22"/>
        <v>35</v>
      </c>
      <c r="AH16" s="72"/>
    </row>
    <row r="17" spans="1:43" s="1" customFormat="1" ht="14.85" customHeight="1">
      <c r="A17" s="19">
        <v>44909</v>
      </c>
      <c r="B17" s="20">
        <v>784.7962</v>
      </c>
      <c r="C17" s="21">
        <v>5.9946999999999999</v>
      </c>
      <c r="D17" s="22">
        <f t="shared" si="0"/>
        <v>790.79089999999997</v>
      </c>
      <c r="E17" s="23">
        <f t="shared" si="4"/>
        <v>-0.70000000005165897</v>
      </c>
      <c r="F17" s="24">
        <f t="shared" si="5"/>
        <v>-2.1000000000412902</v>
      </c>
      <c r="G17" s="25">
        <f t="shared" si="6"/>
        <v>-0.70000000005165897</v>
      </c>
      <c r="H17" s="21">
        <v>7.0133999999999999</v>
      </c>
      <c r="I17" s="22">
        <f t="shared" si="1"/>
        <v>791.80960000000005</v>
      </c>
      <c r="J17" s="23">
        <f t="shared" si="7"/>
        <v>-0.199999999949796</v>
      </c>
      <c r="K17" s="24">
        <f t="shared" si="8"/>
        <v>-1.8999999999778101</v>
      </c>
      <c r="L17" s="25">
        <f t="shared" si="9"/>
        <v>-0.199999999949796</v>
      </c>
      <c r="M17" s="40">
        <v>6.1561000000000003</v>
      </c>
      <c r="N17" s="22">
        <f t="shared" si="2"/>
        <v>790.95230000000004</v>
      </c>
      <c r="O17" s="23">
        <f t="shared" si="10"/>
        <v>-0.199999999949796</v>
      </c>
      <c r="P17" s="24">
        <f t="shared" si="11"/>
        <v>-1.8999999999778101</v>
      </c>
      <c r="Q17" s="25">
        <f t="shared" si="12"/>
        <v>-0.199999999949796</v>
      </c>
      <c r="R17" s="51"/>
      <c r="S17" s="47">
        <f t="shared" si="3"/>
        <v>44909</v>
      </c>
      <c r="T17" s="48">
        <v>8.7445000000000004</v>
      </c>
      <c r="U17" s="49">
        <f t="shared" si="13"/>
        <v>-0.49999999999883499</v>
      </c>
      <c r="V17" s="50">
        <f t="shared" si="14"/>
        <v>-1.99999999999889</v>
      </c>
      <c r="W17" s="32">
        <f t="shared" si="15"/>
        <v>-0.49999999999883499</v>
      </c>
      <c r="X17" s="18">
        <v>12.035399999999999</v>
      </c>
      <c r="Y17" s="49">
        <f t="shared" si="16"/>
        <v>-0.10000000000154299</v>
      </c>
      <c r="Z17" s="50">
        <f t="shared" si="17"/>
        <v>-2.0000000000006701</v>
      </c>
      <c r="AA17" s="32">
        <f t="shared" si="18"/>
        <v>-0.10000000000154299</v>
      </c>
      <c r="AB17" s="48">
        <v>9.1327999999999996</v>
      </c>
      <c r="AC17" s="49">
        <f t="shared" si="19"/>
        <v>9.99999999997669E-2</v>
      </c>
      <c r="AD17" s="50">
        <f t="shared" si="20"/>
        <v>-1.4000000000002899</v>
      </c>
      <c r="AE17" s="32">
        <f t="shared" si="21"/>
        <v>9.99999999997669E-2</v>
      </c>
      <c r="AF17" s="55">
        <v>81197</v>
      </c>
      <c r="AG17" s="70">
        <f t="shared" si="22"/>
        <v>38</v>
      </c>
      <c r="AH17" s="71"/>
    </row>
    <row r="18" spans="1:43" s="1" customFormat="1" ht="14.85" customHeight="1">
      <c r="A18" s="19">
        <v>44910</v>
      </c>
      <c r="B18" s="20">
        <v>784.7962</v>
      </c>
      <c r="C18" s="21">
        <v>5.9947999999999997</v>
      </c>
      <c r="D18" s="22">
        <f t="shared" si="0"/>
        <v>790.79100000000005</v>
      </c>
      <c r="E18" s="23">
        <f t="shared" si="4"/>
        <v>0.10000000008858501</v>
      </c>
      <c r="F18" s="24">
        <f t="shared" si="5"/>
        <v>-1.9999999999527101</v>
      </c>
      <c r="G18" s="25">
        <f t="shared" si="6"/>
        <v>0.10000000008858501</v>
      </c>
      <c r="H18" s="21">
        <v>7.0134999999999996</v>
      </c>
      <c r="I18" s="22">
        <f t="shared" si="1"/>
        <v>791.80970000000002</v>
      </c>
      <c r="J18" s="23">
        <f t="shared" si="7"/>
        <v>9.9999999974897905E-2</v>
      </c>
      <c r="K18" s="24">
        <f t="shared" si="8"/>
        <v>-1.8000000000029099</v>
      </c>
      <c r="L18" s="25">
        <f t="shared" si="9"/>
        <v>9.9999999974897905E-2</v>
      </c>
      <c r="M18" s="39">
        <v>6.1562000000000001</v>
      </c>
      <c r="N18" s="22">
        <f t="shared" si="2"/>
        <v>790.95240000000001</v>
      </c>
      <c r="O18" s="23">
        <f t="shared" si="10"/>
        <v>9.9999999974897905E-2</v>
      </c>
      <c r="P18" s="24">
        <f t="shared" si="11"/>
        <v>-1.8000000000029099</v>
      </c>
      <c r="Q18" s="25">
        <f t="shared" si="12"/>
        <v>9.9999999974897905E-2</v>
      </c>
      <c r="R18" s="51"/>
      <c r="S18" s="47">
        <f t="shared" si="3"/>
        <v>44910</v>
      </c>
      <c r="T18" s="48">
        <v>8.7443000000000008</v>
      </c>
      <c r="U18" s="49">
        <f t="shared" si="13"/>
        <v>-0.19999999999953399</v>
      </c>
      <c r="V18" s="50">
        <f t="shared" si="14"/>
        <v>-2.1999999999984299</v>
      </c>
      <c r="W18" s="32">
        <f t="shared" si="15"/>
        <v>-0.19999999999953399</v>
      </c>
      <c r="X18" s="18">
        <v>12.0351</v>
      </c>
      <c r="Y18" s="49">
        <f t="shared" si="16"/>
        <v>-0.29999999999930099</v>
      </c>
      <c r="Z18" s="50">
        <f t="shared" si="17"/>
        <v>-2.2999999999999701</v>
      </c>
      <c r="AA18" s="32">
        <f t="shared" si="18"/>
        <v>-0.29999999999930099</v>
      </c>
      <c r="AB18" s="48">
        <v>9.1323000000000008</v>
      </c>
      <c r="AC18" s="49">
        <f t="shared" si="19"/>
        <v>-0.49999999999883499</v>
      </c>
      <c r="AD18" s="50">
        <f t="shared" si="20"/>
        <v>-1.8999999999991199</v>
      </c>
      <c r="AE18" s="32">
        <f t="shared" si="21"/>
        <v>-0.49999999999883499</v>
      </c>
      <c r="AF18" s="55">
        <v>81194</v>
      </c>
      <c r="AG18" s="70">
        <f t="shared" si="22"/>
        <v>41</v>
      </c>
      <c r="AH18" s="72"/>
    </row>
    <row r="19" spans="1:43" s="1" customFormat="1" ht="14.85" customHeight="1">
      <c r="A19" s="19">
        <v>44911</v>
      </c>
      <c r="B19" s="20">
        <v>784.7962</v>
      </c>
      <c r="C19" s="21">
        <v>5.9943000000000097</v>
      </c>
      <c r="D19" s="22">
        <f t="shared" si="0"/>
        <v>790.79049999999995</v>
      </c>
      <c r="E19" s="23">
        <f t="shared" si="4"/>
        <v>-0.49999999998817701</v>
      </c>
      <c r="F19" s="24">
        <f t="shared" si="5"/>
        <v>-2.4999999999408802</v>
      </c>
      <c r="G19" s="25">
        <f t="shared" si="6"/>
        <v>-0.49999999998817701</v>
      </c>
      <c r="H19" s="21">
        <v>7.0129999999999999</v>
      </c>
      <c r="I19" s="22">
        <f t="shared" si="1"/>
        <v>791.80920000000003</v>
      </c>
      <c r="J19" s="23">
        <f t="shared" si="7"/>
        <v>-0.49999999998817701</v>
      </c>
      <c r="K19" s="24">
        <f t="shared" si="8"/>
        <v>-2.2999999999910901</v>
      </c>
      <c r="L19" s="25">
        <f t="shared" si="9"/>
        <v>-0.49999999998817701</v>
      </c>
      <c r="M19" s="40">
        <v>6.1557000000000004</v>
      </c>
      <c r="N19" s="22">
        <f t="shared" si="2"/>
        <v>790.95190000000002</v>
      </c>
      <c r="O19" s="23">
        <f t="shared" si="10"/>
        <v>-0.49999999998817701</v>
      </c>
      <c r="P19" s="24">
        <f t="shared" si="11"/>
        <v>-2.2999999999910901</v>
      </c>
      <c r="Q19" s="25">
        <f t="shared" si="12"/>
        <v>-0.49999999998817701</v>
      </c>
      <c r="R19" s="51"/>
      <c r="S19" s="47">
        <f t="shared" si="3"/>
        <v>44911</v>
      </c>
      <c r="T19" s="48">
        <v>8.7441999999999993</v>
      </c>
      <c r="U19" s="49">
        <f t="shared" si="13"/>
        <v>-0.10000000000154299</v>
      </c>
      <c r="V19" s="50">
        <f t="shared" si="14"/>
        <v>-2.2999999999999701</v>
      </c>
      <c r="W19" s="32">
        <f t="shared" si="15"/>
        <v>-0.10000000000154299</v>
      </c>
      <c r="X19" s="18">
        <v>12.0352</v>
      </c>
      <c r="Y19" s="49">
        <f t="shared" si="16"/>
        <v>9.99999999997669E-2</v>
      </c>
      <c r="Z19" s="50">
        <f t="shared" si="17"/>
        <v>-2.2000000000002</v>
      </c>
      <c r="AA19" s="32">
        <f t="shared" si="18"/>
        <v>9.99999999997669E-2</v>
      </c>
      <c r="AB19" s="48">
        <v>9.1324000000000005</v>
      </c>
      <c r="AC19" s="49">
        <f t="shared" si="19"/>
        <v>9.99999999997669E-2</v>
      </c>
      <c r="AD19" s="50">
        <f t="shared" si="20"/>
        <v>-1.7999999999993599</v>
      </c>
      <c r="AE19" s="32">
        <f t="shared" si="21"/>
        <v>9.99999999997669E-2</v>
      </c>
      <c r="AF19" s="55">
        <v>81191</v>
      </c>
      <c r="AG19" s="70">
        <f t="shared" si="22"/>
        <v>44</v>
      </c>
      <c r="AH19" s="71"/>
    </row>
    <row r="20" spans="1:43" s="1" customFormat="1" ht="14.85" customHeight="1">
      <c r="A20" s="19">
        <v>44912</v>
      </c>
      <c r="B20" s="20">
        <v>784.7962</v>
      </c>
      <c r="C20" s="21">
        <v>5.9942000000000002</v>
      </c>
      <c r="D20" s="22">
        <f t="shared" si="0"/>
        <v>790.79039999999998</v>
      </c>
      <c r="E20" s="23">
        <f t="shared" si="4"/>
        <v>-0.10000000008858501</v>
      </c>
      <c r="F20" s="24">
        <f t="shared" si="5"/>
        <v>-2.6000000000294698</v>
      </c>
      <c r="G20" s="25">
        <f t="shared" si="6"/>
        <v>-0.10000000008858501</v>
      </c>
      <c r="H20" s="21">
        <v>7.0130999999999997</v>
      </c>
      <c r="I20" s="22">
        <f t="shared" si="1"/>
        <v>791.80930000000001</v>
      </c>
      <c r="J20" s="23">
        <f t="shared" si="7"/>
        <v>9.9999999974897905E-2</v>
      </c>
      <c r="K20" s="24">
        <f t="shared" si="8"/>
        <v>-2.2000000000161899</v>
      </c>
      <c r="L20" s="25">
        <f t="shared" si="9"/>
        <v>9.9999999974897905E-2</v>
      </c>
      <c r="M20" s="39">
        <v>6.1554999999999902</v>
      </c>
      <c r="N20" s="22">
        <f t="shared" si="2"/>
        <v>790.95169999999996</v>
      </c>
      <c r="O20" s="23">
        <f t="shared" si="10"/>
        <v>-0.20000000006348301</v>
      </c>
      <c r="P20" s="24">
        <f t="shared" si="11"/>
        <v>-2.5000000000545701</v>
      </c>
      <c r="Q20" s="25">
        <f t="shared" si="12"/>
        <v>-0.20000000006348301</v>
      </c>
      <c r="R20" s="46"/>
      <c r="S20" s="47">
        <f t="shared" si="3"/>
        <v>44912</v>
      </c>
      <c r="T20" s="48">
        <v>8.7439000000000107</v>
      </c>
      <c r="U20" s="49">
        <f t="shared" si="13"/>
        <v>-0.29999999998864302</v>
      </c>
      <c r="V20" s="50">
        <f t="shared" si="14"/>
        <v>-2.5999999999886101</v>
      </c>
      <c r="W20" s="32">
        <f t="shared" si="15"/>
        <v>-0.29999999998864302</v>
      </c>
      <c r="X20" s="18">
        <v>12.034700000000001</v>
      </c>
      <c r="Y20" s="49">
        <f t="shared" si="16"/>
        <v>-0.49999999999883499</v>
      </c>
      <c r="Z20" s="50">
        <f t="shared" si="17"/>
        <v>-2.6999999999990401</v>
      </c>
      <c r="AA20" s="32">
        <f t="shared" si="18"/>
        <v>-0.49999999999883499</v>
      </c>
      <c r="AB20" s="48">
        <v>9.1319000000000106</v>
      </c>
      <c r="AC20" s="49">
        <f t="shared" si="19"/>
        <v>-0.49999999998995298</v>
      </c>
      <c r="AD20" s="50">
        <f t="shared" si="20"/>
        <v>-2.2999999999893102</v>
      </c>
      <c r="AE20" s="32">
        <f t="shared" si="21"/>
        <v>-0.49999999998995298</v>
      </c>
      <c r="AF20" s="55">
        <v>81188</v>
      </c>
      <c r="AG20" s="70">
        <f t="shared" si="22"/>
        <v>47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44914</v>
      </c>
      <c r="B21" s="20">
        <v>784.7962</v>
      </c>
      <c r="C21" s="21">
        <v>5.9939999999999998</v>
      </c>
      <c r="D21" s="22">
        <f t="shared" si="0"/>
        <v>790.79020000000003</v>
      </c>
      <c r="E21" s="23">
        <f t="shared" si="4"/>
        <v>-0.199999999949796</v>
      </c>
      <c r="F21" s="24">
        <f t="shared" si="5"/>
        <v>-2.79999999997926</v>
      </c>
      <c r="G21" s="25">
        <f t="shared" si="6"/>
        <v>-9.9999999974897905E-2</v>
      </c>
      <c r="H21" s="21">
        <v>7.0132000000000003</v>
      </c>
      <c r="I21" s="22">
        <f t="shared" si="1"/>
        <v>791.80939999999998</v>
      </c>
      <c r="J21" s="23">
        <f t="shared" si="7"/>
        <v>9.9999999974897905E-2</v>
      </c>
      <c r="K21" s="24">
        <f t="shared" si="8"/>
        <v>-2.1000000000412902</v>
      </c>
      <c r="L21" s="25">
        <f t="shared" si="9"/>
        <v>4.9999999987449001E-2</v>
      </c>
      <c r="M21" s="40">
        <v>6.1554000000000002</v>
      </c>
      <c r="N21" s="22">
        <f t="shared" si="2"/>
        <v>790.95159999999998</v>
      </c>
      <c r="O21" s="23">
        <f t="shared" si="10"/>
        <v>-9.9999999974897905E-2</v>
      </c>
      <c r="P21" s="24">
        <f t="shared" si="11"/>
        <v>-2.6000000000294698</v>
      </c>
      <c r="Q21" s="25">
        <f t="shared" si="12"/>
        <v>-4.9999999987449001E-2</v>
      </c>
      <c r="R21" s="51"/>
      <c r="S21" s="47">
        <f t="shared" si="3"/>
        <v>44914</v>
      </c>
      <c r="T21" s="48">
        <v>8.7438000000000002</v>
      </c>
      <c r="U21" s="49">
        <f t="shared" si="13"/>
        <v>-0.100000000010425</v>
      </c>
      <c r="V21" s="50">
        <f t="shared" si="14"/>
        <v>-2.6999999999990401</v>
      </c>
      <c r="W21" s="32">
        <f t="shared" si="15"/>
        <v>-5.00000000052125E-2</v>
      </c>
      <c r="X21" s="18">
        <v>12.0345</v>
      </c>
      <c r="Y21" s="49">
        <f t="shared" si="16"/>
        <v>-0.20000000000130999</v>
      </c>
      <c r="Z21" s="50">
        <f t="shared" si="17"/>
        <v>-2.9000000000003499</v>
      </c>
      <c r="AA21" s="32">
        <f t="shared" si="18"/>
        <v>-0.100000000000655</v>
      </c>
      <c r="AB21" s="48">
        <v>9.1319999999999997</v>
      </c>
      <c r="AC21" s="49">
        <f t="shared" si="19"/>
        <v>9.9999999989108801E-2</v>
      </c>
      <c r="AD21" s="50">
        <f t="shared" si="20"/>
        <v>-2.2000000000002</v>
      </c>
      <c r="AE21" s="32">
        <f t="shared" si="21"/>
        <v>4.99999999945544E-2</v>
      </c>
      <c r="AF21" s="55">
        <v>81185</v>
      </c>
      <c r="AG21" s="70">
        <f t="shared" si="22"/>
        <v>50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44916</v>
      </c>
      <c r="B22" s="20">
        <v>784.7962</v>
      </c>
      <c r="C22" s="21">
        <v>5.9938000000000002</v>
      </c>
      <c r="D22" s="22">
        <f t="shared" si="0"/>
        <v>790.79</v>
      </c>
      <c r="E22" s="23">
        <f t="shared" si="4"/>
        <v>-0.20000000006348301</v>
      </c>
      <c r="F22" s="24">
        <f t="shared" si="5"/>
        <v>-3.0000000000427498</v>
      </c>
      <c r="G22" s="25">
        <f t="shared" si="6"/>
        <v>-0.100000000031741</v>
      </c>
      <c r="H22" s="21">
        <v>7.0129999999999999</v>
      </c>
      <c r="I22" s="22">
        <f t="shared" si="1"/>
        <v>791.80920000000003</v>
      </c>
      <c r="J22" s="23">
        <f t="shared" si="7"/>
        <v>-0.199999999949796</v>
      </c>
      <c r="K22" s="24">
        <f t="shared" si="8"/>
        <v>-2.2999999999910901</v>
      </c>
      <c r="L22" s="25">
        <f t="shared" si="9"/>
        <v>-9.9999999974897905E-2</v>
      </c>
      <c r="M22" s="39">
        <v>6.1553000000000102</v>
      </c>
      <c r="N22" s="22">
        <f t="shared" si="2"/>
        <v>790.95150000000001</v>
      </c>
      <c r="O22" s="23">
        <f t="shared" si="10"/>
        <v>-9.9999999974897905E-2</v>
      </c>
      <c r="P22" s="24">
        <f t="shared" si="11"/>
        <v>-2.70000000000437</v>
      </c>
      <c r="Q22" s="25">
        <f t="shared" si="12"/>
        <v>-4.9999999987449001E-2</v>
      </c>
      <c r="R22" s="51"/>
      <c r="S22" s="47">
        <f t="shared" ref="S22:S27" si="23">A22</f>
        <v>44916</v>
      </c>
      <c r="T22" s="48">
        <v>8.7434999999999992</v>
      </c>
      <c r="U22" s="49">
        <f t="shared" ref="U22:U27" si="24">(T22-T21)*1000</f>
        <v>-0.30000000000107702</v>
      </c>
      <c r="V22" s="50">
        <f t="shared" ref="V22:V27" si="25">V21+U22</f>
        <v>-3.0000000000001101</v>
      </c>
      <c r="W22" s="32">
        <f t="shared" ref="W22:W27" si="26">U22/(S22-S21)</f>
        <v>-0.15000000000053901</v>
      </c>
      <c r="X22" s="18">
        <v>12.0345</v>
      </c>
      <c r="Y22" s="49">
        <f t="shared" ref="Y22:Y27" si="27">(X22-X21)*1000</f>
        <v>0</v>
      </c>
      <c r="Z22" s="50">
        <f t="shared" ref="Z22:Z27" si="28">Z21+Y22</f>
        <v>-2.9000000000003499</v>
      </c>
      <c r="AA22" s="32">
        <f t="shared" ref="AA22:AA27" si="29">Y22/(S22-S21)</f>
        <v>0</v>
      </c>
      <c r="AB22" s="48">
        <v>9.1318000000000001</v>
      </c>
      <c r="AC22" s="49">
        <f t="shared" ref="AC22:AC27" si="30">(AB22-AB21)*1000</f>
        <v>-0.19999999999953399</v>
      </c>
      <c r="AD22" s="50">
        <f t="shared" ref="AD22:AD27" si="31">AD21+AC22</f>
        <v>-2.3999999999997401</v>
      </c>
      <c r="AE22" s="32">
        <f t="shared" ref="AE22:AE27" si="32">AC22/(S22-S21)</f>
        <v>-9.99999999997669E-2</v>
      </c>
      <c r="AF22" s="55">
        <v>81182</v>
      </c>
      <c r="AG22" s="70">
        <f t="shared" ref="AG22:AG27" si="33">81235-AF22</f>
        <v>53</v>
      </c>
      <c r="AH22" s="72"/>
    </row>
    <row r="23" spans="1:43" s="1" customFormat="1" ht="14.85" customHeight="1">
      <c r="A23" s="19">
        <v>44918</v>
      </c>
      <c r="B23" s="20">
        <v>784.7962</v>
      </c>
      <c r="C23" s="21">
        <v>5.9935</v>
      </c>
      <c r="D23" s="22">
        <f t="shared" si="0"/>
        <v>790.78970000000004</v>
      </c>
      <c r="E23" s="23">
        <f t="shared" si="4"/>
        <v>-0.29999999992469401</v>
      </c>
      <c r="F23" s="24">
        <f t="shared" si="5"/>
        <v>-3.2999999999674401</v>
      </c>
      <c r="G23" s="25">
        <f t="shared" si="6"/>
        <v>-0.149999999962347</v>
      </c>
      <c r="H23" s="21">
        <v>7.0128000000000004</v>
      </c>
      <c r="I23" s="22">
        <f t="shared" si="1"/>
        <v>791.80899999999997</v>
      </c>
      <c r="J23" s="23">
        <f t="shared" si="7"/>
        <v>-0.20000000006348301</v>
      </c>
      <c r="K23" s="24">
        <f t="shared" si="8"/>
        <v>-2.5000000000545701</v>
      </c>
      <c r="L23" s="25">
        <f t="shared" si="9"/>
        <v>-0.100000000031741</v>
      </c>
      <c r="M23" s="40">
        <v>6.1554000000000002</v>
      </c>
      <c r="N23" s="22">
        <f t="shared" si="2"/>
        <v>790.95159999999998</v>
      </c>
      <c r="O23" s="23">
        <f t="shared" si="10"/>
        <v>9.9999999974897905E-2</v>
      </c>
      <c r="P23" s="24">
        <f t="shared" si="11"/>
        <v>-2.6000000000294698</v>
      </c>
      <c r="Q23" s="25">
        <f t="shared" si="12"/>
        <v>4.9999999987449001E-2</v>
      </c>
      <c r="R23" s="51"/>
      <c r="S23" s="47">
        <f t="shared" si="23"/>
        <v>44918</v>
      </c>
      <c r="T23" s="48">
        <v>8.7435999999999794</v>
      </c>
      <c r="U23" s="49">
        <f t="shared" si="24"/>
        <v>9.9999999980227003E-2</v>
      </c>
      <c r="V23" s="50">
        <f t="shared" si="25"/>
        <v>-2.9000000000198898</v>
      </c>
      <c r="W23" s="32">
        <f t="shared" si="26"/>
        <v>4.9999999990113501E-2</v>
      </c>
      <c r="X23" s="18">
        <v>12.0344</v>
      </c>
      <c r="Y23" s="49">
        <f t="shared" si="27"/>
        <v>-0.10000000000154299</v>
      </c>
      <c r="Z23" s="50">
        <f t="shared" si="28"/>
        <v>-3.00000000000189</v>
      </c>
      <c r="AA23" s="32">
        <f t="shared" si="29"/>
        <v>-5.0000000000771601E-2</v>
      </c>
      <c r="AB23" s="48">
        <v>9.1316000000000006</v>
      </c>
      <c r="AC23" s="49">
        <f t="shared" si="30"/>
        <v>-0.19999999999953399</v>
      </c>
      <c r="AD23" s="50">
        <f t="shared" si="31"/>
        <v>-2.59999999999927</v>
      </c>
      <c r="AE23" s="32">
        <f t="shared" si="32"/>
        <v>-9.99999999997669E-2</v>
      </c>
      <c r="AF23" s="55">
        <v>81179</v>
      </c>
      <c r="AG23" s="70">
        <f t="shared" si="33"/>
        <v>56</v>
      </c>
      <c r="AH23" s="71"/>
    </row>
    <row r="24" spans="1:43" s="1" customFormat="1" ht="14.25">
      <c r="A24" s="19">
        <v>44920</v>
      </c>
      <c r="B24" s="20">
        <v>784.7962</v>
      </c>
      <c r="C24" s="21">
        <v>5.9935999999999998</v>
      </c>
      <c r="D24" s="22">
        <f t="shared" si="0"/>
        <v>790.78980000000001</v>
      </c>
      <c r="E24" s="23">
        <f t="shared" si="4"/>
        <v>9.9999999974897905E-2</v>
      </c>
      <c r="F24" s="24">
        <f t="shared" si="5"/>
        <v>-3.1999999999925399</v>
      </c>
      <c r="G24" s="25">
        <f t="shared" si="6"/>
        <v>4.9999999987449001E-2</v>
      </c>
      <c r="H24" s="21">
        <v>7.0129000000000001</v>
      </c>
      <c r="I24" s="22">
        <f t="shared" si="1"/>
        <v>791.80909999999994</v>
      </c>
      <c r="J24" s="23">
        <f t="shared" si="7"/>
        <v>9.9999999974897905E-2</v>
      </c>
      <c r="K24" s="24">
        <f t="shared" si="8"/>
        <v>-2.40000000007967</v>
      </c>
      <c r="L24" s="25">
        <f t="shared" si="9"/>
        <v>4.9999999987449001E-2</v>
      </c>
      <c r="M24" s="39">
        <v>6.1551000000000302</v>
      </c>
      <c r="N24" s="22">
        <f t="shared" si="2"/>
        <v>790.95129999999995</v>
      </c>
      <c r="O24" s="23">
        <f t="shared" si="10"/>
        <v>-0.29999999992469401</v>
      </c>
      <c r="P24" s="24">
        <f t="shared" si="11"/>
        <v>-2.8999999999541601</v>
      </c>
      <c r="Q24" s="25">
        <f t="shared" si="12"/>
        <v>-0.149999999962347</v>
      </c>
      <c r="R24" s="51"/>
      <c r="S24" s="47">
        <f t="shared" si="23"/>
        <v>44920</v>
      </c>
      <c r="T24" s="48">
        <v>8.7434999999999707</v>
      </c>
      <c r="U24" s="49">
        <f t="shared" si="24"/>
        <v>-0.100000000010425</v>
      </c>
      <c r="V24" s="50">
        <f t="shared" si="25"/>
        <v>-3.00000000003031</v>
      </c>
      <c r="W24" s="32">
        <f t="shared" si="26"/>
        <v>-5.00000000052125E-2</v>
      </c>
      <c r="X24" s="18">
        <v>12.0342</v>
      </c>
      <c r="Y24" s="49">
        <f t="shared" si="27"/>
        <v>-0.199999999995981</v>
      </c>
      <c r="Z24" s="50">
        <f t="shared" si="28"/>
        <v>-3.1999999999978699</v>
      </c>
      <c r="AA24" s="32">
        <f t="shared" si="29"/>
        <v>-9.9999999997990599E-2</v>
      </c>
      <c r="AB24" s="48">
        <v>9.1315000000000008</v>
      </c>
      <c r="AC24" s="49">
        <f t="shared" si="30"/>
        <v>-9.99999999997669E-2</v>
      </c>
      <c r="AD24" s="50">
        <f t="shared" si="31"/>
        <v>-2.6999999999990401</v>
      </c>
      <c r="AE24" s="32">
        <f t="shared" si="32"/>
        <v>-4.9999999999883499E-2</v>
      </c>
      <c r="AF24" s="55">
        <v>81176</v>
      </c>
      <c r="AG24" s="70">
        <f t="shared" si="33"/>
        <v>59</v>
      </c>
      <c r="AH24" s="72"/>
    </row>
    <row r="25" spans="1:43" s="1" customFormat="1" ht="14.25">
      <c r="A25" s="19">
        <v>45291</v>
      </c>
      <c r="B25" s="20">
        <v>784.7962</v>
      </c>
      <c r="C25" s="21">
        <v>5.9934000000000003</v>
      </c>
      <c r="D25" s="22">
        <f t="shared" si="0"/>
        <v>790.78959999999995</v>
      </c>
      <c r="E25" s="23">
        <f t="shared" si="4"/>
        <v>-0.20000000006348301</v>
      </c>
      <c r="F25" s="24">
        <f t="shared" si="5"/>
        <v>-3.40000000005602</v>
      </c>
      <c r="G25" s="25">
        <f t="shared" si="6"/>
        <v>-5.39083558122595E-4</v>
      </c>
      <c r="H25" s="21">
        <v>7.0125000000000002</v>
      </c>
      <c r="I25" s="22">
        <f t="shared" si="1"/>
        <v>791.80870000000004</v>
      </c>
      <c r="J25" s="23">
        <f t="shared" si="7"/>
        <v>-0.39999999989959201</v>
      </c>
      <c r="K25" s="24">
        <f t="shared" si="8"/>
        <v>-2.79999999997926</v>
      </c>
      <c r="L25" s="25">
        <f t="shared" si="9"/>
        <v>-1.07816711563232E-3</v>
      </c>
      <c r="M25" s="40">
        <v>6.1550000000000402</v>
      </c>
      <c r="N25" s="22">
        <f t="shared" si="2"/>
        <v>790.95119999999997</v>
      </c>
      <c r="O25" s="23">
        <f t="shared" si="10"/>
        <v>-9.9999999974897905E-2</v>
      </c>
      <c r="P25" s="24">
        <f t="shared" si="11"/>
        <v>-2.9999999999290599</v>
      </c>
      <c r="Q25" s="25">
        <f t="shared" si="12"/>
        <v>-2.6954177890808098E-4</v>
      </c>
      <c r="R25" s="51"/>
      <c r="S25" s="47">
        <f t="shared" si="23"/>
        <v>45291</v>
      </c>
      <c r="T25" s="48">
        <v>8.7433999999999994</v>
      </c>
      <c r="U25" s="49">
        <f t="shared" si="24"/>
        <v>-9.9999999969568903E-2</v>
      </c>
      <c r="V25" s="50">
        <f t="shared" si="25"/>
        <v>-3.0999999999998802</v>
      </c>
      <c r="W25" s="32">
        <f t="shared" si="26"/>
        <v>-2.6954177889371698E-4</v>
      </c>
      <c r="X25" s="18">
        <v>12.034000000000001</v>
      </c>
      <c r="Y25" s="49">
        <f t="shared" si="27"/>
        <v>-0.19999999999953399</v>
      </c>
      <c r="Z25" s="50">
        <f t="shared" si="28"/>
        <v>-3.3999999999974002</v>
      </c>
      <c r="AA25" s="32">
        <f t="shared" si="29"/>
        <v>-5.3908355795022605E-4</v>
      </c>
      <c r="AB25" s="48">
        <v>9.1311999999999998</v>
      </c>
      <c r="AC25" s="49">
        <f t="shared" si="30"/>
        <v>-0.29999999999930099</v>
      </c>
      <c r="AD25" s="50">
        <f t="shared" si="31"/>
        <v>-2.99999999999834</v>
      </c>
      <c r="AE25" s="32">
        <f t="shared" si="32"/>
        <v>-8.0862533692533896E-4</v>
      </c>
      <c r="AF25" s="55">
        <v>81173</v>
      </c>
      <c r="AG25" s="70">
        <f t="shared" si="33"/>
        <v>62</v>
      </c>
      <c r="AH25" s="71"/>
    </row>
    <row r="26" spans="1:43" s="1" customFormat="1" ht="14.25">
      <c r="A26" s="19">
        <v>44931</v>
      </c>
      <c r="B26" s="20">
        <v>784.7962</v>
      </c>
      <c r="C26" s="21">
        <v>5.9931999999999999</v>
      </c>
      <c r="D26" s="22">
        <f t="shared" si="0"/>
        <v>790.7894</v>
      </c>
      <c r="E26" s="23">
        <f t="shared" si="4"/>
        <v>-0.199999999949796</v>
      </c>
      <c r="F26" s="24">
        <f t="shared" si="5"/>
        <v>-3.6000000000058199</v>
      </c>
      <c r="G26" s="25">
        <f t="shared" si="6"/>
        <v>5.5555555541610005E-4</v>
      </c>
      <c r="H26" s="21">
        <v>7.0125999999999999</v>
      </c>
      <c r="I26" s="22">
        <f t="shared" si="1"/>
        <v>791.80880000000002</v>
      </c>
      <c r="J26" s="23">
        <f t="shared" si="7"/>
        <v>9.9999999974897905E-2</v>
      </c>
      <c r="K26" s="24">
        <f t="shared" si="8"/>
        <v>-2.70000000000437</v>
      </c>
      <c r="L26" s="25">
        <f t="shared" si="9"/>
        <v>-2.7777777770805003E-4</v>
      </c>
      <c r="M26" s="39">
        <v>6.1551</v>
      </c>
      <c r="N26" s="22">
        <f t="shared" si="2"/>
        <v>790.95129999999995</v>
      </c>
      <c r="O26" s="23">
        <f t="shared" si="10"/>
        <v>9.9999999861211095E-2</v>
      </c>
      <c r="P26" s="24">
        <f t="shared" si="11"/>
        <v>-2.9000000000678501</v>
      </c>
      <c r="Q26" s="25">
        <f t="shared" si="12"/>
        <v>-2.7777777739225299E-4</v>
      </c>
      <c r="R26" s="51"/>
      <c r="S26" s="47">
        <f t="shared" si="23"/>
        <v>44931</v>
      </c>
      <c r="T26" s="48">
        <v>8.7432999999999499</v>
      </c>
      <c r="U26" s="49">
        <f t="shared" si="24"/>
        <v>-0.100000000051281</v>
      </c>
      <c r="V26" s="50">
        <f t="shared" si="25"/>
        <v>-3.2000000000511601</v>
      </c>
      <c r="W26" s="32">
        <f t="shared" si="26"/>
        <v>2.7777777792022601E-4</v>
      </c>
      <c r="X26" s="18">
        <v>12.033799999999999</v>
      </c>
      <c r="Y26" s="49">
        <f t="shared" si="27"/>
        <v>-0.20000000000130999</v>
      </c>
      <c r="Z26" s="50">
        <f t="shared" si="28"/>
        <v>-3.5999999999987198</v>
      </c>
      <c r="AA26" s="32">
        <f t="shared" si="29"/>
        <v>5.55555555559195E-4</v>
      </c>
      <c r="AB26" s="48">
        <v>9.1310000000000002</v>
      </c>
      <c r="AC26" s="49">
        <f t="shared" si="30"/>
        <v>-0.19999999999953399</v>
      </c>
      <c r="AD26" s="50">
        <f t="shared" si="31"/>
        <v>-3.1999999999978699</v>
      </c>
      <c r="AE26" s="32">
        <f t="shared" si="32"/>
        <v>5.5555555555426102E-4</v>
      </c>
      <c r="AF26" s="55">
        <v>81170</v>
      </c>
      <c r="AG26" s="70">
        <f t="shared" si="33"/>
        <v>65</v>
      </c>
      <c r="AH26" s="72"/>
    </row>
    <row r="27" spans="1:43" s="1" customFormat="1" ht="14.25">
      <c r="A27" s="19">
        <v>44938</v>
      </c>
      <c r="B27" s="20">
        <v>784.7962</v>
      </c>
      <c r="C27" s="21">
        <v>5.9935</v>
      </c>
      <c r="D27" s="22">
        <f t="shared" si="0"/>
        <v>790.78970000000004</v>
      </c>
      <c r="E27" s="23">
        <f t="shared" si="4"/>
        <v>0.30000000003838101</v>
      </c>
      <c r="F27" s="24">
        <f t="shared" si="5"/>
        <v>-3.2999999999674401</v>
      </c>
      <c r="G27" s="25">
        <f t="shared" si="6"/>
        <v>4.2857142862625798E-2</v>
      </c>
      <c r="H27" s="21">
        <v>7.0126999999999997</v>
      </c>
      <c r="I27" s="22">
        <f t="shared" si="1"/>
        <v>791.80889999999999</v>
      </c>
      <c r="J27" s="23">
        <f t="shared" si="7"/>
        <v>9.9999999974897905E-2</v>
      </c>
      <c r="K27" s="24">
        <f t="shared" si="8"/>
        <v>-2.6000000000294698</v>
      </c>
      <c r="L27" s="25">
        <f t="shared" si="9"/>
        <v>1.42857142821283E-2</v>
      </c>
      <c r="M27" s="40">
        <v>6.1550000000000002</v>
      </c>
      <c r="N27" s="22">
        <f t="shared" si="2"/>
        <v>790.95119999999997</v>
      </c>
      <c r="O27" s="23">
        <f t="shared" si="10"/>
        <v>-9.9999999974897905E-2</v>
      </c>
      <c r="P27" s="24">
        <f t="shared" si="11"/>
        <v>-3.0000000000427498</v>
      </c>
      <c r="Q27" s="25">
        <f t="shared" si="12"/>
        <v>-1.42857142821283E-2</v>
      </c>
      <c r="R27" s="52"/>
      <c r="S27" s="47">
        <f t="shared" si="23"/>
        <v>44938</v>
      </c>
      <c r="T27" s="48">
        <v>8.7431000000000001</v>
      </c>
      <c r="U27" s="49">
        <f t="shared" si="24"/>
        <v>-0.19999999994802001</v>
      </c>
      <c r="V27" s="50">
        <f t="shared" si="25"/>
        <v>-3.3999999999991801</v>
      </c>
      <c r="W27" s="32">
        <f t="shared" si="26"/>
        <v>-2.8571428564002799E-2</v>
      </c>
      <c r="X27" s="18">
        <v>12.0341</v>
      </c>
      <c r="Y27" s="49">
        <f t="shared" si="27"/>
        <v>0.30000000000107702</v>
      </c>
      <c r="Z27" s="50">
        <f t="shared" si="28"/>
        <v>-3.2999999999976399</v>
      </c>
      <c r="AA27" s="32">
        <f t="shared" si="29"/>
        <v>4.28571428572967E-2</v>
      </c>
      <c r="AB27" s="48">
        <v>9.1311</v>
      </c>
      <c r="AC27" s="49">
        <f t="shared" si="30"/>
        <v>9.9999999997990599E-2</v>
      </c>
      <c r="AD27" s="50">
        <f t="shared" si="31"/>
        <v>-3.0999999999998802</v>
      </c>
      <c r="AE27" s="32">
        <f t="shared" si="32"/>
        <v>1.4285714285427201E-2</v>
      </c>
      <c r="AF27" s="55">
        <v>81167</v>
      </c>
      <c r="AG27" s="70">
        <f t="shared" si="33"/>
        <v>68</v>
      </c>
      <c r="AH27" s="71"/>
    </row>
    <row r="28" spans="1:43" s="7" customFormat="1" ht="14.25">
      <c r="A28" s="26"/>
      <c r="B28" s="27"/>
      <c r="C28" s="28"/>
      <c r="D28" s="29"/>
      <c r="E28" s="30">
        <f>F27-F21</f>
        <v>-0.49999999998818001</v>
      </c>
      <c r="F28" s="31">
        <f>K27-K21</f>
        <v>-0.49999999998818001</v>
      </c>
      <c r="G28" s="32">
        <f>P27-P21</f>
        <v>-0.40000000001328001</v>
      </c>
      <c r="H28" s="33">
        <f>F27</f>
        <v>-3.2999999999674401</v>
      </c>
      <c r="I28" s="41">
        <f>K27</f>
        <v>-2.6000000000294698</v>
      </c>
      <c r="J28" s="30">
        <f>P27</f>
        <v>-3.0000000000427498</v>
      </c>
      <c r="K28" s="31">
        <f>E28/23</f>
        <v>-2.17391304342687E-2</v>
      </c>
      <c r="L28" s="32"/>
      <c r="M28" s="42"/>
      <c r="N28" s="29"/>
      <c r="O28" s="30"/>
      <c r="P28" s="31"/>
      <c r="Q28" s="32"/>
      <c r="R28" s="46"/>
      <c r="S28" s="26"/>
      <c r="T28" s="28"/>
      <c r="U28" s="49">
        <f>V27-V21</f>
        <v>-0.70000000000013995</v>
      </c>
      <c r="V28" s="50">
        <f>Z27-Z21</f>
        <v>-0.39999999999729002</v>
      </c>
      <c r="W28" s="32">
        <f>AD27-AD21</f>
        <v>-0.89999999999967994</v>
      </c>
      <c r="X28" s="49">
        <f>V27</f>
        <v>-3.3999999999991801</v>
      </c>
      <c r="Y28" s="50">
        <f>Z27</f>
        <v>-3.2999999999976399</v>
      </c>
      <c r="Z28" s="32">
        <f>AD27</f>
        <v>-3.0999999999998802</v>
      </c>
      <c r="AA28" s="32">
        <f>W28/23</f>
        <v>-3.91304347825948E-2</v>
      </c>
      <c r="AB28" s="56"/>
      <c r="AC28" s="49"/>
      <c r="AD28" s="50"/>
      <c r="AE28" s="32"/>
      <c r="AF28" s="57"/>
      <c r="AG28" s="8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0" workbookViewId="0">
      <selection activeCell="U28" sqref="U28:AA28"/>
    </sheetView>
  </sheetViews>
  <sheetFormatPr defaultColWidth="9" defaultRowHeight="13.5"/>
  <cols>
    <col min="1" max="1" width="9.125"/>
    <col min="2" max="2" width="10.625" customWidth="1"/>
    <col min="3" max="3" width="13.75"/>
    <col min="4" max="4" width="11.875" customWidth="1"/>
    <col min="8" max="8" width="13.75"/>
    <col min="9" max="9" width="12.125" customWidth="1"/>
    <col min="13" max="13" width="13.75"/>
    <col min="14" max="14" width="11.625" customWidth="1"/>
    <col min="19" max="19" width="9.125"/>
    <col min="20" max="20" width="13.75"/>
    <col min="24" max="24" width="11.875" customWidth="1"/>
    <col min="28" max="28" width="12.875" customWidth="1"/>
    <col min="32" max="33" width="10.375"/>
  </cols>
  <sheetData>
    <row r="1" spans="1:44" s="1" customFormat="1" ht="30.75" customHeight="1">
      <c r="A1" s="97" t="s">
        <v>77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44907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44907</v>
      </c>
      <c r="B6" s="20">
        <v>784.7962</v>
      </c>
      <c r="C6" s="21">
        <v>6.1829999999999998</v>
      </c>
      <c r="D6" s="22">
        <f t="shared" ref="D6:D14" si="0">C6+B6</f>
        <v>790.97919999999999</v>
      </c>
      <c r="E6" s="23">
        <v>0</v>
      </c>
      <c r="F6" s="24">
        <v>0</v>
      </c>
      <c r="G6" s="25">
        <v>0</v>
      </c>
      <c r="H6" s="21">
        <v>6.8994</v>
      </c>
      <c r="I6" s="22">
        <f t="shared" ref="I6:I14" si="1">H6+B6</f>
        <v>791.69560000000001</v>
      </c>
      <c r="J6" s="23">
        <v>0</v>
      </c>
      <c r="K6" s="24">
        <v>0</v>
      </c>
      <c r="L6" s="25">
        <v>0</v>
      </c>
      <c r="M6" s="39">
        <v>6.3141999999999996</v>
      </c>
      <c r="N6" s="22">
        <f t="shared" ref="N6:N14" si="2">M6+B6</f>
        <v>791.11040000000003</v>
      </c>
      <c r="O6" s="23">
        <v>0</v>
      </c>
      <c r="P6" s="24">
        <v>0</v>
      </c>
      <c r="Q6" s="25">
        <v>0</v>
      </c>
      <c r="R6" s="46"/>
      <c r="S6" s="47">
        <f t="shared" ref="S6:S14" si="3">A6</f>
        <v>44907</v>
      </c>
      <c r="T6" s="48">
        <v>9.1511999999999993</v>
      </c>
      <c r="U6" s="49">
        <v>0</v>
      </c>
      <c r="V6" s="50">
        <v>0</v>
      </c>
      <c r="W6" s="32">
        <v>0</v>
      </c>
      <c r="X6" s="18">
        <v>11.874599999999999</v>
      </c>
      <c r="Y6" s="49">
        <f>(X6-X6)*1000</f>
        <v>0</v>
      </c>
      <c r="Z6" s="50">
        <v>0</v>
      </c>
      <c r="AA6" s="32">
        <v>0</v>
      </c>
      <c r="AB6" s="48">
        <v>8.9132999999999996</v>
      </c>
      <c r="AC6" s="49">
        <v>0</v>
      </c>
      <c r="AD6" s="50">
        <v>0</v>
      </c>
      <c r="AE6" s="32">
        <v>0</v>
      </c>
      <c r="AF6" s="55">
        <v>81203</v>
      </c>
      <c r="AG6" s="70">
        <f>81208-AF6</f>
        <v>5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44908</v>
      </c>
      <c r="B7" s="20">
        <v>784.7962</v>
      </c>
      <c r="C7" s="21">
        <v>6.1826999999999996</v>
      </c>
      <c r="D7" s="22">
        <f t="shared" si="0"/>
        <v>790.97889999999995</v>
      </c>
      <c r="E7" s="23">
        <f t="shared" ref="E7:E14" si="4">(D7-D6)*1000</f>
        <v>-0.30000000003838101</v>
      </c>
      <c r="F7" s="24">
        <f t="shared" ref="F7:F14" si="5">F6+E7</f>
        <v>-0.30000000003838101</v>
      </c>
      <c r="G7" s="25">
        <f t="shared" ref="G7:G14" si="6">E7/(A7-A6)</f>
        <v>-0.30000000003838101</v>
      </c>
      <c r="H7" s="21">
        <v>6.8994999999999997</v>
      </c>
      <c r="I7" s="22">
        <f t="shared" si="1"/>
        <v>791.69569999999999</v>
      </c>
      <c r="J7" s="23">
        <f t="shared" ref="J7:J14" si="7">(I7-I6)*1000</f>
        <v>9.9999999974897905E-2</v>
      </c>
      <c r="K7" s="24">
        <f t="shared" ref="K7:K14" si="8">K6+J7</f>
        <v>9.9999999974897905E-2</v>
      </c>
      <c r="L7" s="25">
        <f t="shared" ref="L7:L14" si="9">J7/(A7-A6)</f>
        <v>9.9999999974897905E-2</v>
      </c>
      <c r="M7" s="40">
        <v>6.3140000000000001</v>
      </c>
      <c r="N7" s="22">
        <f t="shared" si="2"/>
        <v>791.11019999999996</v>
      </c>
      <c r="O7" s="23">
        <f t="shared" ref="O7:O14" si="10">(N7-N6)*1000</f>
        <v>-0.20000000006348301</v>
      </c>
      <c r="P7" s="24">
        <f t="shared" ref="P7:P14" si="11">P6+O7</f>
        <v>-0.20000000006348301</v>
      </c>
      <c r="Q7" s="25">
        <f t="shared" ref="Q7:Q14" si="12">O7/(A7-A6)</f>
        <v>-0.20000000006348301</v>
      </c>
      <c r="R7" s="51"/>
      <c r="S7" s="47">
        <f t="shared" si="3"/>
        <v>44908</v>
      </c>
      <c r="T7" s="48">
        <v>9.1509999999999998</v>
      </c>
      <c r="U7" s="49">
        <f t="shared" ref="U7:U14" si="13">(T7-T6)*1000</f>
        <v>-0.19999999999953399</v>
      </c>
      <c r="V7" s="50">
        <f t="shared" ref="V7:V14" si="14">V6+U7</f>
        <v>-0.19999999999953399</v>
      </c>
      <c r="W7" s="32">
        <f t="shared" ref="W7:W14" si="15">U7/(S7-S6)</f>
        <v>-0.19999999999953399</v>
      </c>
      <c r="X7" s="18">
        <v>11.8744</v>
      </c>
      <c r="Y7" s="49">
        <f t="shared" ref="Y7:Y14" si="16">(X7-X6)*1000</f>
        <v>-0.19999999999953399</v>
      </c>
      <c r="Z7" s="50">
        <f t="shared" ref="Z7:Z14" si="17">Z6+Y7</f>
        <v>-0.19999999999953399</v>
      </c>
      <c r="AA7" s="32">
        <f t="shared" ref="AA7:AA14" si="18">Y7/(S7-S6)</f>
        <v>-0.19999999999953399</v>
      </c>
      <c r="AB7" s="48">
        <v>8.9131</v>
      </c>
      <c r="AC7" s="49">
        <f t="shared" ref="AC7:AC14" si="19">(AB7-AB6)*1000</f>
        <v>-0.19999999999953399</v>
      </c>
      <c r="AD7" s="50">
        <f t="shared" ref="AD7:AD14" si="20">AD6+AC7</f>
        <v>-0.19999999999953399</v>
      </c>
      <c r="AE7" s="32">
        <f t="shared" ref="AE7:AE14" si="21">AC7/(S7-S6)</f>
        <v>-0.19999999999953399</v>
      </c>
      <c r="AF7" s="55">
        <v>81200</v>
      </c>
      <c r="AG7" s="70">
        <f t="shared" ref="AG7:AG14" si="22">81208-AF7</f>
        <v>8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44909</v>
      </c>
      <c r="B8" s="20">
        <v>784.7962</v>
      </c>
      <c r="C8" s="21">
        <v>6.1825000000000001</v>
      </c>
      <c r="D8" s="22">
        <f t="shared" si="0"/>
        <v>790.9787</v>
      </c>
      <c r="E8" s="23">
        <f t="shared" si="4"/>
        <v>-0.199999999949796</v>
      </c>
      <c r="F8" s="24">
        <f t="shared" si="5"/>
        <v>-0.49999999998817701</v>
      </c>
      <c r="G8" s="25">
        <f t="shared" si="6"/>
        <v>-0.199999999949796</v>
      </c>
      <c r="H8" s="21">
        <v>6.8996000000000004</v>
      </c>
      <c r="I8" s="22">
        <f t="shared" si="1"/>
        <v>791.69579999999996</v>
      </c>
      <c r="J8" s="23">
        <f t="shared" si="7"/>
        <v>9.9999999974897905E-2</v>
      </c>
      <c r="K8" s="24">
        <f t="shared" si="8"/>
        <v>0.199999999949796</v>
      </c>
      <c r="L8" s="25">
        <f t="shared" si="9"/>
        <v>9.9999999974897905E-2</v>
      </c>
      <c r="M8" s="39">
        <v>6.3137999999999996</v>
      </c>
      <c r="N8" s="22">
        <f t="shared" si="2"/>
        <v>791.11</v>
      </c>
      <c r="O8" s="23">
        <f t="shared" si="10"/>
        <v>-0.199999999949796</v>
      </c>
      <c r="P8" s="24">
        <f t="shared" si="11"/>
        <v>-0.40000000001327901</v>
      </c>
      <c r="Q8" s="25">
        <f t="shared" si="12"/>
        <v>-0.199999999949796</v>
      </c>
      <c r="R8" s="46"/>
      <c r="S8" s="47">
        <f t="shared" si="3"/>
        <v>44909</v>
      </c>
      <c r="T8" s="48">
        <v>9.1508000000000003</v>
      </c>
      <c r="U8" s="49">
        <f t="shared" si="13"/>
        <v>-0.19999999999953399</v>
      </c>
      <c r="V8" s="50">
        <f t="shared" si="14"/>
        <v>-0.39999999999906799</v>
      </c>
      <c r="W8" s="32">
        <f t="shared" si="15"/>
        <v>-0.19999999999953399</v>
      </c>
      <c r="X8" s="18">
        <v>11.874599999999999</v>
      </c>
      <c r="Y8" s="49">
        <f t="shared" si="16"/>
        <v>0.19999999999953399</v>
      </c>
      <c r="Z8" s="50">
        <f t="shared" si="17"/>
        <v>0</v>
      </c>
      <c r="AA8" s="32">
        <f t="shared" si="18"/>
        <v>0.19999999999953399</v>
      </c>
      <c r="AB8" s="48">
        <v>8.9131999999999998</v>
      </c>
      <c r="AC8" s="49">
        <f t="shared" si="19"/>
        <v>9.99999999997669E-2</v>
      </c>
      <c r="AD8" s="50">
        <f t="shared" si="20"/>
        <v>-9.99999999997669E-2</v>
      </c>
      <c r="AE8" s="32">
        <f t="shared" si="21"/>
        <v>9.99999999997669E-2</v>
      </c>
      <c r="AF8" s="55">
        <v>81197</v>
      </c>
      <c r="AG8" s="70">
        <f t="shared" si="22"/>
        <v>11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44910</v>
      </c>
      <c r="B9" s="20">
        <v>784.7962</v>
      </c>
      <c r="C9" s="21">
        <v>6.1824000000000003</v>
      </c>
      <c r="D9" s="22">
        <f t="shared" si="0"/>
        <v>790.97860000000003</v>
      </c>
      <c r="E9" s="23">
        <f t="shared" si="4"/>
        <v>-9.9999999974897905E-2</v>
      </c>
      <c r="F9" s="24">
        <f t="shared" si="5"/>
        <v>-0.59999999996307496</v>
      </c>
      <c r="G9" s="25">
        <f t="shared" si="6"/>
        <v>-9.9999999974897905E-2</v>
      </c>
      <c r="H9" s="21">
        <v>6.8992000000000004</v>
      </c>
      <c r="I9" s="22">
        <f t="shared" si="1"/>
        <v>791.69539999999995</v>
      </c>
      <c r="J9" s="23">
        <f t="shared" si="7"/>
        <v>-0.40000000001327901</v>
      </c>
      <c r="K9" s="24">
        <f t="shared" si="8"/>
        <v>-0.20000000006348301</v>
      </c>
      <c r="L9" s="25">
        <f t="shared" si="9"/>
        <v>-0.40000000001327901</v>
      </c>
      <c r="M9" s="40">
        <v>6.3140000000000001</v>
      </c>
      <c r="N9" s="22">
        <f t="shared" si="2"/>
        <v>791.11019999999996</v>
      </c>
      <c r="O9" s="23">
        <f t="shared" si="10"/>
        <v>0.199999999949796</v>
      </c>
      <c r="P9" s="24">
        <f t="shared" si="11"/>
        <v>-0.20000000006348301</v>
      </c>
      <c r="Q9" s="25">
        <f t="shared" si="12"/>
        <v>0.199999999949796</v>
      </c>
      <c r="R9" s="51"/>
      <c r="S9" s="47">
        <f t="shared" si="3"/>
        <v>44910</v>
      </c>
      <c r="T9" s="48">
        <v>9.1507000000000005</v>
      </c>
      <c r="U9" s="49">
        <f t="shared" si="13"/>
        <v>-9.99999999997669E-2</v>
      </c>
      <c r="V9" s="50">
        <f t="shared" si="14"/>
        <v>-0.49999999999883499</v>
      </c>
      <c r="W9" s="32">
        <f t="shared" si="15"/>
        <v>-9.99999999997669E-2</v>
      </c>
      <c r="X9" s="18">
        <v>11.874000000000001</v>
      </c>
      <c r="Y9" s="49">
        <f t="shared" si="16"/>
        <v>-0.59999999999860198</v>
      </c>
      <c r="Z9" s="50">
        <f t="shared" si="17"/>
        <v>-0.59999999999860198</v>
      </c>
      <c r="AA9" s="32">
        <f t="shared" si="18"/>
        <v>-0.59999999999860198</v>
      </c>
      <c r="AB9" s="48">
        <v>8.9126999999999992</v>
      </c>
      <c r="AC9" s="49">
        <f t="shared" si="19"/>
        <v>-0.50000000000061096</v>
      </c>
      <c r="AD9" s="50">
        <f t="shared" si="20"/>
        <v>-0.60000000000037801</v>
      </c>
      <c r="AE9" s="32">
        <f t="shared" si="21"/>
        <v>-0.50000000000061096</v>
      </c>
      <c r="AF9" s="55">
        <v>81194</v>
      </c>
      <c r="AG9" s="70">
        <f t="shared" si="22"/>
        <v>14</v>
      </c>
      <c r="AH9" s="71"/>
      <c r="AI9" s="73"/>
      <c r="AJ9" s="73"/>
      <c r="AK9" s="73"/>
      <c r="AL9" s="73"/>
      <c r="AM9" s="73"/>
    </row>
    <row r="10" spans="1:44" s="7" customFormat="1" ht="14.25">
      <c r="A10" s="19">
        <v>44911</v>
      </c>
      <c r="B10" s="20">
        <v>784.7962</v>
      </c>
      <c r="C10" s="21">
        <v>6.1821000000000002</v>
      </c>
      <c r="D10" s="22">
        <f t="shared" si="0"/>
        <v>790.97829999999999</v>
      </c>
      <c r="E10" s="23">
        <f t="shared" si="4"/>
        <v>-0.30000000003838101</v>
      </c>
      <c r="F10" s="24">
        <f t="shared" si="5"/>
        <v>-0.90000000000145497</v>
      </c>
      <c r="G10" s="25">
        <f t="shared" si="6"/>
        <v>-0.30000000003838101</v>
      </c>
      <c r="H10" s="21">
        <v>6.899</v>
      </c>
      <c r="I10" s="22">
        <f t="shared" si="1"/>
        <v>791.6952</v>
      </c>
      <c r="J10" s="23">
        <f t="shared" si="7"/>
        <v>-0.199999999949796</v>
      </c>
      <c r="K10" s="24">
        <f t="shared" si="8"/>
        <v>-0.40000000001327901</v>
      </c>
      <c r="L10" s="25">
        <f t="shared" si="9"/>
        <v>-0.199999999949796</v>
      </c>
      <c r="M10" s="39">
        <v>6.3133999999999997</v>
      </c>
      <c r="N10" s="22">
        <f t="shared" si="2"/>
        <v>791.1096</v>
      </c>
      <c r="O10" s="23">
        <f t="shared" si="10"/>
        <v>-0.59999999996307496</v>
      </c>
      <c r="P10" s="24">
        <f t="shared" si="11"/>
        <v>-0.80000000002655702</v>
      </c>
      <c r="Q10" s="25">
        <f t="shared" si="12"/>
        <v>-0.59999999996307496</v>
      </c>
      <c r="R10" s="46"/>
      <c r="S10" s="47">
        <f t="shared" si="3"/>
        <v>44911</v>
      </c>
      <c r="T10" s="48">
        <v>9.1503999999999994</v>
      </c>
      <c r="U10" s="49">
        <f t="shared" si="13"/>
        <v>-0.30000000000107702</v>
      </c>
      <c r="V10" s="50">
        <f t="shared" si="14"/>
        <v>-0.799999999999912</v>
      </c>
      <c r="W10" s="32">
        <f t="shared" si="15"/>
        <v>-0.30000000000107702</v>
      </c>
      <c r="X10" s="18">
        <v>11.8734</v>
      </c>
      <c r="Y10" s="49">
        <f t="shared" si="16"/>
        <v>-0.60000000000037801</v>
      </c>
      <c r="Z10" s="50">
        <f t="shared" si="17"/>
        <v>-1.1999999999989801</v>
      </c>
      <c r="AA10" s="32">
        <f t="shared" si="18"/>
        <v>-0.60000000000037801</v>
      </c>
      <c r="AB10" s="48">
        <v>8.9124999999999996</v>
      </c>
      <c r="AC10" s="49">
        <f t="shared" si="19"/>
        <v>-0.19999999999953399</v>
      </c>
      <c r="AD10" s="50">
        <f t="shared" si="20"/>
        <v>-0.799999999999912</v>
      </c>
      <c r="AE10" s="32">
        <f t="shared" si="21"/>
        <v>-0.19999999999953399</v>
      </c>
      <c r="AF10" s="55">
        <v>81191</v>
      </c>
      <c r="AG10" s="70">
        <f t="shared" si="22"/>
        <v>17</v>
      </c>
    </row>
    <row r="11" spans="1:44" s="1" customFormat="1" ht="14.85" customHeight="1">
      <c r="A11" s="19">
        <v>44912</v>
      </c>
      <c r="B11" s="20">
        <v>784.7962</v>
      </c>
      <c r="C11" s="21">
        <v>6.1821999999999999</v>
      </c>
      <c r="D11" s="22">
        <f t="shared" si="0"/>
        <v>790.97839999999997</v>
      </c>
      <c r="E11" s="23">
        <f t="shared" si="4"/>
        <v>9.9999999974897905E-2</v>
      </c>
      <c r="F11" s="24">
        <f t="shared" si="5"/>
        <v>-0.80000000002655702</v>
      </c>
      <c r="G11" s="25">
        <f t="shared" si="6"/>
        <v>9.9999999974897905E-2</v>
      </c>
      <c r="H11" s="21">
        <v>6.8987999999999996</v>
      </c>
      <c r="I11" s="22">
        <f t="shared" si="1"/>
        <v>791.69500000000005</v>
      </c>
      <c r="J11" s="23">
        <f t="shared" si="7"/>
        <v>-0.199999999949796</v>
      </c>
      <c r="K11" s="24">
        <f t="shared" si="8"/>
        <v>-0.59999999996307496</v>
      </c>
      <c r="L11" s="25">
        <f t="shared" si="9"/>
        <v>-0.199999999949796</v>
      </c>
      <c r="M11" s="40">
        <v>6.3132000000000001</v>
      </c>
      <c r="N11" s="22">
        <f t="shared" si="2"/>
        <v>791.10940000000005</v>
      </c>
      <c r="O11" s="23">
        <f t="shared" si="10"/>
        <v>-0.199999999949796</v>
      </c>
      <c r="P11" s="24">
        <f t="shared" si="11"/>
        <v>-0.99999999997635303</v>
      </c>
      <c r="Q11" s="25">
        <f t="shared" si="12"/>
        <v>-0.199999999949796</v>
      </c>
      <c r="R11" s="51"/>
      <c r="S11" s="47">
        <f t="shared" si="3"/>
        <v>44912</v>
      </c>
      <c r="T11" s="48">
        <v>9.1501999999999999</v>
      </c>
      <c r="U11" s="49">
        <f t="shared" si="13"/>
        <v>-0.19999999999953399</v>
      </c>
      <c r="V11" s="50">
        <f t="shared" si="14"/>
        <v>-0.999999999999446</v>
      </c>
      <c r="W11" s="32">
        <f t="shared" si="15"/>
        <v>-0.19999999999953399</v>
      </c>
      <c r="X11" s="18">
        <v>11.873200000000001</v>
      </c>
      <c r="Y11" s="49">
        <f t="shared" si="16"/>
        <v>-0.19999999999953399</v>
      </c>
      <c r="Z11" s="50">
        <f t="shared" si="17"/>
        <v>-1.39999999999851</v>
      </c>
      <c r="AA11" s="32">
        <f t="shared" si="18"/>
        <v>-0.19999999999953399</v>
      </c>
      <c r="AB11" s="48">
        <v>8.9124999999999996</v>
      </c>
      <c r="AC11" s="49">
        <f t="shared" si="19"/>
        <v>0</v>
      </c>
      <c r="AD11" s="50">
        <f t="shared" si="20"/>
        <v>-0.799999999999912</v>
      </c>
      <c r="AE11" s="32">
        <f t="shared" si="21"/>
        <v>0</v>
      </c>
      <c r="AF11" s="55">
        <v>81188</v>
      </c>
      <c r="AG11" s="70">
        <f t="shared" si="22"/>
        <v>20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44913</v>
      </c>
      <c r="B12" s="20">
        <v>784.7962</v>
      </c>
      <c r="C12" s="21">
        <v>6.1817000000000002</v>
      </c>
      <c r="D12" s="22">
        <f t="shared" si="0"/>
        <v>790.97789999999998</v>
      </c>
      <c r="E12" s="23">
        <f t="shared" si="4"/>
        <v>-0.49999999998817701</v>
      </c>
      <c r="F12" s="24">
        <f t="shared" si="5"/>
        <v>-1.30000000001473</v>
      </c>
      <c r="G12" s="25">
        <f t="shared" si="6"/>
        <v>-0.49999999998817701</v>
      </c>
      <c r="H12" s="21">
        <v>6.8989000000000003</v>
      </c>
      <c r="I12" s="22">
        <f t="shared" si="1"/>
        <v>791.69510000000002</v>
      </c>
      <c r="J12" s="23">
        <f t="shared" si="7"/>
        <v>9.9999999974897905E-2</v>
      </c>
      <c r="K12" s="24">
        <f t="shared" si="8"/>
        <v>-0.49999999998817701</v>
      </c>
      <c r="L12" s="25">
        <f t="shared" si="9"/>
        <v>9.9999999974897905E-2</v>
      </c>
      <c r="M12" s="39">
        <v>6.3131000000000004</v>
      </c>
      <c r="N12" s="22">
        <f t="shared" si="2"/>
        <v>791.10929999999996</v>
      </c>
      <c r="O12" s="23">
        <f t="shared" si="10"/>
        <v>-0.10000000008858501</v>
      </c>
      <c r="P12" s="24">
        <f t="shared" si="11"/>
        <v>-1.1000000000649399</v>
      </c>
      <c r="Q12" s="25">
        <f t="shared" si="12"/>
        <v>-0.10000000008858501</v>
      </c>
      <c r="R12" s="46"/>
      <c r="S12" s="47">
        <f t="shared" si="3"/>
        <v>44913</v>
      </c>
      <c r="T12" s="48">
        <v>9.1502999999999997</v>
      </c>
      <c r="U12" s="49">
        <f t="shared" si="13"/>
        <v>9.99999999997669E-2</v>
      </c>
      <c r="V12" s="50">
        <f t="shared" si="14"/>
        <v>-0.89999999999967895</v>
      </c>
      <c r="W12" s="32">
        <f t="shared" si="15"/>
        <v>9.99999999997669E-2</v>
      </c>
      <c r="X12" s="18">
        <v>11.873100000000001</v>
      </c>
      <c r="Y12" s="49">
        <f t="shared" si="16"/>
        <v>-9.99999999997669E-2</v>
      </c>
      <c r="Z12" s="50">
        <f t="shared" si="17"/>
        <v>-1.49999999999828</v>
      </c>
      <c r="AA12" s="32">
        <f t="shared" si="18"/>
        <v>-9.99999999997669E-2</v>
      </c>
      <c r="AB12" s="48">
        <v>8.9121000000000006</v>
      </c>
      <c r="AC12" s="49">
        <f t="shared" si="19"/>
        <v>-0.39999999999906799</v>
      </c>
      <c r="AD12" s="50">
        <f t="shared" si="20"/>
        <v>-1.1999999999989801</v>
      </c>
      <c r="AE12" s="32">
        <f t="shared" si="21"/>
        <v>-0.39999999999906799</v>
      </c>
      <c r="AF12" s="55">
        <v>81185</v>
      </c>
      <c r="AG12" s="70">
        <f t="shared" si="22"/>
        <v>23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7" customFormat="1" ht="14.25">
      <c r="A13" s="19">
        <v>44914</v>
      </c>
      <c r="B13" s="20">
        <v>784.7962</v>
      </c>
      <c r="C13" s="21">
        <v>6.1814999999999998</v>
      </c>
      <c r="D13" s="22">
        <f t="shared" si="0"/>
        <v>790.97770000000003</v>
      </c>
      <c r="E13" s="23">
        <f t="shared" si="4"/>
        <v>-0.199999999949796</v>
      </c>
      <c r="F13" s="24">
        <f t="shared" si="5"/>
        <v>-1.4999999999645299</v>
      </c>
      <c r="G13" s="25">
        <f t="shared" si="6"/>
        <v>-0.199999999949796</v>
      </c>
      <c r="H13" s="21">
        <v>6.8983999999999996</v>
      </c>
      <c r="I13" s="22">
        <f t="shared" si="1"/>
        <v>791.69460000000004</v>
      </c>
      <c r="J13" s="23">
        <f t="shared" si="7"/>
        <v>-0.49999999998817701</v>
      </c>
      <c r="K13" s="24">
        <f t="shared" si="8"/>
        <v>-0.99999999997635303</v>
      </c>
      <c r="L13" s="25">
        <f t="shared" si="9"/>
        <v>-0.49999999998817701</v>
      </c>
      <c r="M13" s="40">
        <v>6.3128000000000002</v>
      </c>
      <c r="N13" s="22">
        <f t="shared" si="2"/>
        <v>791.10900000000004</v>
      </c>
      <c r="O13" s="23">
        <f t="shared" si="10"/>
        <v>-0.29999999992469401</v>
      </c>
      <c r="P13" s="24">
        <f t="shared" si="11"/>
        <v>-1.39999999998963</v>
      </c>
      <c r="Q13" s="25">
        <f t="shared" si="12"/>
        <v>-0.29999999992469401</v>
      </c>
      <c r="R13" s="46"/>
      <c r="S13" s="47">
        <f t="shared" si="3"/>
        <v>44914</v>
      </c>
      <c r="T13" s="48">
        <v>9.1498000000000008</v>
      </c>
      <c r="U13" s="49">
        <f t="shared" si="13"/>
        <v>-0.49999999999883499</v>
      </c>
      <c r="V13" s="50">
        <f t="shared" si="14"/>
        <v>-1.39999999999851</v>
      </c>
      <c r="W13" s="32">
        <f t="shared" si="15"/>
        <v>-0.49999999999883499</v>
      </c>
      <c r="X13" s="18">
        <v>11.8729</v>
      </c>
      <c r="Y13" s="49">
        <f t="shared" si="16"/>
        <v>-0.20000000000130999</v>
      </c>
      <c r="Z13" s="50">
        <f t="shared" si="17"/>
        <v>-1.6999999999995901</v>
      </c>
      <c r="AA13" s="32">
        <f t="shared" si="18"/>
        <v>-0.20000000000130999</v>
      </c>
      <c r="AB13" s="48">
        <v>8.9118999999999993</v>
      </c>
      <c r="AC13" s="49">
        <f t="shared" si="19"/>
        <v>-0.20000000000130999</v>
      </c>
      <c r="AD13" s="50">
        <f t="shared" si="20"/>
        <v>-1.4000000000002899</v>
      </c>
      <c r="AE13" s="32">
        <f t="shared" si="21"/>
        <v>-0.20000000000130999</v>
      </c>
      <c r="AF13" s="55">
        <v>81182</v>
      </c>
      <c r="AG13" s="70">
        <f t="shared" si="22"/>
        <v>26</v>
      </c>
    </row>
    <row r="14" spans="1:44" s="1" customFormat="1" ht="14.85" customHeight="1">
      <c r="A14" s="19">
        <v>44915</v>
      </c>
      <c r="B14" s="20">
        <v>784.7962</v>
      </c>
      <c r="C14" s="21">
        <v>6.1814</v>
      </c>
      <c r="D14" s="22">
        <f t="shared" si="0"/>
        <v>790.97760000000005</v>
      </c>
      <c r="E14" s="23">
        <f t="shared" si="4"/>
        <v>-9.9999999974897905E-2</v>
      </c>
      <c r="F14" s="24">
        <f t="shared" si="5"/>
        <v>-1.5999999999394301</v>
      </c>
      <c r="G14" s="25">
        <f t="shared" si="6"/>
        <v>-9.9999999974897905E-2</v>
      </c>
      <c r="H14" s="21">
        <v>6.8982000000000001</v>
      </c>
      <c r="I14" s="22">
        <f t="shared" si="1"/>
        <v>791.69439999999997</v>
      </c>
      <c r="J14" s="23">
        <f t="shared" si="7"/>
        <v>-0.20000000006348301</v>
      </c>
      <c r="K14" s="24">
        <f t="shared" si="8"/>
        <v>-1.2000000000398401</v>
      </c>
      <c r="L14" s="25">
        <f t="shared" si="9"/>
        <v>-0.20000000006348301</v>
      </c>
      <c r="M14" s="39">
        <v>6.3125</v>
      </c>
      <c r="N14" s="22">
        <f t="shared" si="2"/>
        <v>791.1087</v>
      </c>
      <c r="O14" s="23">
        <f t="shared" si="10"/>
        <v>-0.30000000003838101</v>
      </c>
      <c r="P14" s="24">
        <f t="shared" si="11"/>
        <v>-1.70000000002801</v>
      </c>
      <c r="Q14" s="25">
        <f t="shared" si="12"/>
        <v>-0.30000000003838101</v>
      </c>
      <c r="R14" s="46"/>
      <c r="S14" s="47">
        <f t="shared" si="3"/>
        <v>44915</v>
      </c>
      <c r="T14" s="48">
        <v>9.1495999999999995</v>
      </c>
      <c r="U14" s="49">
        <f t="shared" si="13"/>
        <v>-0.20000000000130999</v>
      </c>
      <c r="V14" s="50">
        <f t="shared" si="14"/>
        <v>-1.59999999999982</v>
      </c>
      <c r="W14" s="32">
        <f t="shared" si="15"/>
        <v>-0.20000000000130999</v>
      </c>
      <c r="X14" s="18">
        <v>11.8725</v>
      </c>
      <c r="Y14" s="49">
        <f t="shared" si="16"/>
        <v>-0.39999999999906799</v>
      </c>
      <c r="Z14" s="50">
        <f t="shared" si="17"/>
        <v>-2.0999999999986598</v>
      </c>
      <c r="AA14" s="32">
        <f t="shared" si="18"/>
        <v>-0.39999999999906799</v>
      </c>
      <c r="AB14" s="48">
        <v>8.9120000000000008</v>
      </c>
      <c r="AC14" s="49">
        <f t="shared" si="19"/>
        <v>0.10000000000154299</v>
      </c>
      <c r="AD14" s="50">
        <f t="shared" si="20"/>
        <v>-1.2999999999987499</v>
      </c>
      <c r="AE14" s="32">
        <f t="shared" si="21"/>
        <v>0.10000000000154299</v>
      </c>
      <c r="AF14" s="55">
        <v>81179</v>
      </c>
      <c r="AG14" s="70">
        <f t="shared" si="22"/>
        <v>29</v>
      </c>
      <c r="AH14" s="72"/>
    </row>
    <row r="15" spans="1:44" s="1" customFormat="1" ht="14.85" customHeight="1">
      <c r="A15" s="19">
        <v>45282</v>
      </c>
      <c r="B15" s="20">
        <v>784.7962</v>
      </c>
      <c r="C15" s="21">
        <v>6.1814999999999998</v>
      </c>
      <c r="D15" s="22">
        <f t="shared" ref="D15:D27" si="23">C15+B15</f>
        <v>790.97770000000003</v>
      </c>
      <c r="E15" s="23">
        <f t="shared" ref="E15:E27" si="24">(D15-D14)*1000</f>
        <v>9.9999999974897905E-2</v>
      </c>
      <c r="F15" s="24">
        <f t="shared" ref="F15:F27" si="25">F14+E15</f>
        <v>-1.4999999999645299</v>
      </c>
      <c r="G15" s="25">
        <f t="shared" ref="G15:G27" si="26">E15/(A15-A14)</f>
        <v>2.7247956396430001E-4</v>
      </c>
      <c r="H15" s="21">
        <v>6.8981000000000003</v>
      </c>
      <c r="I15" s="22">
        <f t="shared" ref="I15:I27" si="27">H15+B15</f>
        <v>791.6943</v>
      </c>
      <c r="J15" s="23">
        <f t="shared" ref="J15:J27" si="28">(I15-I14)*1000</f>
        <v>-9.9999999974897905E-2</v>
      </c>
      <c r="K15" s="24">
        <f t="shared" ref="K15:K27" si="29">K14+J15</f>
        <v>-1.30000000001473</v>
      </c>
      <c r="L15" s="25">
        <f t="shared" ref="L15:L27" si="30">J15/(A15-A14)</f>
        <v>-2.7247956396430001E-4</v>
      </c>
      <c r="M15" s="40">
        <v>6.3124000000000002</v>
      </c>
      <c r="N15" s="22">
        <f t="shared" ref="N15:N27" si="31">M15+B15</f>
        <v>791.10860000000002</v>
      </c>
      <c r="O15" s="23">
        <f t="shared" ref="O15:O27" si="32">(N15-N14)*1000</f>
        <v>-9.9999999974897905E-2</v>
      </c>
      <c r="P15" s="24">
        <f t="shared" ref="P15:P27" si="33">P14+O15</f>
        <v>-1.8000000000029099</v>
      </c>
      <c r="Q15" s="25">
        <f t="shared" ref="Q15:Q27" si="34">O15/(A15-A14)</f>
        <v>-2.7247956396430001E-4</v>
      </c>
      <c r="R15" s="51"/>
      <c r="S15" s="47">
        <f t="shared" ref="S15:S27" si="35">A15</f>
        <v>45282</v>
      </c>
      <c r="T15" s="48">
        <v>9.1494</v>
      </c>
      <c r="U15" s="49">
        <f t="shared" ref="U15:U27" si="36">(T15-T14)*1000</f>
        <v>-0.20000000000130999</v>
      </c>
      <c r="V15" s="50">
        <f t="shared" ref="V15:V27" si="37">V14+U15</f>
        <v>-1.80000000000113</v>
      </c>
      <c r="W15" s="32">
        <f t="shared" ref="W15:W27" si="38">U15/(S15-S14)</f>
        <v>-5.4495912806896496E-4</v>
      </c>
      <c r="X15" s="18">
        <v>11.8725</v>
      </c>
      <c r="Y15" s="49">
        <f t="shared" ref="Y15:Y27" si="39">(X15-X14)*1000</f>
        <v>0</v>
      </c>
      <c r="Z15" s="50">
        <f t="shared" ref="Z15:Z27" si="40">Z14+Y15</f>
        <v>-2.0999999999986598</v>
      </c>
      <c r="AA15" s="32">
        <f t="shared" ref="AA15:AA27" si="41">Y15/(S15-S14)</f>
        <v>0</v>
      </c>
      <c r="AB15" s="48">
        <v>8.9117999999999995</v>
      </c>
      <c r="AC15" s="49">
        <f t="shared" ref="AC15:AC27" si="42">(AB15-AB14)*1000</f>
        <v>-0.20000000000130999</v>
      </c>
      <c r="AD15" s="50">
        <f t="shared" ref="AD15:AD27" si="43">AD14+AC15</f>
        <v>-1.50000000000006</v>
      </c>
      <c r="AE15" s="32">
        <f t="shared" ref="AE15:AE27" si="44">AC15/(S15-S14)</f>
        <v>-5.4495912806896496E-4</v>
      </c>
      <c r="AF15" s="55">
        <v>81176</v>
      </c>
      <c r="AG15" s="70">
        <f t="shared" ref="AG15:AG27" si="45">81208-AF15</f>
        <v>32</v>
      </c>
      <c r="AH15" s="71"/>
    </row>
    <row r="16" spans="1:44" s="7" customFormat="1" ht="14.25">
      <c r="A16" s="19">
        <v>45649</v>
      </c>
      <c r="B16" s="20">
        <v>784.7962</v>
      </c>
      <c r="C16" s="21">
        <v>6.1811999999999996</v>
      </c>
      <c r="D16" s="22">
        <f t="shared" si="23"/>
        <v>790.97739999999999</v>
      </c>
      <c r="E16" s="23">
        <f t="shared" si="24"/>
        <v>-0.30000000003838101</v>
      </c>
      <c r="F16" s="24">
        <f t="shared" si="25"/>
        <v>-1.8000000000029099</v>
      </c>
      <c r="G16" s="25">
        <f t="shared" si="26"/>
        <v>-8.17438692202672E-4</v>
      </c>
      <c r="H16" s="21">
        <v>6.8978000000000002</v>
      </c>
      <c r="I16" s="22">
        <f t="shared" si="27"/>
        <v>791.69399999999996</v>
      </c>
      <c r="J16" s="23">
        <f t="shared" si="28"/>
        <v>-0.30000000003838101</v>
      </c>
      <c r="K16" s="24">
        <f t="shared" si="29"/>
        <v>-1.60000000005311</v>
      </c>
      <c r="L16" s="25">
        <f t="shared" si="30"/>
        <v>-8.17438692202672E-4</v>
      </c>
      <c r="M16" s="39">
        <v>6.3118999999999996</v>
      </c>
      <c r="N16" s="22">
        <f t="shared" si="31"/>
        <v>791.10810000000004</v>
      </c>
      <c r="O16" s="23">
        <f t="shared" si="32"/>
        <v>-0.49999999998817701</v>
      </c>
      <c r="P16" s="24">
        <f t="shared" si="33"/>
        <v>-2.2999999999910901</v>
      </c>
      <c r="Q16" s="25">
        <f t="shared" si="34"/>
        <v>-1.36239782013127E-3</v>
      </c>
      <c r="R16" s="46"/>
      <c r="S16" s="47">
        <f t="shared" si="35"/>
        <v>45649</v>
      </c>
      <c r="T16" s="48">
        <v>9.1494999999999997</v>
      </c>
      <c r="U16" s="49">
        <f t="shared" si="36"/>
        <v>0.10000000000154299</v>
      </c>
      <c r="V16" s="50">
        <f t="shared" si="37"/>
        <v>-1.6999999999995901</v>
      </c>
      <c r="W16" s="32">
        <f t="shared" si="38"/>
        <v>2.7247956403690302E-4</v>
      </c>
      <c r="X16" s="18">
        <v>11.872400000000001</v>
      </c>
      <c r="Y16" s="49">
        <f t="shared" si="39"/>
        <v>-9.99999999997669E-2</v>
      </c>
      <c r="Z16" s="50">
        <f t="shared" si="40"/>
        <v>-2.1999999999984299</v>
      </c>
      <c r="AA16" s="32">
        <f t="shared" si="41"/>
        <v>-2.72479564032062E-4</v>
      </c>
      <c r="AB16" s="48">
        <v>8.9116</v>
      </c>
      <c r="AC16" s="49">
        <f t="shared" si="42"/>
        <v>-0.20000000000130999</v>
      </c>
      <c r="AD16" s="50">
        <f t="shared" si="43"/>
        <v>-1.70000000000137</v>
      </c>
      <c r="AE16" s="32">
        <f t="shared" si="44"/>
        <v>-5.4495912806896496E-4</v>
      </c>
      <c r="AF16" s="55">
        <v>81173</v>
      </c>
      <c r="AG16" s="70">
        <f t="shared" si="45"/>
        <v>35</v>
      </c>
      <c r="AH16" s="72"/>
    </row>
    <row r="17" spans="1:43" s="1" customFormat="1" ht="14.85" customHeight="1">
      <c r="A17" s="19">
        <v>46016</v>
      </c>
      <c r="B17" s="20">
        <v>784.7962</v>
      </c>
      <c r="C17" s="21">
        <v>6.1810999999999998</v>
      </c>
      <c r="D17" s="22">
        <f t="shared" si="23"/>
        <v>790.97730000000001</v>
      </c>
      <c r="E17" s="23">
        <f t="shared" si="24"/>
        <v>-9.9999999974897905E-2</v>
      </c>
      <c r="F17" s="24">
        <f t="shared" si="25"/>
        <v>-1.8999999999778101</v>
      </c>
      <c r="G17" s="25">
        <f t="shared" si="26"/>
        <v>-2.7247956396430001E-4</v>
      </c>
      <c r="H17" s="21">
        <v>6.8978999999999999</v>
      </c>
      <c r="I17" s="22">
        <f t="shared" si="27"/>
        <v>791.69410000000005</v>
      </c>
      <c r="J17" s="23">
        <f t="shared" si="28"/>
        <v>0.10000000008858501</v>
      </c>
      <c r="K17" s="24">
        <f t="shared" si="29"/>
        <v>-1.4999999999645299</v>
      </c>
      <c r="L17" s="25">
        <f t="shared" si="30"/>
        <v>2.72479564274073E-4</v>
      </c>
      <c r="M17" s="40">
        <v>6.3116000000000003</v>
      </c>
      <c r="N17" s="22">
        <f t="shared" si="31"/>
        <v>791.1078</v>
      </c>
      <c r="O17" s="23">
        <f t="shared" si="32"/>
        <v>-0.30000000003838101</v>
      </c>
      <c r="P17" s="24">
        <f t="shared" si="33"/>
        <v>-2.6000000000294698</v>
      </c>
      <c r="Q17" s="25">
        <f t="shared" si="34"/>
        <v>-8.17438692202672E-4</v>
      </c>
      <c r="R17" s="51"/>
      <c r="S17" s="47">
        <f t="shared" si="35"/>
        <v>46016</v>
      </c>
      <c r="T17" s="48">
        <v>9.1489999999999991</v>
      </c>
      <c r="U17" s="49">
        <f t="shared" si="36"/>
        <v>-0.500000000004164</v>
      </c>
      <c r="V17" s="50">
        <f t="shared" si="37"/>
        <v>-2.2000000000037501</v>
      </c>
      <c r="W17" s="32">
        <f t="shared" si="38"/>
        <v>-1.36239782017483E-3</v>
      </c>
      <c r="X17" s="18">
        <v>11.8721</v>
      </c>
      <c r="Y17" s="49">
        <f t="shared" si="39"/>
        <v>-0.29999999999930099</v>
      </c>
      <c r="Z17" s="50">
        <f t="shared" si="40"/>
        <v>-2.4999999999977298</v>
      </c>
      <c r="AA17" s="32">
        <f t="shared" si="41"/>
        <v>-8.1743869209618795E-4</v>
      </c>
      <c r="AB17" s="48">
        <v>8.9115000000000002</v>
      </c>
      <c r="AC17" s="49">
        <f t="shared" si="42"/>
        <v>-9.9999999997990599E-2</v>
      </c>
      <c r="AD17" s="50">
        <f t="shared" si="43"/>
        <v>-1.7999999999993599</v>
      </c>
      <c r="AE17" s="32">
        <f t="shared" si="44"/>
        <v>-2.7247956402722201E-4</v>
      </c>
      <c r="AF17" s="55">
        <v>81170</v>
      </c>
      <c r="AG17" s="70">
        <f t="shared" si="45"/>
        <v>38</v>
      </c>
      <c r="AH17" s="71"/>
    </row>
    <row r="18" spans="1:43" s="1" customFormat="1" ht="14.85" customHeight="1">
      <c r="A18" s="19">
        <v>46383</v>
      </c>
      <c r="B18" s="20">
        <v>784.7962</v>
      </c>
      <c r="C18" s="21">
        <v>6.181</v>
      </c>
      <c r="D18" s="22">
        <f t="shared" si="23"/>
        <v>790.97720000000004</v>
      </c>
      <c r="E18" s="23">
        <f t="shared" si="24"/>
        <v>-9.9999999974897905E-2</v>
      </c>
      <c r="F18" s="24">
        <f t="shared" si="25"/>
        <v>-1.9999999999527101</v>
      </c>
      <c r="G18" s="25">
        <f t="shared" si="26"/>
        <v>-2.7247956396430001E-4</v>
      </c>
      <c r="H18" s="21">
        <v>6.8974000000000002</v>
      </c>
      <c r="I18" s="22">
        <f t="shared" si="27"/>
        <v>791.69359999999995</v>
      </c>
      <c r="J18" s="23">
        <f t="shared" si="28"/>
        <v>-0.50000000010186296</v>
      </c>
      <c r="K18" s="24">
        <f t="shared" si="29"/>
        <v>-2.00000000006639</v>
      </c>
      <c r="L18" s="25">
        <f t="shared" si="30"/>
        <v>-1.36239782044104E-3</v>
      </c>
      <c r="M18" s="39">
        <v>6.3114999999999997</v>
      </c>
      <c r="N18" s="22">
        <f t="shared" si="31"/>
        <v>791.10770000000002</v>
      </c>
      <c r="O18" s="23">
        <f t="shared" si="32"/>
        <v>-9.9999999974897905E-2</v>
      </c>
      <c r="P18" s="24">
        <f t="shared" si="33"/>
        <v>-2.70000000000437</v>
      </c>
      <c r="Q18" s="25">
        <f t="shared" si="34"/>
        <v>-2.7247956396430001E-4</v>
      </c>
      <c r="R18" s="51"/>
      <c r="S18" s="47">
        <f t="shared" si="35"/>
        <v>46383</v>
      </c>
      <c r="T18" s="48">
        <v>9.1491000000000007</v>
      </c>
      <c r="U18" s="49">
        <f t="shared" si="36"/>
        <v>0.100000000005096</v>
      </c>
      <c r="V18" s="50">
        <f t="shared" si="37"/>
        <v>-2.0999999999986598</v>
      </c>
      <c r="W18" s="32">
        <f t="shared" si="38"/>
        <v>2.7247956404658299E-4</v>
      </c>
      <c r="X18" s="18">
        <v>11.872199999999999</v>
      </c>
      <c r="Y18" s="49">
        <f t="shared" si="39"/>
        <v>9.9999999997990599E-2</v>
      </c>
      <c r="Z18" s="50">
        <f t="shared" si="40"/>
        <v>-2.3999999999997401</v>
      </c>
      <c r="AA18" s="32">
        <f t="shared" si="41"/>
        <v>2.7247956402722201E-4</v>
      </c>
      <c r="AB18" s="48">
        <v>8.9111999999999991</v>
      </c>
      <c r="AC18" s="49">
        <f t="shared" si="42"/>
        <v>-0.30000000000463001</v>
      </c>
      <c r="AD18" s="50">
        <f t="shared" si="43"/>
        <v>-2.1000000000039898</v>
      </c>
      <c r="AE18" s="32">
        <f t="shared" si="44"/>
        <v>-8.1743869211070802E-4</v>
      </c>
      <c r="AF18" s="55">
        <v>81167</v>
      </c>
      <c r="AG18" s="70">
        <f t="shared" si="45"/>
        <v>41</v>
      </c>
      <c r="AH18" s="72"/>
    </row>
    <row r="19" spans="1:43" s="1" customFormat="1" ht="14.85" customHeight="1">
      <c r="A19" s="19">
        <v>46750</v>
      </c>
      <c r="B19" s="20">
        <v>784.7962</v>
      </c>
      <c r="C19" s="21">
        <v>6.1810999999999998</v>
      </c>
      <c r="D19" s="22">
        <f t="shared" si="23"/>
        <v>790.97730000000001</v>
      </c>
      <c r="E19" s="23">
        <f t="shared" si="24"/>
        <v>9.9999999974897905E-2</v>
      </c>
      <c r="F19" s="24">
        <f t="shared" si="25"/>
        <v>-1.8999999999778101</v>
      </c>
      <c r="G19" s="25">
        <f t="shared" si="26"/>
        <v>2.7247956396430001E-4</v>
      </c>
      <c r="H19" s="21">
        <v>6.8971999999999998</v>
      </c>
      <c r="I19" s="22">
        <f t="shared" si="27"/>
        <v>791.6934</v>
      </c>
      <c r="J19" s="23">
        <f t="shared" si="28"/>
        <v>-0.199999999949796</v>
      </c>
      <c r="K19" s="24">
        <f t="shared" si="29"/>
        <v>-2.2000000000161899</v>
      </c>
      <c r="L19" s="25">
        <f t="shared" si="30"/>
        <v>-5.4495912792859905E-4</v>
      </c>
      <c r="M19" s="40">
        <v>6.3109999999999999</v>
      </c>
      <c r="N19" s="22">
        <f t="shared" si="31"/>
        <v>791.10720000000003</v>
      </c>
      <c r="O19" s="23">
        <f t="shared" si="32"/>
        <v>-0.49999999998817701</v>
      </c>
      <c r="P19" s="24">
        <f t="shared" si="33"/>
        <v>-3.1999999999925399</v>
      </c>
      <c r="Q19" s="25">
        <f t="shared" si="34"/>
        <v>-1.36239782013127E-3</v>
      </c>
      <c r="R19" s="51"/>
      <c r="S19" s="47">
        <f t="shared" si="35"/>
        <v>46750</v>
      </c>
      <c r="T19" s="48">
        <v>9.1485999999999894</v>
      </c>
      <c r="U19" s="49">
        <f t="shared" si="36"/>
        <v>-0.50000000000771605</v>
      </c>
      <c r="V19" s="50">
        <f t="shared" si="37"/>
        <v>-2.6000000000063701</v>
      </c>
      <c r="W19" s="32">
        <f t="shared" si="38"/>
        <v>-1.3623978201845099E-3</v>
      </c>
      <c r="X19" s="18">
        <v>11.871700000000001</v>
      </c>
      <c r="Y19" s="49">
        <f t="shared" si="39"/>
        <v>-0.49999999999705802</v>
      </c>
      <c r="Z19" s="50">
        <f t="shared" si="40"/>
        <v>-2.89999999999679</v>
      </c>
      <c r="AA19" s="32">
        <f t="shared" si="41"/>
        <v>-1.36239782015547E-3</v>
      </c>
      <c r="AB19" s="48">
        <v>8.9109999999999907</v>
      </c>
      <c r="AC19" s="49">
        <f t="shared" si="42"/>
        <v>-0.20000000000130999</v>
      </c>
      <c r="AD19" s="50">
        <f t="shared" si="43"/>
        <v>-2.3000000000053</v>
      </c>
      <c r="AE19" s="32">
        <f t="shared" si="44"/>
        <v>-5.4495912806896496E-4</v>
      </c>
      <c r="AF19" s="55">
        <v>81164</v>
      </c>
      <c r="AG19" s="70">
        <f t="shared" si="45"/>
        <v>44</v>
      </c>
      <c r="AH19" s="71"/>
    </row>
    <row r="20" spans="1:43" s="1" customFormat="1" ht="14.85" customHeight="1">
      <c r="A20" s="19">
        <v>47117</v>
      </c>
      <c r="B20" s="20">
        <v>784.7962</v>
      </c>
      <c r="C20" s="21">
        <v>6.1807999999999996</v>
      </c>
      <c r="D20" s="22">
        <f t="shared" si="23"/>
        <v>790.97699999999998</v>
      </c>
      <c r="E20" s="23">
        <f t="shared" si="24"/>
        <v>-0.30000000003838101</v>
      </c>
      <c r="F20" s="24">
        <f t="shared" si="25"/>
        <v>-2.2000000000161899</v>
      </c>
      <c r="G20" s="25">
        <f t="shared" si="26"/>
        <v>-8.17438692202672E-4</v>
      </c>
      <c r="H20" s="21">
        <v>6.8971999999999998</v>
      </c>
      <c r="I20" s="22">
        <f t="shared" si="27"/>
        <v>791.6934</v>
      </c>
      <c r="J20" s="23">
        <f t="shared" si="28"/>
        <v>0</v>
      </c>
      <c r="K20" s="24">
        <f t="shared" si="29"/>
        <v>-2.2000000000161899</v>
      </c>
      <c r="L20" s="25">
        <f t="shared" si="30"/>
        <v>0</v>
      </c>
      <c r="M20" s="39">
        <v>6.3106999999999998</v>
      </c>
      <c r="N20" s="22">
        <f t="shared" si="31"/>
        <v>791.1069</v>
      </c>
      <c r="O20" s="23">
        <f t="shared" si="32"/>
        <v>-0.30000000003838101</v>
      </c>
      <c r="P20" s="24">
        <f t="shared" si="33"/>
        <v>-3.5000000000309202</v>
      </c>
      <c r="Q20" s="25">
        <f t="shared" si="34"/>
        <v>-8.17438692202672E-4</v>
      </c>
      <c r="R20" s="46"/>
      <c r="S20" s="47">
        <f t="shared" si="35"/>
        <v>47117</v>
      </c>
      <c r="T20" s="48">
        <v>9.1485000000000003</v>
      </c>
      <c r="U20" s="49">
        <f t="shared" si="36"/>
        <v>-9.9999999992661501E-2</v>
      </c>
      <c r="V20" s="50">
        <f t="shared" si="37"/>
        <v>-2.6999999999990401</v>
      </c>
      <c r="W20" s="32">
        <f t="shared" si="38"/>
        <v>-2.72479564012702E-4</v>
      </c>
      <c r="X20" s="18">
        <v>11.871499999999999</v>
      </c>
      <c r="Y20" s="49">
        <f t="shared" si="39"/>
        <v>-0.19999999999953399</v>
      </c>
      <c r="Z20" s="50">
        <f t="shared" si="40"/>
        <v>-3.0999999999963301</v>
      </c>
      <c r="AA20" s="32">
        <f t="shared" si="41"/>
        <v>-5.4495912806412498E-4</v>
      </c>
      <c r="AB20" s="48">
        <v>8.9111999999999991</v>
      </c>
      <c r="AC20" s="49">
        <f t="shared" si="42"/>
        <v>0.20000000000486301</v>
      </c>
      <c r="AD20" s="50">
        <f t="shared" si="43"/>
        <v>-2.10000000000043</v>
      </c>
      <c r="AE20" s="32">
        <f t="shared" si="44"/>
        <v>5.4495912807864602E-4</v>
      </c>
      <c r="AF20" s="55">
        <v>81161</v>
      </c>
      <c r="AG20" s="70">
        <f t="shared" si="45"/>
        <v>47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44929</v>
      </c>
      <c r="B21" s="20">
        <v>784.7962</v>
      </c>
      <c r="C21" s="21">
        <v>6.1806999999999999</v>
      </c>
      <c r="D21" s="22">
        <f t="shared" si="23"/>
        <v>790.9769</v>
      </c>
      <c r="E21" s="23">
        <f t="shared" si="24"/>
        <v>-9.9999999974897905E-2</v>
      </c>
      <c r="F21" s="24">
        <f t="shared" si="25"/>
        <v>-2.2999999999910901</v>
      </c>
      <c r="G21" s="25">
        <f t="shared" si="26"/>
        <v>4.5703839111013698E-5</v>
      </c>
      <c r="H21" s="21">
        <v>6.8967999999999998</v>
      </c>
      <c r="I21" s="22">
        <f t="shared" si="27"/>
        <v>791.69299999999998</v>
      </c>
      <c r="J21" s="23">
        <f t="shared" si="28"/>
        <v>-0.40000000001327901</v>
      </c>
      <c r="K21" s="24">
        <f t="shared" si="29"/>
        <v>-2.6000000000294698</v>
      </c>
      <c r="L21" s="25">
        <f t="shared" si="30"/>
        <v>1.8281535649601399E-4</v>
      </c>
      <c r="M21" s="40">
        <v>6.3105000000000002</v>
      </c>
      <c r="N21" s="22">
        <f t="shared" si="31"/>
        <v>791.10670000000005</v>
      </c>
      <c r="O21" s="23">
        <f t="shared" si="32"/>
        <v>-0.199999999949796</v>
      </c>
      <c r="P21" s="24">
        <f t="shared" si="33"/>
        <v>-3.69999999998072</v>
      </c>
      <c r="Q21" s="25">
        <f t="shared" si="34"/>
        <v>9.1407678222027395E-5</v>
      </c>
      <c r="R21" s="51"/>
      <c r="S21" s="47">
        <f t="shared" si="35"/>
        <v>44929</v>
      </c>
      <c r="T21" s="48">
        <v>9.1481999999999903</v>
      </c>
      <c r="U21" s="49">
        <f t="shared" si="36"/>
        <v>-0.30000000000995902</v>
      </c>
      <c r="V21" s="50">
        <f t="shared" si="37"/>
        <v>-3.0000000000089999</v>
      </c>
      <c r="W21" s="32">
        <f t="shared" si="38"/>
        <v>1.3711151737201099E-4</v>
      </c>
      <c r="X21" s="18">
        <v>11.871600000000001</v>
      </c>
      <c r="Y21" s="49">
        <f t="shared" si="39"/>
        <v>9.9999999997990599E-2</v>
      </c>
      <c r="Z21" s="50">
        <f t="shared" si="40"/>
        <v>-2.99999999999834</v>
      </c>
      <c r="AA21" s="32">
        <f t="shared" si="41"/>
        <v>-4.5703839121567898E-5</v>
      </c>
      <c r="AB21" s="48">
        <v>8.9105999999999899</v>
      </c>
      <c r="AC21" s="49">
        <f t="shared" si="42"/>
        <v>-0.60000000000748299</v>
      </c>
      <c r="AD21" s="50">
        <f t="shared" si="43"/>
        <v>-2.7000000000079201</v>
      </c>
      <c r="AE21" s="32">
        <f t="shared" si="44"/>
        <v>2.74223034738338E-4</v>
      </c>
      <c r="AF21" s="55">
        <v>81158</v>
      </c>
      <c r="AG21" s="70">
        <f t="shared" si="45"/>
        <v>50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44934</v>
      </c>
      <c r="B22" s="20">
        <v>784.7962</v>
      </c>
      <c r="C22" s="21">
        <v>6.1805000000000003</v>
      </c>
      <c r="D22" s="22">
        <f t="shared" si="23"/>
        <v>790.97670000000005</v>
      </c>
      <c r="E22" s="23">
        <f t="shared" si="24"/>
        <v>-0.199999999949796</v>
      </c>
      <c r="F22" s="24">
        <f t="shared" si="25"/>
        <v>-2.4999999999408802</v>
      </c>
      <c r="G22" s="25">
        <f t="shared" si="26"/>
        <v>-3.9999999989959199E-2</v>
      </c>
      <c r="H22" s="21">
        <v>6.8966000000000003</v>
      </c>
      <c r="I22" s="22">
        <f t="shared" si="27"/>
        <v>791.69280000000003</v>
      </c>
      <c r="J22" s="23">
        <f t="shared" si="28"/>
        <v>-0.199999999949796</v>
      </c>
      <c r="K22" s="24">
        <f t="shared" si="29"/>
        <v>-2.79999999997926</v>
      </c>
      <c r="L22" s="25">
        <f t="shared" si="30"/>
        <v>-3.9999999989959199E-2</v>
      </c>
      <c r="M22" s="39">
        <v>6.3101000000000003</v>
      </c>
      <c r="N22" s="22">
        <f t="shared" si="31"/>
        <v>791.10630000000003</v>
      </c>
      <c r="O22" s="23">
        <f t="shared" si="32"/>
        <v>-0.40000000001327901</v>
      </c>
      <c r="P22" s="24">
        <f t="shared" si="33"/>
        <v>-4.099999999994</v>
      </c>
      <c r="Q22" s="25">
        <f t="shared" si="34"/>
        <v>-8.0000000002655697E-2</v>
      </c>
      <c r="R22" s="51"/>
      <c r="S22" s="47">
        <f t="shared" si="35"/>
        <v>44934</v>
      </c>
      <c r="T22" s="48">
        <v>9.1481999999999992</v>
      </c>
      <c r="U22" s="49">
        <f t="shared" si="36"/>
        <v>8.8817841970012507E-12</v>
      </c>
      <c r="V22" s="50">
        <f t="shared" si="37"/>
        <v>-3.0000000000001101</v>
      </c>
      <c r="W22" s="32">
        <f t="shared" si="38"/>
        <v>1.7763568394002501E-12</v>
      </c>
      <c r="X22" s="18">
        <v>11.8711</v>
      </c>
      <c r="Y22" s="49">
        <f t="shared" si="39"/>
        <v>-0.49999999999705802</v>
      </c>
      <c r="Z22" s="50">
        <f t="shared" si="40"/>
        <v>-3.4999999999954001</v>
      </c>
      <c r="AA22" s="32">
        <f t="shared" si="41"/>
        <v>-9.9999999999411698E-2</v>
      </c>
      <c r="AB22" s="48">
        <v>8.9105000000000008</v>
      </c>
      <c r="AC22" s="49">
        <f t="shared" si="42"/>
        <v>-9.9999999990885199E-2</v>
      </c>
      <c r="AD22" s="50">
        <f t="shared" si="43"/>
        <v>-2.7999999999987999</v>
      </c>
      <c r="AE22" s="32">
        <f t="shared" si="44"/>
        <v>-1.9999999998177E-2</v>
      </c>
      <c r="AF22" s="55">
        <v>81155</v>
      </c>
      <c r="AG22" s="70">
        <f t="shared" si="45"/>
        <v>53</v>
      </c>
      <c r="AH22" s="72"/>
    </row>
    <row r="23" spans="1:43" s="1" customFormat="1" ht="14.85" customHeight="1">
      <c r="A23" s="19">
        <v>44938</v>
      </c>
      <c r="B23" s="20">
        <v>784.7962</v>
      </c>
      <c r="C23" s="21">
        <v>6.1806000000000001</v>
      </c>
      <c r="D23" s="22">
        <f t="shared" si="23"/>
        <v>790.97680000000003</v>
      </c>
      <c r="E23" s="23">
        <f t="shared" si="24"/>
        <v>9.9999999974897905E-2</v>
      </c>
      <c r="F23" s="24">
        <f t="shared" si="25"/>
        <v>-2.39999999996598</v>
      </c>
      <c r="G23" s="25">
        <f t="shared" si="26"/>
        <v>2.49999999937245E-2</v>
      </c>
      <c r="H23" s="21">
        <v>6.8964999999999996</v>
      </c>
      <c r="I23" s="22">
        <f t="shared" si="27"/>
        <v>791.69269999999995</v>
      </c>
      <c r="J23" s="23">
        <f t="shared" si="28"/>
        <v>-0.10000000008858501</v>
      </c>
      <c r="K23" s="24">
        <f t="shared" si="29"/>
        <v>-2.9000000000678501</v>
      </c>
      <c r="L23" s="25">
        <f t="shared" si="30"/>
        <v>-2.5000000022146199E-2</v>
      </c>
      <c r="M23" s="40">
        <v>6.3098000000000001</v>
      </c>
      <c r="N23" s="22">
        <f t="shared" si="31"/>
        <v>791.10599999999999</v>
      </c>
      <c r="O23" s="23">
        <f t="shared" si="32"/>
        <v>-0.30000000003838101</v>
      </c>
      <c r="P23" s="24">
        <f t="shared" si="33"/>
        <v>-4.4000000000323798</v>
      </c>
      <c r="Q23" s="25">
        <f t="shared" si="34"/>
        <v>-7.5000000009595197E-2</v>
      </c>
      <c r="R23" s="51"/>
      <c r="S23" s="47">
        <f t="shared" si="35"/>
        <v>44938</v>
      </c>
      <c r="T23" s="48">
        <v>9.1477999999999895</v>
      </c>
      <c r="U23" s="49">
        <f t="shared" si="36"/>
        <v>-0.40000000001150199</v>
      </c>
      <c r="V23" s="50">
        <f t="shared" si="37"/>
        <v>-3.4000000000116199</v>
      </c>
      <c r="W23" s="32">
        <f t="shared" si="38"/>
        <v>-0.100000000002876</v>
      </c>
      <c r="X23" s="18">
        <v>11.870900000000001</v>
      </c>
      <c r="Y23" s="49">
        <f t="shared" si="39"/>
        <v>-0.19999999999953399</v>
      </c>
      <c r="Z23" s="50">
        <f t="shared" si="40"/>
        <v>-3.69999999999493</v>
      </c>
      <c r="AA23" s="32">
        <f t="shared" si="41"/>
        <v>-4.9999999999883499E-2</v>
      </c>
      <c r="AB23" s="48">
        <v>8.9101999999999908</v>
      </c>
      <c r="AC23" s="49">
        <f t="shared" si="42"/>
        <v>-0.30000000001173499</v>
      </c>
      <c r="AD23" s="50">
        <f t="shared" si="43"/>
        <v>-3.1000000000105401</v>
      </c>
      <c r="AE23" s="32">
        <f t="shared" si="44"/>
        <v>-7.5000000002933803E-2</v>
      </c>
      <c r="AF23" s="55">
        <v>81152</v>
      </c>
      <c r="AG23" s="70">
        <f t="shared" si="45"/>
        <v>56</v>
      </c>
      <c r="AH23" s="71"/>
    </row>
    <row r="24" spans="1:43" s="1" customFormat="1" ht="14.25">
      <c r="A24" s="19">
        <v>44960</v>
      </c>
      <c r="B24" s="20">
        <v>784.7962</v>
      </c>
      <c r="C24" s="21">
        <v>6.1803999999999997</v>
      </c>
      <c r="D24" s="22">
        <f t="shared" si="23"/>
        <v>790.97659999999996</v>
      </c>
      <c r="E24" s="23">
        <f t="shared" si="24"/>
        <v>-0.20000000006348301</v>
      </c>
      <c r="F24" s="24">
        <f t="shared" si="25"/>
        <v>-2.6000000000294698</v>
      </c>
      <c r="G24" s="25">
        <f t="shared" si="26"/>
        <v>-9.0909090937946694E-3</v>
      </c>
      <c r="H24" s="21">
        <v>6.8962000000000003</v>
      </c>
      <c r="I24" s="22">
        <f t="shared" si="27"/>
        <v>791.69240000000002</v>
      </c>
      <c r="J24" s="23">
        <f t="shared" si="28"/>
        <v>-0.29999999992469401</v>
      </c>
      <c r="K24" s="24">
        <f t="shared" si="29"/>
        <v>-3.1999999999925399</v>
      </c>
      <c r="L24" s="25">
        <f t="shared" si="30"/>
        <v>-1.36363636329406E-2</v>
      </c>
      <c r="M24" s="39">
        <v>6.3098999999999998</v>
      </c>
      <c r="N24" s="22">
        <f t="shared" si="31"/>
        <v>791.10609999999997</v>
      </c>
      <c r="O24" s="23">
        <f t="shared" si="32"/>
        <v>9.9999999974897905E-2</v>
      </c>
      <c r="P24" s="24">
        <f t="shared" si="33"/>
        <v>-4.3000000000574801</v>
      </c>
      <c r="Q24" s="25">
        <f t="shared" si="34"/>
        <v>4.5454545443135404E-3</v>
      </c>
      <c r="R24" s="51"/>
      <c r="S24" s="47">
        <f t="shared" si="35"/>
        <v>44960</v>
      </c>
      <c r="T24" s="48">
        <v>9.14759999999999</v>
      </c>
      <c r="U24" s="49">
        <f t="shared" si="36"/>
        <v>-0.20000000000130999</v>
      </c>
      <c r="V24" s="50">
        <f t="shared" si="37"/>
        <v>-3.6000000000129302</v>
      </c>
      <c r="W24" s="32">
        <f t="shared" si="38"/>
        <v>-9.0909090909686505E-3</v>
      </c>
      <c r="X24" s="18">
        <v>11.8706</v>
      </c>
      <c r="Y24" s="49">
        <f t="shared" si="39"/>
        <v>-0.30000000000463001</v>
      </c>
      <c r="Z24" s="50">
        <f t="shared" si="40"/>
        <v>-3.9999999999995599</v>
      </c>
      <c r="AA24" s="32">
        <f t="shared" si="41"/>
        <v>-1.3636363636574099E-2</v>
      </c>
      <c r="AB24" s="48">
        <v>8.9099999999999895</v>
      </c>
      <c r="AC24" s="49">
        <f t="shared" si="42"/>
        <v>-0.20000000000130999</v>
      </c>
      <c r="AD24" s="50">
        <f t="shared" si="43"/>
        <v>-3.3000000000118499</v>
      </c>
      <c r="AE24" s="32">
        <f t="shared" si="44"/>
        <v>-9.0909090909686505E-3</v>
      </c>
      <c r="AF24" s="55">
        <v>81149</v>
      </c>
      <c r="AG24" s="70">
        <f t="shared" si="45"/>
        <v>59</v>
      </c>
      <c r="AH24" s="72"/>
    </row>
    <row r="25" spans="1:43" s="1" customFormat="1" ht="14.25">
      <c r="A25" s="19">
        <v>44965</v>
      </c>
      <c r="B25" s="20">
        <v>784.7962</v>
      </c>
      <c r="C25" s="21">
        <v>6.1802999999999999</v>
      </c>
      <c r="D25" s="22">
        <f t="shared" si="23"/>
        <v>790.97649999999999</v>
      </c>
      <c r="E25" s="23">
        <f t="shared" si="24"/>
        <v>-9.9999999974897905E-2</v>
      </c>
      <c r="F25" s="24">
        <f t="shared" si="25"/>
        <v>-2.70000000000437</v>
      </c>
      <c r="G25" s="25">
        <f t="shared" si="26"/>
        <v>-1.99999999949796E-2</v>
      </c>
      <c r="H25" s="21">
        <v>6.8960000000000097</v>
      </c>
      <c r="I25" s="22">
        <f t="shared" si="27"/>
        <v>791.69219999999996</v>
      </c>
      <c r="J25" s="23">
        <f t="shared" si="28"/>
        <v>-0.20000000006348301</v>
      </c>
      <c r="K25" s="24">
        <f t="shared" si="29"/>
        <v>-3.40000000005602</v>
      </c>
      <c r="L25" s="25">
        <f t="shared" si="30"/>
        <v>-4.0000000012696497E-2</v>
      </c>
      <c r="M25" s="40">
        <v>6.3094999999999999</v>
      </c>
      <c r="N25" s="22">
        <f t="shared" si="31"/>
        <v>791.10569999999996</v>
      </c>
      <c r="O25" s="23">
        <f t="shared" si="32"/>
        <v>-0.40000000001327901</v>
      </c>
      <c r="P25" s="24">
        <f t="shared" si="33"/>
        <v>-4.7000000000707596</v>
      </c>
      <c r="Q25" s="25">
        <f t="shared" si="34"/>
        <v>-8.0000000002655697E-2</v>
      </c>
      <c r="R25" s="51"/>
      <c r="S25" s="47">
        <f t="shared" si="35"/>
        <v>44965</v>
      </c>
      <c r="T25" s="48">
        <v>9.1475000000000009</v>
      </c>
      <c r="U25" s="49">
        <f t="shared" si="36"/>
        <v>-9.9999999985556101E-2</v>
      </c>
      <c r="V25" s="50">
        <f t="shared" si="37"/>
        <v>-3.6999999999984801</v>
      </c>
      <c r="W25" s="32">
        <f t="shared" si="38"/>
        <v>-1.99999999971112E-2</v>
      </c>
      <c r="X25" s="18">
        <v>11.8705</v>
      </c>
      <c r="Y25" s="49">
        <f t="shared" si="39"/>
        <v>-9.9999999994437899E-2</v>
      </c>
      <c r="Z25" s="50">
        <f t="shared" si="40"/>
        <v>-4.099999999994</v>
      </c>
      <c r="AA25" s="32">
        <f t="shared" si="41"/>
        <v>-1.9999999998887599E-2</v>
      </c>
      <c r="AB25" s="48">
        <v>8.9101999999999997</v>
      </c>
      <c r="AC25" s="49">
        <f t="shared" si="42"/>
        <v>0.20000000001196799</v>
      </c>
      <c r="AD25" s="50">
        <f t="shared" si="43"/>
        <v>-3.0999999999998802</v>
      </c>
      <c r="AE25" s="32">
        <f t="shared" si="44"/>
        <v>4.0000000002393697E-2</v>
      </c>
      <c r="AF25" s="55">
        <v>81146</v>
      </c>
      <c r="AG25" s="70">
        <f t="shared" si="45"/>
        <v>62</v>
      </c>
      <c r="AH25" s="71"/>
    </row>
    <row r="26" spans="1:43" s="1" customFormat="1" ht="14.25">
      <c r="A26" s="19">
        <v>44970</v>
      </c>
      <c r="B26" s="20">
        <v>784.7962</v>
      </c>
      <c r="C26" s="21">
        <v>6.1801000000000004</v>
      </c>
      <c r="D26" s="22">
        <f t="shared" si="23"/>
        <v>790.97630000000004</v>
      </c>
      <c r="E26" s="23">
        <f t="shared" si="24"/>
        <v>-0.199999999949796</v>
      </c>
      <c r="F26" s="24">
        <f t="shared" si="25"/>
        <v>-2.8999999999541601</v>
      </c>
      <c r="G26" s="25">
        <f t="shared" si="26"/>
        <v>-3.9999999989959199E-2</v>
      </c>
      <c r="H26" s="21">
        <v>6.8960999999999997</v>
      </c>
      <c r="I26" s="22">
        <f t="shared" si="27"/>
        <v>791.69230000000005</v>
      </c>
      <c r="J26" s="23">
        <f t="shared" si="28"/>
        <v>0.10000000008858501</v>
      </c>
      <c r="K26" s="24">
        <f t="shared" si="29"/>
        <v>-3.2999999999674401</v>
      </c>
      <c r="L26" s="25">
        <f t="shared" si="30"/>
        <v>2.0000000017716998E-2</v>
      </c>
      <c r="M26" s="39">
        <v>6.3095999999999997</v>
      </c>
      <c r="N26" s="22">
        <f t="shared" si="31"/>
        <v>791.10580000000004</v>
      </c>
      <c r="O26" s="23">
        <f t="shared" si="32"/>
        <v>0.10000000008858501</v>
      </c>
      <c r="P26" s="24">
        <f t="shared" si="33"/>
        <v>-4.5999999999821704</v>
      </c>
      <c r="Q26" s="25">
        <f t="shared" si="34"/>
        <v>2.0000000017716998E-2</v>
      </c>
      <c r="R26" s="51"/>
      <c r="S26" s="47">
        <f t="shared" si="35"/>
        <v>44970</v>
      </c>
      <c r="T26" s="48">
        <v>9.1471999999999802</v>
      </c>
      <c r="U26" s="49">
        <f t="shared" si="36"/>
        <v>-0.30000000001706401</v>
      </c>
      <c r="V26" s="50">
        <f t="shared" si="37"/>
        <v>-4.0000000000155502</v>
      </c>
      <c r="W26" s="32">
        <f t="shared" si="38"/>
        <v>-6.00000000034129E-2</v>
      </c>
      <c r="X26" s="18">
        <v>11.870699999999999</v>
      </c>
      <c r="Y26" s="49">
        <f t="shared" si="39"/>
        <v>0.19999999999420501</v>
      </c>
      <c r="Z26" s="50">
        <f t="shared" si="40"/>
        <v>-3.8999999999997899</v>
      </c>
      <c r="AA26" s="32">
        <f t="shared" si="41"/>
        <v>3.9999999998840997E-2</v>
      </c>
      <c r="AB26" s="48">
        <v>8.9095999999999904</v>
      </c>
      <c r="AC26" s="49">
        <f t="shared" si="42"/>
        <v>-0.60000000001458897</v>
      </c>
      <c r="AD26" s="50">
        <f t="shared" si="43"/>
        <v>-3.7000000000144699</v>
      </c>
      <c r="AE26" s="32">
        <f t="shared" si="44"/>
        <v>-0.12000000000291799</v>
      </c>
      <c r="AF26" s="55">
        <v>81143</v>
      </c>
      <c r="AG26" s="70">
        <f t="shared" si="45"/>
        <v>65</v>
      </c>
      <c r="AH26" s="72"/>
    </row>
    <row r="27" spans="1:43" s="1" customFormat="1" ht="14.25">
      <c r="A27" s="19">
        <v>44977</v>
      </c>
      <c r="B27" s="20">
        <v>784.7962</v>
      </c>
      <c r="C27" s="21">
        <v>6.1802000000000001</v>
      </c>
      <c r="D27" s="22">
        <f t="shared" si="23"/>
        <v>790.97640000000001</v>
      </c>
      <c r="E27" s="23">
        <f t="shared" si="24"/>
        <v>9.9999999974897905E-2</v>
      </c>
      <c r="F27" s="24">
        <f t="shared" si="25"/>
        <v>-2.79999999997926</v>
      </c>
      <c r="G27" s="25">
        <f t="shared" si="26"/>
        <v>1.42857142821283E-2</v>
      </c>
      <c r="H27" s="21">
        <v>6.8959999999999999</v>
      </c>
      <c r="I27" s="22">
        <f t="shared" si="27"/>
        <v>791.69219999999996</v>
      </c>
      <c r="J27" s="23">
        <f t="shared" si="28"/>
        <v>-0.10000000008858501</v>
      </c>
      <c r="K27" s="24">
        <f t="shared" si="29"/>
        <v>-3.40000000005602</v>
      </c>
      <c r="L27" s="25">
        <f t="shared" si="30"/>
        <v>-1.4285714298369299E-2</v>
      </c>
      <c r="M27" s="40">
        <v>6.3097000000000003</v>
      </c>
      <c r="N27" s="22">
        <f t="shared" si="31"/>
        <v>791.10590000000002</v>
      </c>
      <c r="O27" s="23">
        <f t="shared" si="32"/>
        <v>9.9999999974897905E-2</v>
      </c>
      <c r="P27" s="24">
        <f t="shared" si="33"/>
        <v>-4.5000000000072804</v>
      </c>
      <c r="Q27" s="25">
        <f t="shared" si="34"/>
        <v>1.42857142821283E-2</v>
      </c>
      <c r="R27" s="52"/>
      <c r="S27" s="47">
        <f t="shared" si="35"/>
        <v>44977</v>
      </c>
      <c r="T27" s="48">
        <v>9.1472999999999995</v>
      </c>
      <c r="U27" s="49">
        <f t="shared" si="36"/>
        <v>0.100000000015754</v>
      </c>
      <c r="V27" s="50">
        <f t="shared" si="37"/>
        <v>-3.8999999999997899</v>
      </c>
      <c r="W27" s="32">
        <f t="shared" si="38"/>
        <v>1.42857142879649E-2</v>
      </c>
      <c r="X27" s="18">
        <v>11.870799999999999</v>
      </c>
      <c r="Y27" s="49">
        <f t="shared" si="39"/>
        <v>9.99999999997669E-2</v>
      </c>
      <c r="Z27" s="50">
        <f t="shared" si="40"/>
        <v>-3.80000000000003</v>
      </c>
      <c r="AA27" s="32">
        <f t="shared" si="41"/>
        <v>1.4285714285680999E-2</v>
      </c>
      <c r="AB27" s="48">
        <v>8.91</v>
      </c>
      <c r="AC27" s="49">
        <f t="shared" si="42"/>
        <v>0.40000000001505498</v>
      </c>
      <c r="AD27" s="50">
        <f t="shared" si="43"/>
        <v>-3.2999999999994101</v>
      </c>
      <c r="AE27" s="32">
        <f t="shared" si="44"/>
        <v>5.71428571450079E-2</v>
      </c>
      <c r="AF27" s="55">
        <v>81140</v>
      </c>
      <c r="AG27" s="70">
        <f t="shared" si="45"/>
        <v>68</v>
      </c>
      <c r="AH27" s="71"/>
    </row>
    <row r="28" spans="1:43" s="7" customFormat="1" ht="14.25">
      <c r="A28" s="26"/>
      <c r="B28" s="27"/>
      <c r="C28" s="28"/>
      <c r="D28" s="29"/>
      <c r="E28" s="30">
        <f>F27-F14</f>
        <v>-1.2000000000398301</v>
      </c>
      <c r="F28" s="31">
        <f>K27-K14</f>
        <v>-2.2000000000161801</v>
      </c>
      <c r="G28" s="32">
        <f>P27-P14</f>
        <v>-2.7999999999792702</v>
      </c>
      <c r="H28" s="33">
        <f>F27</f>
        <v>-2.79999999997926</v>
      </c>
      <c r="I28" s="41">
        <f>K27</f>
        <v>-3.40000000005602</v>
      </c>
      <c r="J28" s="30">
        <f>P27</f>
        <v>-4.5000000000072804</v>
      </c>
      <c r="K28" s="31">
        <f>G28/62</f>
        <v>-4.5161290322246299E-2</v>
      </c>
      <c r="L28" s="32"/>
      <c r="M28" s="42"/>
      <c r="N28" s="29"/>
      <c r="O28" s="30"/>
      <c r="P28" s="31"/>
      <c r="Q28" s="32"/>
      <c r="R28" s="46"/>
      <c r="S28" s="26"/>
      <c r="T28" s="28"/>
      <c r="U28" s="49">
        <f>V27-V14</f>
        <v>-2.2999999999999701</v>
      </c>
      <c r="V28" s="50">
        <f>Z27-Z14</f>
        <v>-1.70000000000137</v>
      </c>
      <c r="W28" s="32">
        <f>AD27-AD14</f>
        <v>-2.0000000000006599</v>
      </c>
      <c r="X28" s="49">
        <f>V27</f>
        <v>-3.8999999999997899</v>
      </c>
      <c r="Y28" s="50">
        <f>Z27</f>
        <v>-3.80000000000003</v>
      </c>
      <c r="Z28" s="32">
        <f>AD27</f>
        <v>-3.2999999999994101</v>
      </c>
      <c r="AA28" s="32">
        <f>U28/62</f>
        <v>-3.7096774193547899E-2</v>
      </c>
      <c r="AB28" s="56"/>
      <c r="AC28" s="49"/>
      <c r="AD28" s="50"/>
      <c r="AE28" s="32"/>
      <c r="AF28" s="57"/>
      <c r="AG28" s="8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3" workbookViewId="0">
      <selection activeCell="A30" sqref="A30:XFD30"/>
    </sheetView>
  </sheetViews>
  <sheetFormatPr defaultColWidth="9" defaultRowHeight="13.5"/>
  <cols>
    <col min="1" max="1" width="9.125"/>
    <col min="2" max="2" width="10.625" customWidth="1"/>
    <col min="3" max="3" width="13.75"/>
    <col min="4" max="4" width="11.875" customWidth="1"/>
    <col min="5" max="6" width="9.375"/>
    <col min="8" max="8" width="13.75"/>
    <col min="9" max="9" width="12.125" customWidth="1"/>
    <col min="10" max="12" width="9.375"/>
    <col min="13" max="13" width="13.75"/>
    <col min="14" max="14" width="11.625" customWidth="1"/>
    <col min="15" max="17" width="9.375"/>
    <col min="19" max="19" width="9.125"/>
    <col min="20" max="20" width="13.75"/>
    <col min="24" max="24" width="11.875" customWidth="1"/>
    <col min="28" max="28" width="12.875" customWidth="1"/>
    <col min="32" max="33" width="10.375"/>
  </cols>
  <sheetData>
    <row r="1" spans="1:44" s="1" customFormat="1" ht="30.75" customHeight="1">
      <c r="A1" s="97" t="s">
        <v>78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44916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44916</v>
      </c>
      <c r="B6" s="20">
        <v>784.7962</v>
      </c>
      <c r="C6" s="21">
        <v>6.3468999999999998</v>
      </c>
      <c r="D6" s="22">
        <f t="shared" ref="D6:D29" si="0">C6+B6</f>
        <v>791.1431</v>
      </c>
      <c r="E6" s="23">
        <v>0</v>
      </c>
      <c r="F6" s="24">
        <v>0</v>
      </c>
      <c r="G6" s="25">
        <v>0</v>
      </c>
      <c r="H6" s="21">
        <v>7.0124000000000004</v>
      </c>
      <c r="I6" s="22">
        <f t="shared" ref="I6:I29" si="1">H6+B6</f>
        <v>791.80859999999996</v>
      </c>
      <c r="J6" s="23">
        <v>0</v>
      </c>
      <c r="K6" s="24">
        <v>0</v>
      </c>
      <c r="L6" s="25">
        <v>0</v>
      </c>
      <c r="M6" s="39">
        <v>6.2351999999999999</v>
      </c>
      <c r="N6" s="22">
        <f t="shared" ref="N6:N29" si="2">M6+B6</f>
        <v>791.03139999999996</v>
      </c>
      <c r="O6" s="23">
        <v>0</v>
      </c>
      <c r="P6" s="24">
        <v>0</v>
      </c>
      <c r="Q6" s="25">
        <v>0</v>
      </c>
      <c r="R6" s="46"/>
      <c r="S6" s="47">
        <f t="shared" ref="S6:S29" si="3">A6</f>
        <v>44916</v>
      </c>
      <c r="T6" s="48">
        <v>8.6491000000000007</v>
      </c>
      <c r="U6" s="49">
        <v>0</v>
      </c>
      <c r="V6" s="50">
        <v>0</v>
      </c>
      <c r="W6" s="32">
        <v>0</v>
      </c>
      <c r="X6" s="18">
        <v>12.004</v>
      </c>
      <c r="Y6" s="49">
        <f>(X6-X6)*1000</f>
        <v>0</v>
      </c>
      <c r="Z6" s="50">
        <v>0</v>
      </c>
      <c r="AA6" s="32">
        <v>0</v>
      </c>
      <c r="AB6" s="48">
        <v>8.8915000000000006</v>
      </c>
      <c r="AC6" s="49">
        <v>0</v>
      </c>
      <c r="AD6" s="50">
        <v>0</v>
      </c>
      <c r="AE6" s="32">
        <v>0</v>
      </c>
      <c r="AF6" s="55">
        <v>81180</v>
      </c>
      <c r="AG6" s="70">
        <f>81185-AF6</f>
        <v>5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44917</v>
      </c>
      <c r="B7" s="20">
        <v>784.7962</v>
      </c>
      <c r="C7" s="21">
        <v>6.3465999999999996</v>
      </c>
      <c r="D7" s="22">
        <f t="shared" si="0"/>
        <v>791.14279999999997</v>
      </c>
      <c r="E7" s="23">
        <f t="shared" ref="E7:E29" si="4">(D7-D6)*1000</f>
        <v>-0.30000000003838101</v>
      </c>
      <c r="F7" s="24">
        <f t="shared" ref="F7:F29" si="5">F6+E7</f>
        <v>-0.30000000003838101</v>
      </c>
      <c r="G7" s="25">
        <f t="shared" ref="G7:G29" si="6">E7/(A7-A6)</f>
        <v>-0.30000000003838101</v>
      </c>
      <c r="H7" s="21">
        <v>7.0122</v>
      </c>
      <c r="I7" s="22">
        <f t="shared" si="1"/>
        <v>791.80840000000001</v>
      </c>
      <c r="J7" s="23">
        <f t="shared" ref="J7:J29" si="7">(I7-I6)*1000</f>
        <v>-0.199999999949796</v>
      </c>
      <c r="K7" s="24">
        <f t="shared" ref="K7:K29" si="8">K6+J7</f>
        <v>-0.199999999949796</v>
      </c>
      <c r="L7" s="25">
        <f t="shared" ref="L7:L29" si="9">J7/(A7-A6)</f>
        <v>-0.199999999949796</v>
      </c>
      <c r="M7" s="40">
        <v>6.2351000000000001</v>
      </c>
      <c r="N7" s="22">
        <f t="shared" si="2"/>
        <v>791.03129999999999</v>
      </c>
      <c r="O7" s="23">
        <f t="shared" ref="O7:O29" si="10">(N7-N6)*1000</f>
        <v>-9.9999999974897905E-2</v>
      </c>
      <c r="P7" s="24">
        <f t="shared" ref="P7:P29" si="11">P6+O7</f>
        <v>-9.9999999974897905E-2</v>
      </c>
      <c r="Q7" s="25">
        <f t="shared" ref="Q7:Q29" si="12">O7/(A7-A6)</f>
        <v>-9.9999999974897905E-2</v>
      </c>
      <c r="R7" s="51"/>
      <c r="S7" s="47">
        <f t="shared" si="3"/>
        <v>44917</v>
      </c>
      <c r="T7" s="48">
        <v>8.6492000000000004</v>
      </c>
      <c r="U7" s="49">
        <f t="shared" ref="U7:U29" si="13">(T7-T6)*1000</f>
        <v>9.99999999997669E-2</v>
      </c>
      <c r="V7" s="50">
        <f t="shared" ref="V7:V29" si="14">V6+U7</f>
        <v>9.99999999997669E-2</v>
      </c>
      <c r="W7" s="32">
        <f t="shared" ref="W7:W29" si="15">U7/(S7-S6)</f>
        <v>9.99999999997669E-2</v>
      </c>
      <c r="X7" s="18">
        <v>12.0038</v>
      </c>
      <c r="Y7" s="49">
        <f t="shared" ref="Y7:Y29" si="16">(X7-X6)*1000</f>
        <v>-0.19999999999953399</v>
      </c>
      <c r="Z7" s="50">
        <f t="shared" ref="Z7:Z29" si="17">Z6+Y7</f>
        <v>-0.19999999999953399</v>
      </c>
      <c r="AA7" s="32">
        <f t="shared" ref="AA7:AA29" si="18">Y7/(S7-S6)</f>
        <v>-0.19999999999953399</v>
      </c>
      <c r="AB7" s="48">
        <v>8.8911999999999907</v>
      </c>
      <c r="AC7" s="49">
        <f t="shared" ref="AC7:AC29" si="19">(AB7-AB6)*1000</f>
        <v>-0.30000000000995902</v>
      </c>
      <c r="AD7" s="50">
        <f t="shared" ref="AD7:AD29" si="20">AD6+AC7</f>
        <v>-0.30000000000995902</v>
      </c>
      <c r="AE7" s="32">
        <f t="shared" ref="AE7:AE29" si="21">AC7/(S7-S6)</f>
        <v>-0.30000000000995902</v>
      </c>
      <c r="AF7" s="55">
        <v>81177</v>
      </c>
      <c r="AG7" s="70">
        <f t="shared" ref="AG7:AG29" si="22">81185-AF7</f>
        <v>8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44918</v>
      </c>
      <c r="B8" s="20">
        <v>784.7962</v>
      </c>
      <c r="C8" s="21">
        <v>6.3464999999999998</v>
      </c>
      <c r="D8" s="22">
        <f t="shared" si="0"/>
        <v>791.14269999999999</v>
      </c>
      <c r="E8" s="23">
        <f t="shared" si="4"/>
        <v>-9.9999999974897905E-2</v>
      </c>
      <c r="F8" s="24">
        <f t="shared" si="5"/>
        <v>-0.40000000001327901</v>
      </c>
      <c r="G8" s="25">
        <f t="shared" si="6"/>
        <v>-9.9999999974897905E-2</v>
      </c>
      <c r="H8" s="21">
        <v>7.0119999999999996</v>
      </c>
      <c r="I8" s="22">
        <f t="shared" si="1"/>
        <v>791.80820000000006</v>
      </c>
      <c r="J8" s="23">
        <f t="shared" si="7"/>
        <v>-0.20000000006348301</v>
      </c>
      <c r="K8" s="24">
        <f t="shared" si="8"/>
        <v>-0.40000000001327901</v>
      </c>
      <c r="L8" s="25">
        <f t="shared" si="9"/>
        <v>-0.20000000006348301</v>
      </c>
      <c r="M8" s="39">
        <v>6.2352999999999996</v>
      </c>
      <c r="N8" s="22">
        <f t="shared" si="2"/>
        <v>791.03150000000005</v>
      </c>
      <c r="O8" s="23">
        <f t="shared" si="10"/>
        <v>0.20000000006348301</v>
      </c>
      <c r="P8" s="24">
        <f t="shared" si="11"/>
        <v>0.10000000008858501</v>
      </c>
      <c r="Q8" s="25">
        <f t="shared" si="12"/>
        <v>0.20000000006348301</v>
      </c>
      <c r="R8" s="46"/>
      <c r="S8" s="47">
        <f t="shared" si="3"/>
        <v>44918</v>
      </c>
      <c r="T8" s="48">
        <v>8.6489999999999991</v>
      </c>
      <c r="U8" s="49">
        <f t="shared" si="13"/>
        <v>-0.20000000000130999</v>
      </c>
      <c r="V8" s="50">
        <f t="shared" si="14"/>
        <v>-0.10000000000154299</v>
      </c>
      <c r="W8" s="32">
        <f t="shared" si="15"/>
        <v>-0.20000000000130999</v>
      </c>
      <c r="X8" s="18">
        <v>12.0039</v>
      </c>
      <c r="Y8" s="49">
        <f t="shared" si="16"/>
        <v>9.99999999997669E-2</v>
      </c>
      <c r="Z8" s="50">
        <f t="shared" si="17"/>
        <v>-9.99999999997669E-2</v>
      </c>
      <c r="AA8" s="32">
        <f t="shared" si="18"/>
        <v>9.99999999997669E-2</v>
      </c>
      <c r="AB8" s="48">
        <v>8.8909999999999894</v>
      </c>
      <c r="AC8" s="49">
        <f t="shared" si="19"/>
        <v>-0.20000000000130999</v>
      </c>
      <c r="AD8" s="50">
        <f t="shared" si="20"/>
        <v>-0.50000000001126899</v>
      </c>
      <c r="AE8" s="32">
        <f t="shared" si="21"/>
        <v>-0.20000000000130999</v>
      </c>
      <c r="AF8" s="55">
        <v>81174</v>
      </c>
      <c r="AG8" s="70">
        <f t="shared" si="22"/>
        <v>11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44919</v>
      </c>
      <c r="B9" s="20">
        <v>784.7962</v>
      </c>
      <c r="C9" s="21">
        <v>6.3463000000000003</v>
      </c>
      <c r="D9" s="22">
        <f t="shared" si="0"/>
        <v>791.14250000000004</v>
      </c>
      <c r="E9" s="23">
        <f t="shared" si="4"/>
        <v>-0.199999999949796</v>
      </c>
      <c r="F9" s="24">
        <f t="shared" si="5"/>
        <v>-0.59999999996307496</v>
      </c>
      <c r="G9" s="25">
        <f t="shared" si="6"/>
        <v>-0.199999999949796</v>
      </c>
      <c r="H9" s="21">
        <v>7.0121000000000002</v>
      </c>
      <c r="I9" s="22">
        <f t="shared" si="1"/>
        <v>791.80830000000003</v>
      </c>
      <c r="J9" s="23">
        <f t="shared" si="7"/>
        <v>0.10000000008858501</v>
      </c>
      <c r="K9" s="24">
        <f t="shared" si="8"/>
        <v>-0.29999999992469401</v>
      </c>
      <c r="L9" s="25">
        <f t="shared" si="9"/>
        <v>0.10000000008858501</v>
      </c>
      <c r="M9" s="40">
        <v>6.2348999999999997</v>
      </c>
      <c r="N9" s="22">
        <f t="shared" si="2"/>
        <v>791.03110000000004</v>
      </c>
      <c r="O9" s="23">
        <f t="shared" si="10"/>
        <v>-0.40000000001327901</v>
      </c>
      <c r="P9" s="24">
        <f t="shared" si="11"/>
        <v>-0.29999999992469401</v>
      </c>
      <c r="Q9" s="25">
        <f t="shared" si="12"/>
        <v>-0.40000000001327901</v>
      </c>
      <c r="R9" s="51"/>
      <c r="S9" s="47">
        <f t="shared" si="3"/>
        <v>44919</v>
      </c>
      <c r="T9" s="48">
        <v>8.6487999999999996</v>
      </c>
      <c r="U9" s="49">
        <f t="shared" si="13"/>
        <v>-0.19999999999953399</v>
      </c>
      <c r="V9" s="50">
        <f t="shared" si="14"/>
        <v>-0.30000000000107702</v>
      </c>
      <c r="W9" s="32">
        <f t="shared" si="15"/>
        <v>-0.19999999999953399</v>
      </c>
      <c r="X9" s="18">
        <v>12.003399999999999</v>
      </c>
      <c r="Y9" s="49">
        <f t="shared" si="16"/>
        <v>-0.49999999999883499</v>
      </c>
      <c r="Z9" s="50">
        <f t="shared" si="17"/>
        <v>-0.59999999999860198</v>
      </c>
      <c r="AA9" s="32">
        <f t="shared" si="18"/>
        <v>-0.49999999999883499</v>
      </c>
      <c r="AB9" s="48">
        <v>8.8911999999999995</v>
      </c>
      <c r="AC9" s="49">
        <f t="shared" si="19"/>
        <v>0.200000000010192</v>
      </c>
      <c r="AD9" s="50">
        <f t="shared" si="20"/>
        <v>-0.30000000000107702</v>
      </c>
      <c r="AE9" s="32">
        <f t="shared" si="21"/>
        <v>0.200000000010192</v>
      </c>
      <c r="AF9" s="55">
        <v>81171</v>
      </c>
      <c r="AG9" s="70">
        <f t="shared" si="22"/>
        <v>14</v>
      </c>
      <c r="AH9" s="71"/>
      <c r="AI9" s="73"/>
      <c r="AJ9" s="73"/>
      <c r="AK9" s="73"/>
      <c r="AL9" s="73"/>
      <c r="AM9" s="73"/>
    </row>
    <row r="10" spans="1:44" s="7" customFormat="1" ht="14.25">
      <c r="A10" s="19">
        <v>44920</v>
      </c>
      <c r="B10" s="20">
        <v>784.7962</v>
      </c>
      <c r="C10" s="21">
        <v>6.3461999999999996</v>
      </c>
      <c r="D10" s="22">
        <f t="shared" si="0"/>
        <v>791.14239999999995</v>
      </c>
      <c r="E10" s="23">
        <f t="shared" si="4"/>
        <v>-0.10000000008858501</v>
      </c>
      <c r="F10" s="24">
        <f t="shared" si="5"/>
        <v>-0.70000000005165897</v>
      </c>
      <c r="G10" s="25">
        <f t="shared" si="6"/>
        <v>-0.10000000008858501</v>
      </c>
      <c r="H10" s="21">
        <v>7.0115999999999996</v>
      </c>
      <c r="I10" s="22">
        <f t="shared" si="1"/>
        <v>791.80780000000004</v>
      </c>
      <c r="J10" s="23">
        <f t="shared" si="7"/>
        <v>-0.49999999998817701</v>
      </c>
      <c r="K10" s="24">
        <f t="shared" si="8"/>
        <v>-0.79999999991286996</v>
      </c>
      <c r="L10" s="25">
        <f t="shared" si="9"/>
        <v>-0.49999999998817701</v>
      </c>
      <c r="M10" s="39">
        <v>6.2347999999999999</v>
      </c>
      <c r="N10" s="22">
        <f t="shared" si="2"/>
        <v>791.03099999999995</v>
      </c>
      <c r="O10" s="23">
        <f t="shared" si="10"/>
        <v>-0.10000000008858501</v>
      </c>
      <c r="P10" s="24">
        <f t="shared" si="11"/>
        <v>-0.40000000001327901</v>
      </c>
      <c r="Q10" s="25">
        <f t="shared" si="12"/>
        <v>-0.10000000008858501</v>
      </c>
      <c r="R10" s="46"/>
      <c r="S10" s="47">
        <f t="shared" si="3"/>
        <v>44920</v>
      </c>
      <c r="T10" s="48">
        <v>8.6485000000000003</v>
      </c>
      <c r="U10" s="49">
        <f t="shared" si="13"/>
        <v>-0.29999999999930099</v>
      </c>
      <c r="V10" s="50">
        <f t="shared" si="14"/>
        <v>-0.60000000000037801</v>
      </c>
      <c r="W10" s="32">
        <f t="shared" si="15"/>
        <v>-0.29999999999930099</v>
      </c>
      <c r="X10" s="18">
        <v>12.0032</v>
      </c>
      <c r="Y10" s="49">
        <f t="shared" si="16"/>
        <v>-0.19999999999953399</v>
      </c>
      <c r="Z10" s="50">
        <f t="shared" si="17"/>
        <v>-0.79999999999813598</v>
      </c>
      <c r="AA10" s="32">
        <f t="shared" si="18"/>
        <v>-0.19999999999953399</v>
      </c>
      <c r="AB10" s="48">
        <v>8.8905999999999903</v>
      </c>
      <c r="AC10" s="49">
        <f t="shared" si="19"/>
        <v>-0.60000000000926001</v>
      </c>
      <c r="AD10" s="50">
        <f t="shared" si="20"/>
        <v>-0.90000000001033698</v>
      </c>
      <c r="AE10" s="32">
        <f t="shared" si="21"/>
        <v>-0.60000000000926001</v>
      </c>
      <c r="AF10" s="55">
        <v>81168</v>
      </c>
      <c r="AG10" s="70">
        <f t="shared" si="22"/>
        <v>17</v>
      </c>
    </row>
    <row r="11" spans="1:44" s="1" customFormat="1" ht="14.85" customHeight="1">
      <c r="A11" s="19">
        <v>44921</v>
      </c>
      <c r="B11" s="20">
        <v>784.7962</v>
      </c>
      <c r="C11" s="21">
        <v>6.3459000000000003</v>
      </c>
      <c r="D11" s="22">
        <f t="shared" si="0"/>
        <v>791.14210000000003</v>
      </c>
      <c r="E11" s="23">
        <f t="shared" si="4"/>
        <v>-0.29999999992469401</v>
      </c>
      <c r="F11" s="24">
        <f t="shared" si="5"/>
        <v>-0.99999999997635303</v>
      </c>
      <c r="G11" s="25">
        <f t="shared" si="6"/>
        <v>-0.29999999992469401</v>
      </c>
      <c r="H11" s="21">
        <v>7.0114000000000001</v>
      </c>
      <c r="I11" s="22">
        <f t="shared" si="1"/>
        <v>791.80759999999998</v>
      </c>
      <c r="J11" s="23">
        <f t="shared" si="7"/>
        <v>-0.20000000006348301</v>
      </c>
      <c r="K11" s="24">
        <f t="shared" si="8"/>
        <v>-0.99999999997635303</v>
      </c>
      <c r="L11" s="25">
        <f t="shared" si="9"/>
        <v>-0.20000000006348301</v>
      </c>
      <c r="M11" s="40">
        <v>6.2344999999999997</v>
      </c>
      <c r="N11" s="22">
        <f t="shared" si="2"/>
        <v>791.03070000000002</v>
      </c>
      <c r="O11" s="23">
        <f t="shared" si="10"/>
        <v>-0.29999999992469401</v>
      </c>
      <c r="P11" s="24">
        <f t="shared" si="11"/>
        <v>-0.69999999993797202</v>
      </c>
      <c r="Q11" s="25">
        <f t="shared" si="12"/>
        <v>-0.29999999992469401</v>
      </c>
      <c r="R11" s="51"/>
      <c r="S11" s="47">
        <f t="shared" si="3"/>
        <v>44921</v>
      </c>
      <c r="T11" s="48">
        <v>8.6484000000000005</v>
      </c>
      <c r="U11" s="49">
        <f t="shared" si="13"/>
        <v>-9.99999999997669E-2</v>
      </c>
      <c r="V11" s="50">
        <f t="shared" si="14"/>
        <v>-0.70000000000014495</v>
      </c>
      <c r="W11" s="32">
        <f t="shared" si="15"/>
        <v>-9.99999999997669E-2</v>
      </c>
      <c r="X11" s="18">
        <v>12.003299999999999</v>
      </c>
      <c r="Y11" s="49">
        <f t="shared" si="16"/>
        <v>9.9999999997990599E-2</v>
      </c>
      <c r="Z11" s="50">
        <f t="shared" si="17"/>
        <v>-0.70000000000014495</v>
      </c>
      <c r="AA11" s="32">
        <f t="shared" si="18"/>
        <v>9.9999999997990599E-2</v>
      </c>
      <c r="AB11" s="48">
        <v>8.8903999999999908</v>
      </c>
      <c r="AC11" s="49">
        <f t="shared" si="19"/>
        <v>-0.19999999999953399</v>
      </c>
      <c r="AD11" s="50">
        <f t="shared" si="20"/>
        <v>-1.10000000000987</v>
      </c>
      <c r="AE11" s="32">
        <f t="shared" si="21"/>
        <v>-0.19999999999953399</v>
      </c>
      <c r="AF11" s="55">
        <v>81165</v>
      </c>
      <c r="AG11" s="70">
        <f t="shared" si="22"/>
        <v>20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44922</v>
      </c>
      <c r="B12" s="20">
        <v>784.7962</v>
      </c>
      <c r="C12" s="21">
        <v>6.3456999999999999</v>
      </c>
      <c r="D12" s="22">
        <f t="shared" si="0"/>
        <v>791.14189999999996</v>
      </c>
      <c r="E12" s="23">
        <f t="shared" si="4"/>
        <v>-0.20000000006348301</v>
      </c>
      <c r="F12" s="24">
        <f t="shared" si="5"/>
        <v>-1.2000000000398401</v>
      </c>
      <c r="G12" s="25">
        <f t="shared" si="6"/>
        <v>-0.20000000006348301</v>
      </c>
      <c r="H12" s="21">
        <v>7.0114999999999998</v>
      </c>
      <c r="I12" s="22">
        <f t="shared" si="1"/>
        <v>791.80769999999995</v>
      </c>
      <c r="J12" s="23">
        <f t="shared" si="7"/>
        <v>9.9999999974897905E-2</v>
      </c>
      <c r="K12" s="24">
        <f t="shared" si="8"/>
        <v>-0.90000000000145497</v>
      </c>
      <c r="L12" s="25">
        <f t="shared" si="9"/>
        <v>9.9999999974897905E-2</v>
      </c>
      <c r="M12" s="39">
        <v>6.2346000000000004</v>
      </c>
      <c r="N12" s="22">
        <f t="shared" si="2"/>
        <v>791.0308</v>
      </c>
      <c r="O12" s="23">
        <f t="shared" si="10"/>
        <v>9.9999999974897905E-2</v>
      </c>
      <c r="P12" s="24">
        <f t="shared" si="11"/>
        <v>-0.59999999996307496</v>
      </c>
      <c r="Q12" s="25">
        <f t="shared" si="12"/>
        <v>9.9999999974897905E-2</v>
      </c>
      <c r="R12" s="46"/>
      <c r="S12" s="47">
        <f t="shared" si="3"/>
        <v>44922</v>
      </c>
      <c r="T12" s="48">
        <v>8.6481999999999903</v>
      </c>
      <c r="U12" s="49">
        <f t="shared" si="13"/>
        <v>-0.200000000010192</v>
      </c>
      <c r="V12" s="50">
        <f t="shared" si="14"/>
        <v>-0.90000000001033698</v>
      </c>
      <c r="W12" s="32">
        <f t="shared" si="15"/>
        <v>-0.200000000010192</v>
      </c>
      <c r="X12" s="18">
        <v>12.002800000000001</v>
      </c>
      <c r="Y12" s="49">
        <f t="shared" si="16"/>
        <v>-0.49999999999705802</v>
      </c>
      <c r="Z12" s="50">
        <f t="shared" si="17"/>
        <v>-1.1999999999972</v>
      </c>
      <c r="AA12" s="32">
        <f t="shared" si="18"/>
        <v>-0.49999999999705802</v>
      </c>
      <c r="AB12" s="48">
        <v>8.8901999999999894</v>
      </c>
      <c r="AC12" s="49">
        <f t="shared" si="19"/>
        <v>-0.20000000000130999</v>
      </c>
      <c r="AD12" s="50">
        <f t="shared" si="20"/>
        <v>-1.30000000001118</v>
      </c>
      <c r="AE12" s="32">
        <f t="shared" si="21"/>
        <v>-0.20000000000130999</v>
      </c>
      <c r="AF12" s="55">
        <v>81162</v>
      </c>
      <c r="AG12" s="70">
        <f t="shared" si="22"/>
        <v>23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7" customFormat="1" ht="14.25">
      <c r="A13" s="19">
        <v>44923</v>
      </c>
      <c r="B13" s="20">
        <v>784.7962</v>
      </c>
      <c r="C13" s="21">
        <v>6.3456000000000001</v>
      </c>
      <c r="D13" s="22">
        <f t="shared" si="0"/>
        <v>791.14179999999999</v>
      </c>
      <c r="E13" s="23">
        <f t="shared" si="4"/>
        <v>-9.9999999974897905E-2</v>
      </c>
      <c r="F13" s="24">
        <f t="shared" si="5"/>
        <v>-1.30000000001473</v>
      </c>
      <c r="G13" s="25">
        <f t="shared" si="6"/>
        <v>-9.9999999974897905E-2</v>
      </c>
      <c r="H13" s="21">
        <v>7.0110000000000001</v>
      </c>
      <c r="I13" s="22">
        <f t="shared" si="1"/>
        <v>791.80719999999997</v>
      </c>
      <c r="J13" s="23">
        <f t="shared" si="7"/>
        <v>-0.49999999998817701</v>
      </c>
      <c r="K13" s="24">
        <f t="shared" si="8"/>
        <v>-1.39999999998963</v>
      </c>
      <c r="L13" s="25">
        <f t="shared" si="9"/>
        <v>-0.49999999998817701</v>
      </c>
      <c r="M13" s="40">
        <v>6.2344999999999997</v>
      </c>
      <c r="N13" s="22">
        <f t="shared" si="2"/>
        <v>791.03070000000002</v>
      </c>
      <c r="O13" s="23">
        <f t="shared" si="10"/>
        <v>-9.9999999974897905E-2</v>
      </c>
      <c r="P13" s="24">
        <f t="shared" si="11"/>
        <v>-0.69999999993797202</v>
      </c>
      <c r="Q13" s="25">
        <f t="shared" si="12"/>
        <v>-9.9999999974897905E-2</v>
      </c>
      <c r="R13" s="46"/>
      <c r="S13" s="47">
        <f t="shared" si="3"/>
        <v>44923</v>
      </c>
      <c r="T13" s="48">
        <v>8.6480999999999995</v>
      </c>
      <c r="U13" s="49">
        <f t="shared" si="13"/>
        <v>-9.9999999990885199E-2</v>
      </c>
      <c r="V13" s="50">
        <f t="shared" si="14"/>
        <v>-1.0000000000012199</v>
      </c>
      <c r="W13" s="32">
        <f t="shared" si="15"/>
        <v>-9.9999999990885199E-2</v>
      </c>
      <c r="X13" s="18">
        <v>12.0025</v>
      </c>
      <c r="Y13" s="49">
        <f t="shared" si="16"/>
        <v>-0.30000000000285398</v>
      </c>
      <c r="Z13" s="50">
        <f t="shared" si="17"/>
        <v>-1.50000000000006</v>
      </c>
      <c r="AA13" s="32">
        <f t="shared" si="18"/>
        <v>-0.30000000000285398</v>
      </c>
      <c r="AB13" s="48">
        <v>8.8901000000000003</v>
      </c>
      <c r="AC13" s="49">
        <f t="shared" si="19"/>
        <v>-9.9999999989108801E-2</v>
      </c>
      <c r="AD13" s="50">
        <f t="shared" si="20"/>
        <v>-1.4000000000002899</v>
      </c>
      <c r="AE13" s="32">
        <f t="shared" si="21"/>
        <v>-9.9999999989108801E-2</v>
      </c>
      <c r="AF13" s="55">
        <v>81159</v>
      </c>
      <c r="AG13" s="70">
        <f t="shared" si="22"/>
        <v>26</v>
      </c>
    </row>
    <row r="14" spans="1:44" s="1" customFormat="1" ht="14.85" customHeight="1">
      <c r="A14" s="19">
        <v>44924</v>
      </c>
      <c r="B14" s="20">
        <v>784.7962</v>
      </c>
      <c r="C14" s="21">
        <v>6.3452999999999999</v>
      </c>
      <c r="D14" s="22">
        <f t="shared" si="0"/>
        <v>791.14149999999995</v>
      </c>
      <c r="E14" s="23">
        <f t="shared" si="4"/>
        <v>-0.30000000003838101</v>
      </c>
      <c r="F14" s="24">
        <f t="shared" si="5"/>
        <v>-1.60000000005311</v>
      </c>
      <c r="G14" s="25">
        <f t="shared" si="6"/>
        <v>-0.30000000003838101</v>
      </c>
      <c r="H14" s="21">
        <v>7.0107999999999997</v>
      </c>
      <c r="I14" s="22">
        <f t="shared" si="1"/>
        <v>791.80700000000002</v>
      </c>
      <c r="J14" s="23">
        <f t="shared" si="7"/>
        <v>-0.199999999949796</v>
      </c>
      <c r="K14" s="24">
        <f t="shared" si="8"/>
        <v>-1.5999999999394301</v>
      </c>
      <c r="L14" s="25">
        <f t="shared" si="9"/>
        <v>-0.199999999949796</v>
      </c>
      <c r="M14" s="39">
        <v>6.2343999999999999</v>
      </c>
      <c r="N14" s="22">
        <f t="shared" si="2"/>
        <v>791.03060000000005</v>
      </c>
      <c r="O14" s="23">
        <f t="shared" si="10"/>
        <v>-9.9999999974897905E-2</v>
      </c>
      <c r="P14" s="24">
        <f t="shared" si="11"/>
        <v>-0.79999999991286996</v>
      </c>
      <c r="Q14" s="25">
        <f t="shared" si="12"/>
        <v>-9.9999999974897905E-2</v>
      </c>
      <c r="R14" s="46"/>
      <c r="S14" s="47">
        <f t="shared" si="3"/>
        <v>44924</v>
      </c>
      <c r="T14" s="48">
        <v>8.6477999999999895</v>
      </c>
      <c r="U14" s="49">
        <f t="shared" si="13"/>
        <v>-0.30000000000995902</v>
      </c>
      <c r="V14" s="50">
        <f t="shared" si="14"/>
        <v>-1.30000000001118</v>
      </c>
      <c r="W14" s="32">
        <f t="shared" si="15"/>
        <v>-0.30000000000995902</v>
      </c>
      <c r="X14" s="18">
        <v>12.0024</v>
      </c>
      <c r="Y14" s="49">
        <f t="shared" si="16"/>
        <v>-9.9999999996214201E-2</v>
      </c>
      <c r="Z14" s="50">
        <f t="shared" si="17"/>
        <v>-1.59999999999627</v>
      </c>
      <c r="AA14" s="32">
        <f t="shared" si="18"/>
        <v>-9.9999999996214201E-2</v>
      </c>
      <c r="AB14" s="48">
        <v>8.8900000000000095</v>
      </c>
      <c r="AC14" s="49">
        <f t="shared" si="19"/>
        <v>-9.9999999990885199E-2</v>
      </c>
      <c r="AD14" s="50">
        <f t="shared" si="20"/>
        <v>-1.4999999999911799</v>
      </c>
      <c r="AE14" s="32">
        <f t="shared" si="21"/>
        <v>-9.9999999990885199E-2</v>
      </c>
      <c r="AF14" s="55">
        <v>81156</v>
      </c>
      <c r="AG14" s="70">
        <f t="shared" si="22"/>
        <v>29</v>
      </c>
      <c r="AH14" s="72"/>
    </row>
    <row r="15" spans="1:44" s="1" customFormat="1" ht="14.85" customHeight="1">
      <c r="A15" s="19">
        <v>44925</v>
      </c>
      <c r="B15" s="20">
        <v>784.7962</v>
      </c>
      <c r="C15" s="21">
        <v>6.3453999999999997</v>
      </c>
      <c r="D15" s="22">
        <f t="shared" si="0"/>
        <v>791.14160000000004</v>
      </c>
      <c r="E15" s="23">
        <f t="shared" si="4"/>
        <v>0.10000000008858501</v>
      </c>
      <c r="F15" s="24">
        <f t="shared" si="5"/>
        <v>-1.4999999999645299</v>
      </c>
      <c r="G15" s="25">
        <f t="shared" si="6"/>
        <v>0.10000000008858501</v>
      </c>
      <c r="H15" s="21">
        <v>7.0106999999999999</v>
      </c>
      <c r="I15" s="22">
        <f t="shared" si="1"/>
        <v>791.80690000000004</v>
      </c>
      <c r="J15" s="23">
        <f t="shared" si="7"/>
        <v>-9.9999999974897905E-2</v>
      </c>
      <c r="K15" s="24">
        <f t="shared" si="8"/>
        <v>-1.69999999991433</v>
      </c>
      <c r="L15" s="25">
        <f t="shared" si="9"/>
        <v>-9.9999999974897905E-2</v>
      </c>
      <c r="M15" s="40">
        <v>6.2344999999999997</v>
      </c>
      <c r="N15" s="22">
        <f t="shared" si="2"/>
        <v>791.03070000000002</v>
      </c>
      <c r="O15" s="23">
        <f t="shared" si="10"/>
        <v>9.9999999974897905E-2</v>
      </c>
      <c r="P15" s="24">
        <f t="shared" si="11"/>
        <v>-0.69999999993797202</v>
      </c>
      <c r="Q15" s="25">
        <f t="shared" si="12"/>
        <v>9.9999999974897905E-2</v>
      </c>
      <c r="R15" s="51"/>
      <c r="S15" s="47">
        <f t="shared" si="3"/>
        <v>44925</v>
      </c>
      <c r="T15" s="48">
        <v>8.64759999999999</v>
      </c>
      <c r="U15" s="49">
        <f t="shared" si="13"/>
        <v>-0.19999999999953399</v>
      </c>
      <c r="V15" s="50">
        <f t="shared" si="14"/>
        <v>-1.5000000000107101</v>
      </c>
      <c r="W15" s="32">
        <f t="shared" si="15"/>
        <v>-0.19999999999953399</v>
      </c>
      <c r="X15" s="18">
        <v>12.0022</v>
      </c>
      <c r="Y15" s="49">
        <f t="shared" si="16"/>
        <v>-0.19999999999953399</v>
      </c>
      <c r="Z15" s="50">
        <f t="shared" si="17"/>
        <v>-1.7999999999958001</v>
      </c>
      <c r="AA15" s="32">
        <f t="shared" si="18"/>
        <v>-0.19999999999953399</v>
      </c>
      <c r="AB15" s="48">
        <v>8.8902000000000001</v>
      </c>
      <c r="AC15" s="49">
        <f t="shared" si="19"/>
        <v>0.19999999999065199</v>
      </c>
      <c r="AD15" s="50">
        <f t="shared" si="20"/>
        <v>-1.3000000000005201</v>
      </c>
      <c r="AE15" s="32">
        <f t="shared" si="21"/>
        <v>0.19999999999065199</v>
      </c>
      <c r="AF15" s="55">
        <v>81153</v>
      </c>
      <c r="AG15" s="70">
        <f t="shared" si="22"/>
        <v>32</v>
      </c>
      <c r="AH15" s="71"/>
    </row>
    <row r="16" spans="1:44" s="7" customFormat="1" ht="14.25">
      <c r="A16" s="19">
        <v>44926</v>
      </c>
      <c r="B16" s="20">
        <v>784.7962</v>
      </c>
      <c r="C16" s="21">
        <v>6.3449</v>
      </c>
      <c r="D16" s="22">
        <f t="shared" si="0"/>
        <v>791.14110000000005</v>
      </c>
      <c r="E16" s="23">
        <f t="shared" si="4"/>
        <v>-0.49999999998817701</v>
      </c>
      <c r="F16" s="24">
        <f t="shared" si="5"/>
        <v>-1.9999999999527101</v>
      </c>
      <c r="G16" s="25">
        <f t="shared" si="6"/>
        <v>-0.49999999998817701</v>
      </c>
      <c r="H16" s="21">
        <v>7.0103999999999997</v>
      </c>
      <c r="I16" s="22">
        <f t="shared" si="1"/>
        <v>791.8066</v>
      </c>
      <c r="J16" s="23">
        <f t="shared" si="7"/>
        <v>-0.30000000003838101</v>
      </c>
      <c r="K16" s="24">
        <f t="shared" si="8"/>
        <v>-1.9999999999527101</v>
      </c>
      <c r="L16" s="25">
        <f t="shared" si="9"/>
        <v>-0.30000000003838101</v>
      </c>
      <c r="M16" s="39">
        <v>6.2342000000000004</v>
      </c>
      <c r="N16" s="22">
        <f t="shared" si="2"/>
        <v>791.03039999999999</v>
      </c>
      <c r="O16" s="23">
        <f t="shared" si="10"/>
        <v>-0.30000000003838101</v>
      </c>
      <c r="P16" s="24">
        <f t="shared" si="11"/>
        <v>-0.99999999997635303</v>
      </c>
      <c r="Q16" s="25">
        <f t="shared" si="12"/>
        <v>-0.30000000003838101</v>
      </c>
      <c r="R16" s="46"/>
      <c r="S16" s="47">
        <f t="shared" si="3"/>
        <v>44926</v>
      </c>
      <c r="T16" s="48">
        <v>8.6473999999999904</v>
      </c>
      <c r="U16" s="49">
        <f t="shared" si="13"/>
        <v>-0.19999999999953399</v>
      </c>
      <c r="V16" s="50">
        <f t="shared" si="14"/>
        <v>-1.70000000001025</v>
      </c>
      <c r="W16" s="32">
        <f t="shared" si="15"/>
        <v>-0.19999999999953399</v>
      </c>
      <c r="X16" s="18">
        <v>12.0021</v>
      </c>
      <c r="Y16" s="49">
        <f t="shared" si="16"/>
        <v>-0.10000000000332</v>
      </c>
      <c r="Z16" s="50">
        <f t="shared" si="17"/>
        <v>-1.8999999999991199</v>
      </c>
      <c r="AA16" s="32">
        <f t="shared" si="18"/>
        <v>-0.10000000000332</v>
      </c>
      <c r="AB16" s="48">
        <v>8.8903999999999908</v>
      </c>
      <c r="AC16" s="49">
        <f t="shared" si="19"/>
        <v>0.19999999999065199</v>
      </c>
      <c r="AD16" s="50">
        <f t="shared" si="20"/>
        <v>-1.10000000000987</v>
      </c>
      <c r="AE16" s="32">
        <f t="shared" si="21"/>
        <v>0.19999999999065199</v>
      </c>
      <c r="AF16" s="55">
        <v>81150</v>
      </c>
      <c r="AG16" s="70">
        <f t="shared" si="22"/>
        <v>35</v>
      </c>
      <c r="AH16" s="72"/>
    </row>
    <row r="17" spans="1:43" s="1" customFormat="1" ht="14.85" customHeight="1">
      <c r="A17" s="19">
        <v>44927</v>
      </c>
      <c r="B17" s="20">
        <v>784.7962</v>
      </c>
      <c r="C17" s="21">
        <v>6.3446999999999996</v>
      </c>
      <c r="D17" s="22">
        <f t="shared" si="0"/>
        <v>791.14089999999999</v>
      </c>
      <c r="E17" s="23">
        <f t="shared" si="4"/>
        <v>-0.20000000006348301</v>
      </c>
      <c r="F17" s="24">
        <f t="shared" si="5"/>
        <v>-2.2000000000161899</v>
      </c>
      <c r="G17" s="25">
        <f t="shared" si="6"/>
        <v>-0.20000000006348301</v>
      </c>
      <c r="H17" s="21">
        <v>7.0102000000000002</v>
      </c>
      <c r="I17" s="22">
        <f t="shared" si="1"/>
        <v>791.80640000000005</v>
      </c>
      <c r="J17" s="23">
        <f t="shared" si="7"/>
        <v>-0.20000000006348301</v>
      </c>
      <c r="K17" s="24">
        <f t="shared" si="8"/>
        <v>-2.2000000000161899</v>
      </c>
      <c r="L17" s="25">
        <f t="shared" si="9"/>
        <v>-0.20000000006348301</v>
      </c>
      <c r="M17" s="40">
        <v>6.2340999999999998</v>
      </c>
      <c r="N17" s="22">
        <f t="shared" si="2"/>
        <v>791.03030000000001</v>
      </c>
      <c r="O17" s="23">
        <f t="shared" si="10"/>
        <v>-9.9999999974897905E-2</v>
      </c>
      <c r="P17" s="24">
        <f t="shared" si="11"/>
        <v>-1.09999999995125</v>
      </c>
      <c r="Q17" s="25">
        <f t="shared" si="12"/>
        <v>-9.9999999974897905E-2</v>
      </c>
      <c r="R17" s="51"/>
      <c r="S17" s="47">
        <f t="shared" si="3"/>
        <v>44927</v>
      </c>
      <c r="T17" s="48">
        <v>8.6475000000000009</v>
      </c>
      <c r="U17" s="49">
        <f t="shared" si="13"/>
        <v>0.100000000010425</v>
      </c>
      <c r="V17" s="50">
        <f t="shared" si="14"/>
        <v>-1.59999999999982</v>
      </c>
      <c r="W17" s="32">
        <f t="shared" si="15"/>
        <v>0.100000000010425</v>
      </c>
      <c r="X17" s="18">
        <v>12.001799999999999</v>
      </c>
      <c r="Y17" s="49">
        <f t="shared" si="16"/>
        <v>-0.299999999995748</v>
      </c>
      <c r="Z17" s="50">
        <f t="shared" si="17"/>
        <v>-2.1999999999948701</v>
      </c>
      <c r="AA17" s="32">
        <f t="shared" si="18"/>
        <v>-0.299999999995748</v>
      </c>
      <c r="AB17" s="48">
        <v>8.8902000000000001</v>
      </c>
      <c r="AC17" s="49">
        <f t="shared" si="19"/>
        <v>-0.19999999999065199</v>
      </c>
      <c r="AD17" s="50">
        <f t="shared" si="20"/>
        <v>-1.3000000000005201</v>
      </c>
      <c r="AE17" s="32">
        <f t="shared" si="21"/>
        <v>-0.19999999999065199</v>
      </c>
      <c r="AF17" s="55">
        <v>81147</v>
      </c>
      <c r="AG17" s="70">
        <f t="shared" si="22"/>
        <v>38</v>
      </c>
      <c r="AH17" s="71"/>
    </row>
    <row r="18" spans="1:43" s="1" customFormat="1" ht="14.85" customHeight="1">
      <c r="A18" s="19">
        <v>44929</v>
      </c>
      <c r="B18" s="20">
        <v>784.7962</v>
      </c>
      <c r="C18" s="21">
        <v>6.3448000000000002</v>
      </c>
      <c r="D18" s="22">
        <f t="shared" si="0"/>
        <v>791.14099999999996</v>
      </c>
      <c r="E18" s="23">
        <f t="shared" si="4"/>
        <v>9.9999999974897905E-2</v>
      </c>
      <c r="F18" s="24">
        <f t="shared" si="5"/>
        <v>-2.1000000000412902</v>
      </c>
      <c r="G18" s="25">
        <f t="shared" si="6"/>
        <v>4.9999999987449001E-2</v>
      </c>
      <c r="H18" s="21">
        <v>7.0103</v>
      </c>
      <c r="I18" s="22">
        <f t="shared" si="1"/>
        <v>791.80650000000003</v>
      </c>
      <c r="J18" s="23">
        <f t="shared" si="7"/>
        <v>0.10000000008858501</v>
      </c>
      <c r="K18" s="24">
        <f t="shared" si="8"/>
        <v>-2.0999999999275998</v>
      </c>
      <c r="L18" s="25">
        <f t="shared" si="9"/>
        <v>5.0000000044292399E-2</v>
      </c>
      <c r="M18" s="39">
        <v>6.2342000000000004</v>
      </c>
      <c r="N18" s="22">
        <f t="shared" si="2"/>
        <v>791.03039999999999</v>
      </c>
      <c r="O18" s="23">
        <f t="shared" si="10"/>
        <v>9.9999999974897905E-2</v>
      </c>
      <c r="P18" s="24">
        <f t="shared" si="11"/>
        <v>-0.99999999997635303</v>
      </c>
      <c r="Q18" s="25">
        <f t="shared" si="12"/>
        <v>4.9999999987449001E-2</v>
      </c>
      <c r="R18" s="51"/>
      <c r="S18" s="47">
        <f t="shared" si="3"/>
        <v>44929</v>
      </c>
      <c r="T18" s="48">
        <v>8.6469999999999896</v>
      </c>
      <c r="U18" s="49">
        <f t="shared" si="13"/>
        <v>-0.50000000001126899</v>
      </c>
      <c r="V18" s="50">
        <f t="shared" si="14"/>
        <v>-2.1000000000110899</v>
      </c>
      <c r="W18" s="32">
        <f t="shared" si="15"/>
        <v>-0.25000000000563499</v>
      </c>
      <c r="X18" s="18">
        <v>12.001899999999999</v>
      </c>
      <c r="Y18" s="49">
        <f t="shared" si="16"/>
        <v>9.9999999994437899E-2</v>
      </c>
      <c r="Z18" s="50">
        <f t="shared" si="17"/>
        <v>-2.10000000000043</v>
      </c>
      <c r="AA18" s="32">
        <f t="shared" si="18"/>
        <v>4.9999999997218901E-2</v>
      </c>
      <c r="AB18" s="48">
        <v>8.8901000000000003</v>
      </c>
      <c r="AC18" s="49">
        <f t="shared" si="19"/>
        <v>-9.99999999997669E-2</v>
      </c>
      <c r="AD18" s="50">
        <f t="shared" si="20"/>
        <v>-1.4000000000002899</v>
      </c>
      <c r="AE18" s="32">
        <f t="shared" si="21"/>
        <v>-4.9999999999883499E-2</v>
      </c>
      <c r="AF18" s="55">
        <v>81144</v>
      </c>
      <c r="AG18" s="70">
        <f t="shared" si="22"/>
        <v>41</v>
      </c>
      <c r="AH18" s="72"/>
    </row>
    <row r="19" spans="1:43" s="1" customFormat="1" ht="14.85" customHeight="1">
      <c r="A19" s="19">
        <v>44931</v>
      </c>
      <c r="B19" s="20">
        <v>784.7962</v>
      </c>
      <c r="C19" s="21">
        <v>6.3442999999999996</v>
      </c>
      <c r="D19" s="22">
        <f t="shared" si="0"/>
        <v>791.14049999999997</v>
      </c>
      <c r="E19" s="23">
        <f t="shared" si="4"/>
        <v>-0.49999999998817701</v>
      </c>
      <c r="F19" s="24">
        <f t="shared" si="5"/>
        <v>-2.6000000000294698</v>
      </c>
      <c r="G19" s="25">
        <f t="shared" si="6"/>
        <v>-0.24999999999408801</v>
      </c>
      <c r="H19" s="21">
        <v>7.0097999999999896</v>
      </c>
      <c r="I19" s="22">
        <f t="shared" si="1"/>
        <v>791.80600000000004</v>
      </c>
      <c r="J19" s="23">
        <f t="shared" si="7"/>
        <v>-0.49999999998817701</v>
      </c>
      <c r="K19" s="24">
        <f t="shared" si="8"/>
        <v>-2.5999999999157799</v>
      </c>
      <c r="L19" s="25">
        <f t="shared" si="9"/>
        <v>-0.24999999999408801</v>
      </c>
      <c r="M19" s="40">
        <v>6.2339000000000002</v>
      </c>
      <c r="N19" s="22">
        <f t="shared" si="2"/>
        <v>791.03009999999995</v>
      </c>
      <c r="O19" s="23">
        <f t="shared" si="10"/>
        <v>-0.30000000003838101</v>
      </c>
      <c r="P19" s="24">
        <f t="shared" si="11"/>
        <v>-1.30000000001473</v>
      </c>
      <c r="Q19" s="25">
        <f t="shared" si="12"/>
        <v>-0.15000000001919001</v>
      </c>
      <c r="R19" s="51"/>
      <c r="S19" s="47">
        <f t="shared" si="3"/>
        <v>44931</v>
      </c>
      <c r="T19" s="48">
        <v>8.64679999999999</v>
      </c>
      <c r="U19" s="49">
        <f t="shared" si="13"/>
        <v>-0.19999999999953399</v>
      </c>
      <c r="V19" s="50">
        <f t="shared" si="14"/>
        <v>-2.30000000001063</v>
      </c>
      <c r="W19" s="32">
        <f t="shared" si="15"/>
        <v>-9.99999999997669E-2</v>
      </c>
      <c r="X19" s="18">
        <v>12.0014</v>
      </c>
      <c r="Y19" s="49">
        <f t="shared" si="16"/>
        <v>-0.49999999999350597</v>
      </c>
      <c r="Z19" s="50">
        <f t="shared" si="17"/>
        <v>-2.59999999999394</v>
      </c>
      <c r="AA19" s="32">
        <f t="shared" si="18"/>
        <v>-0.24999999999675299</v>
      </c>
      <c r="AB19" s="48">
        <v>8.8902000000000001</v>
      </c>
      <c r="AC19" s="49">
        <f t="shared" si="19"/>
        <v>9.99999999997669E-2</v>
      </c>
      <c r="AD19" s="50">
        <f t="shared" si="20"/>
        <v>-1.3000000000005201</v>
      </c>
      <c r="AE19" s="32">
        <f t="shared" si="21"/>
        <v>4.9999999999883499E-2</v>
      </c>
      <c r="AF19" s="55">
        <v>81141</v>
      </c>
      <c r="AG19" s="70">
        <f t="shared" si="22"/>
        <v>44</v>
      </c>
      <c r="AH19" s="71"/>
    </row>
    <row r="20" spans="1:43" s="1" customFormat="1" ht="14.85" customHeight="1">
      <c r="A20" s="19">
        <v>44933</v>
      </c>
      <c r="B20" s="20">
        <v>784.7962</v>
      </c>
      <c r="C20" s="21">
        <v>6.3441000000000098</v>
      </c>
      <c r="D20" s="22">
        <f t="shared" si="0"/>
        <v>791.14030000000002</v>
      </c>
      <c r="E20" s="23">
        <f t="shared" si="4"/>
        <v>-0.199999999949796</v>
      </c>
      <c r="F20" s="24">
        <f t="shared" si="5"/>
        <v>-2.79999999997926</v>
      </c>
      <c r="G20" s="25">
        <f t="shared" si="6"/>
        <v>-9.9999999974897905E-2</v>
      </c>
      <c r="H20" s="21">
        <v>7.0095999999999901</v>
      </c>
      <c r="I20" s="22">
        <f t="shared" si="1"/>
        <v>791.80579999999998</v>
      </c>
      <c r="J20" s="23">
        <f t="shared" si="7"/>
        <v>-0.20000000006348301</v>
      </c>
      <c r="K20" s="24">
        <f t="shared" si="8"/>
        <v>-2.79999999997926</v>
      </c>
      <c r="L20" s="25">
        <f t="shared" si="9"/>
        <v>-0.100000000031741</v>
      </c>
      <c r="M20" s="39">
        <v>6.2337999999999996</v>
      </c>
      <c r="N20" s="22">
        <f t="shared" si="2"/>
        <v>791.03</v>
      </c>
      <c r="O20" s="23">
        <f t="shared" si="10"/>
        <v>-9.9999999974897905E-2</v>
      </c>
      <c r="P20" s="24">
        <f t="shared" si="11"/>
        <v>-1.39999999998963</v>
      </c>
      <c r="Q20" s="25">
        <f t="shared" si="12"/>
        <v>-4.9999999987449001E-2</v>
      </c>
      <c r="R20" s="46"/>
      <c r="S20" s="47">
        <f t="shared" si="3"/>
        <v>44933</v>
      </c>
      <c r="T20" s="48">
        <v>8.6460000000000008</v>
      </c>
      <c r="U20" s="49">
        <f t="shared" si="13"/>
        <v>-0.79999999998925397</v>
      </c>
      <c r="V20" s="50">
        <f t="shared" si="14"/>
        <v>-3.0999999999998802</v>
      </c>
      <c r="W20" s="32">
        <f t="shared" si="15"/>
        <v>-0.39999999999462699</v>
      </c>
      <c r="X20" s="18">
        <v>12.001200000000001</v>
      </c>
      <c r="Y20" s="49">
        <f t="shared" si="16"/>
        <v>-0.19999999999953399</v>
      </c>
      <c r="Z20" s="50">
        <f t="shared" si="17"/>
        <v>-2.7999999999934699</v>
      </c>
      <c r="AA20" s="32">
        <f t="shared" si="18"/>
        <v>-9.99999999997669E-2</v>
      </c>
      <c r="AB20" s="48">
        <v>8.8899000000000008</v>
      </c>
      <c r="AC20" s="49">
        <f t="shared" si="19"/>
        <v>-0.29999999999930099</v>
      </c>
      <c r="AD20" s="50">
        <f t="shared" si="20"/>
        <v>-1.59999999999982</v>
      </c>
      <c r="AE20" s="32">
        <f t="shared" si="21"/>
        <v>-0.14999999999965</v>
      </c>
      <c r="AF20" s="55">
        <v>81138</v>
      </c>
      <c r="AG20" s="70">
        <f t="shared" si="22"/>
        <v>47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44935</v>
      </c>
      <c r="B21" s="20">
        <v>784.7962</v>
      </c>
      <c r="C21" s="21">
        <v>6.3441999999999998</v>
      </c>
      <c r="D21" s="22">
        <f t="shared" si="0"/>
        <v>791.1404</v>
      </c>
      <c r="E21" s="23">
        <f t="shared" si="4"/>
        <v>9.9999999974897905E-2</v>
      </c>
      <c r="F21" s="24">
        <f t="shared" si="5"/>
        <v>-2.70000000000437</v>
      </c>
      <c r="G21" s="25">
        <f t="shared" si="6"/>
        <v>4.9999999987449001E-2</v>
      </c>
      <c r="H21" s="21">
        <v>7.01</v>
      </c>
      <c r="I21" s="22">
        <f t="shared" si="1"/>
        <v>791.80619999999999</v>
      </c>
      <c r="J21" s="23">
        <f t="shared" si="7"/>
        <v>0.40000000001327901</v>
      </c>
      <c r="K21" s="24">
        <f t="shared" si="8"/>
        <v>-2.39999999996598</v>
      </c>
      <c r="L21" s="25">
        <f t="shared" si="9"/>
        <v>0.20000000000663901</v>
      </c>
      <c r="M21" s="40">
        <v>6.2335000000000003</v>
      </c>
      <c r="N21" s="22">
        <f t="shared" si="2"/>
        <v>791.02970000000005</v>
      </c>
      <c r="O21" s="23">
        <f t="shared" si="10"/>
        <v>-0.29999999992469401</v>
      </c>
      <c r="P21" s="24">
        <f t="shared" si="11"/>
        <v>-1.69999999991433</v>
      </c>
      <c r="Q21" s="25">
        <f t="shared" si="12"/>
        <v>-0.149999999962347</v>
      </c>
      <c r="R21" s="51"/>
      <c r="S21" s="47">
        <f t="shared" si="3"/>
        <v>44935</v>
      </c>
      <c r="T21" s="48">
        <v>8.6463999999999892</v>
      </c>
      <c r="U21" s="49">
        <f t="shared" si="13"/>
        <v>0.39999999998841002</v>
      </c>
      <c r="V21" s="50">
        <f t="shared" si="14"/>
        <v>-2.7000000000114701</v>
      </c>
      <c r="W21" s="32">
        <f t="shared" si="15"/>
        <v>0.19999999999420501</v>
      </c>
      <c r="X21" s="18">
        <v>12.000999999999999</v>
      </c>
      <c r="Y21" s="49">
        <f t="shared" si="16"/>
        <v>-0.19999999999953399</v>
      </c>
      <c r="Z21" s="50">
        <f t="shared" si="17"/>
        <v>-2.99999999999301</v>
      </c>
      <c r="AA21" s="32">
        <f t="shared" si="18"/>
        <v>-9.99999999997669E-2</v>
      </c>
      <c r="AB21" s="48">
        <v>8.8897999999999993</v>
      </c>
      <c r="AC21" s="49">
        <f t="shared" si="19"/>
        <v>-0.10000000000154299</v>
      </c>
      <c r="AD21" s="50">
        <f t="shared" si="20"/>
        <v>-1.70000000000137</v>
      </c>
      <c r="AE21" s="32">
        <f t="shared" si="21"/>
        <v>-5.0000000000771601E-2</v>
      </c>
      <c r="AF21" s="55">
        <v>81135</v>
      </c>
      <c r="AG21" s="70">
        <f t="shared" si="22"/>
        <v>50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44937</v>
      </c>
      <c r="B22" s="20">
        <v>784.7962</v>
      </c>
      <c r="C22" s="21">
        <v>6.3437000000000099</v>
      </c>
      <c r="D22" s="22">
        <f t="shared" si="0"/>
        <v>791.13990000000001</v>
      </c>
      <c r="E22" s="23">
        <f t="shared" si="4"/>
        <v>-0.49999999998817701</v>
      </c>
      <c r="F22" s="24">
        <f t="shared" si="5"/>
        <v>-3.1999999999925399</v>
      </c>
      <c r="G22" s="25">
        <f t="shared" si="6"/>
        <v>-0.24999999999408801</v>
      </c>
      <c r="H22" s="21">
        <v>7.0091999999999901</v>
      </c>
      <c r="I22" s="22">
        <f t="shared" si="1"/>
        <v>791.80539999999996</v>
      </c>
      <c r="J22" s="23">
        <f t="shared" si="7"/>
        <v>-0.80000000002655702</v>
      </c>
      <c r="K22" s="24">
        <f t="shared" si="8"/>
        <v>-3.1999999999925399</v>
      </c>
      <c r="L22" s="25">
        <f t="shared" si="9"/>
        <v>-0.40000000001327901</v>
      </c>
      <c r="M22" s="39">
        <v>6.2336</v>
      </c>
      <c r="N22" s="22">
        <f t="shared" si="2"/>
        <v>791.02980000000002</v>
      </c>
      <c r="O22" s="23">
        <f t="shared" si="10"/>
        <v>9.9999999974897905E-2</v>
      </c>
      <c r="P22" s="24">
        <f t="shared" si="11"/>
        <v>-1.5999999999394301</v>
      </c>
      <c r="Q22" s="25">
        <f t="shared" si="12"/>
        <v>4.9999999987449001E-2</v>
      </c>
      <c r="R22" s="51"/>
      <c r="S22" s="47">
        <f t="shared" si="3"/>
        <v>44937</v>
      </c>
      <c r="T22" s="48">
        <v>8.6461999999999897</v>
      </c>
      <c r="U22" s="49">
        <f t="shared" si="13"/>
        <v>-0.19999999999953399</v>
      </c>
      <c r="V22" s="50">
        <f t="shared" si="14"/>
        <v>-2.900000000011</v>
      </c>
      <c r="W22" s="32">
        <f t="shared" si="15"/>
        <v>-9.99999999997669E-2</v>
      </c>
      <c r="X22" s="18">
        <v>12.000999999999999</v>
      </c>
      <c r="Y22" s="49">
        <f t="shared" si="16"/>
        <v>0</v>
      </c>
      <c r="Z22" s="50">
        <f t="shared" si="17"/>
        <v>-2.99999999999301</v>
      </c>
      <c r="AA22" s="32">
        <f t="shared" si="18"/>
        <v>0</v>
      </c>
      <c r="AB22" s="48">
        <v>8.8895</v>
      </c>
      <c r="AC22" s="49">
        <f t="shared" si="19"/>
        <v>-0.29999999999930099</v>
      </c>
      <c r="AD22" s="50">
        <f t="shared" si="20"/>
        <v>-2.0000000000006701</v>
      </c>
      <c r="AE22" s="32">
        <f t="shared" si="21"/>
        <v>-0.14999999999965</v>
      </c>
      <c r="AF22" s="55">
        <v>81132</v>
      </c>
      <c r="AG22" s="70">
        <f t="shared" si="22"/>
        <v>53</v>
      </c>
      <c r="AH22" s="72"/>
    </row>
    <row r="23" spans="1:43" s="1" customFormat="1" ht="14.85" customHeight="1">
      <c r="A23" s="19">
        <v>44960</v>
      </c>
      <c r="B23" s="20">
        <v>784.7962</v>
      </c>
      <c r="C23" s="21">
        <v>6.3435000000000104</v>
      </c>
      <c r="D23" s="22">
        <f t="shared" si="0"/>
        <v>791.13969999999995</v>
      </c>
      <c r="E23" s="23">
        <f t="shared" si="4"/>
        <v>-0.199999999949796</v>
      </c>
      <c r="F23" s="24">
        <f t="shared" si="5"/>
        <v>-3.3999999999423398</v>
      </c>
      <c r="G23" s="25">
        <f t="shared" si="6"/>
        <v>-8.6956521717302601E-3</v>
      </c>
      <c r="H23" s="21">
        <v>7.0087000000000002</v>
      </c>
      <c r="I23" s="22">
        <f t="shared" si="1"/>
        <v>791.80489999999998</v>
      </c>
      <c r="J23" s="23">
        <f t="shared" si="7"/>
        <v>-0.49999999998817701</v>
      </c>
      <c r="K23" s="24">
        <f t="shared" si="8"/>
        <v>-3.69999999998072</v>
      </c>
      <c r="L23" s="25">
        <f t="shared" si="9"/>
        <v>-2.1739130434268499E-2</v>
      </c>
      <c r="M23" s="40">
        <v>6.2335000000000003</v>
      </c>
      <c r="N23" s="22">
        <f t="shared" si="2"/>
        <v>791.02970000000005</v>
      </c>
      <c r="O23" s="23">
        <f t="shared" si="10"/>
        <v>-9.9999999974897905E-2</v>
      </c>
      <c r="P23" s="24">
        <f t="shared" si="11"/>
        <v>-1.69999999991433</v>
      </c>
      <c r="Q23" s="25">
        <f t="shared" si="12"/>
        <v>-4.3478260858651301E-3</v>
      </c>
      <c r="R23" s="51"/>
      <c r="S23" s="47">
        <f t="shared" si="3"/>
        <v>44960</v>
      </c>
      <c r="T23" s="48">
        <v>8.6461000000000006</v>
      </c>
      <c r="U23" s="49">
        <f t="shared" si="13"/>
        <v>-9.9999999989108801E-2</v>
      </c>
      <c r="V23" s="50">
        <f t="shared" si="14"/>
        <v>-3.0000000000001101</v>
      </c>
      <c r="W23" s="32">
        <f t="shared" si="15"/>
        <v>-4.34782608648299E-3</v>
      </c>
      <c r="X23" s="18">
        <v>12.0006</v>
      </c>
      <c r="Y23" s="49">
        <f t="shared" si="16"/>
        <v>-0.39999999999196201</v>
      </c>
      <c r="Z23" s="50">
        <f t="shared" si="17"/>
        <v>-3.3999999999849702</v>
      </c>
      <c r="AA23" s="32">
        <f t="shared" si="18"/>
        <v>-1.7391304347476599E-2</v>
      </c>
      <c r="AB23" s="48">
        <v>8.8895999999999997</v>
      </c>
      <c r="AC23" s="49">
        <f t="shared" si="19"/>
        <v>9.99999999997669E-2</v>
      </c>
      <c r="AD23" s="50">
        <f t="shared" si="20"/>
        <v>-1.9000000000009001</v>
      </c>
      <c r="AE23" s="32">
        <f t="shared" si="21"/>
        <v>4.3478260869463901E-3</v>
      </c>
      <c r="AF23" s="55">
        <v>81129</v>
      </c>
      <c r="AG23" s="70">
        <f t="shared" si="22"/>
        <v>56</v>
      </c>
      <c r="AH23" s="71"/>
    </row>
    <row r="24" spans="1:43" s="1" customFormat="1" ht="14.25">
      <c r="A24" s="19">
        <v>44962</v>
      </c>
      <c r="B24" s="20">
        <v>784.7962</v>
      </c>
      <c r="C24" s="21">
        <v>6.3433000000000099</v>
      </c>
      <c r="D24" s="22">
        <f t="shared" si="0"/>
        <v>791.1395</v>
      </c>
      <c r="E24" s="23">
        <f t="shared" si="4"/>
        <v>-0.20000000006348301</v>
      </c>
      <c r="F24" s="24">
        <f t="shared" si="5"/>
        <v>-3.6000000000058199</v>
      </c>
      <c r="G24" s="25">
        <f t="shared" si="6"/>
        <v>-0.100000000031741</v>
      </c>
      <c r="H24" s="21">
        <v>7.0087999999999901</v>
      </c>
      <c r="I24" s="22">
        <f t="shared" si="1"/>
        <v>791.80499999999995</v>
      </c>
      <c r="J24" s="23">
        <f t="shared" si="7"/>
        <v>9.9999999974897905E-2</v>
      </c>
      <c r="K24" s="24">
        <f t="shared" si="8"/>
        <v>-3.6000000000058199</v>
      </c>
      <c r="L24" s="25">
        <f t="shared" si="9"/>
        <v>4.9999999987449001E-2</v>
      </c>
      <c r="M24" s="39">
        <v>6.2332999999999998</v>
      </c>
      <c r="N24" s="22">
        <f t="shared" si="2"/>
        <v>791.02949999999998</v>
      </c>
      <c r="O24" s="23">
        <f t="shared" si="10"/>
        <v>-0.20000000006348301</v>
      </c>
      <c r="P24" s="24">
        <f t="shared" si="11"/>
        <v>-1.8999999999778101</v>
      </c>
      <c r="Q24" s="25">
        <f t="shared" si="12"/>
        <v>-0.100000000031741</v>
      </c>
      <c r="R24" s="51"/>
      <c r="S24" s="47">
        <f t="shared" si="3"/>
        <v>44962</v>
      </c>
      <c r="T24" s="48">
        <v>8.6457999999999906</v>
      </c>
      <c r="U24" s="49">
        <f t="shared" si="13"/>
        <v>-0.30000000000995902</v>
      </c>
      <c r="V24" s="50">
        <f t="shared" si="14"/>
        <v>-3.30000000001007</v>
      </c>
      <c r="W24" s="32">
        <f t="shared" si="15"/>
        <v>-0.15000000000497901</v>
      </c>
      <c r="X24" s="18">
        <v>12.000400000000001</v>
      </c>
      <c r="Y24" s="49">
        <f t="shared" si="16"/>
        <v>-0.19999999999953399</v>
      </c>
      <c r="Z24" s="50">
        <f t="shared" si="17"/>
        <v>-3.5999999999845</v>
      </c>
      <c r="AA24" s="32">
        <f t="shared" si="18"/>
        <v>-9.99999999997669E-2</v>
      </c>
      <c r="AB24" s="48">
        <v>8.8895</v>
      </c>
      <c r="AC24" s="49">
        <f t="shared" si="19"/>
        <v>-9.99999999997669E-2</v>
      </c>
      <c r="AD24" s="50">
        <f t="shared" si="20"/>
        <v>-2.0000000000006701</v>
      </c>
      <c r="AE24" s="32">
        <f t="shared" si="21"/>
        <v>-4.9999999999883499E-2</v>
      </c>
      <c r="AF24" s="55">
        <v>81126</v>
      </c>
      <c r="AG24" s="70">
        <f t="shared" si="22"/>
        <v>59</v>
      </c>
      <c r="AH24" s="72"/>
    </row>
    <row r="25" spans="1:43" s="1" customFormat="1" ht="14.25">
      <c r="A25" s="19">
        <v>44964</v>
      </c>
      <c r="B25" s="20">
        <v>784.7962</v>
      </c>
      <c r="C25" s="21">
        <v>6.3434999999999997</v>
      </c>
      <c r="D25" s="22">
        <f t="shared" si="0"/>
        <v>791.13969999999995</v>
      </c>
      <c r="E25" s="23">
        <f t="shared" si="4"/>
        <v>0.199999999949796</v>
      </c>
      <c r="F25" s="24">
        <f t="shared" si="5"/>
        <v>-3.40000000005602</v>
      </c>
      <c r="G25" s="25">
        <f t="shared" si="6"/>
        <v>9.9999999974897905E-2</v>
      </c>
      <c r="H25" s="21">
        <v>7.0085999999999897</v>
      </c>
      <c r="I25" s="22">
        <f t="shared" si="1"/>
        <v>791.8048</v>
      </c>
      <c r="J25" s="23">
        <f t="shared" si="7"/>
        <v>-0.199999999949796</v>
      </c>
      <c r="K25" s="24">
        <f t="shared" si="8"/>
        <v>-3.7999999999556202</v>
      </c>
      <c r="L25" s="25">
        <f t="shared" si="9"/>
        <v>-9.9999999974897905E-2</v>
      </c>
      <c r="M25" s="40">
        <v>6.2332999999999998</v>
      </c>
      <c r="N25" s="22">
        <f t="shared" si="2"/>
        <v>791.02949999999998</v>
      </c>
      <c r="O25" s="23">
        <f t="shared" si="10"/>
        <v>0</v>
      </c>
      <c r="P25" s="24">
        <f t="shared" si="11"/>
        <v>-1.8999999999778101</v>
      </c>
      <c r="Q25" s="25">
        <f t="shared" si="12"/>
        <v>0</v>
      </c>
      <c r="R25" s="51"/>
      <c r="S25" s="47">
        <f t="shared" si="3"/>
        <v>44964</v>
      </c>
      <c r="T25" s="48">
        <v>8.6455999999999893</v>
      </c>
      <c r="U25" s="49">
        <f t="shared" si="13"/>
        <v>-0.20000000000130999</v>
      </c>
      <c r="V25" s="50">
        <f t="shared" si="14"/>
        <v>-3.5000000000113798</v>
      </c>
      <c r="W25" s="32">
        <f t="shared" si="15"/>
        <v>-0.100000000000655</v>
      </c>
      <c r="X25" s="18">
        <v>12.000500000000001</v>
      </c>
      <c r="Y25" s="49">
        <f t="shared" si="16"/>
        <v>9.9999999992661501E-2</v>
      </c>
      <c r="Z25" s="50">
        <f t="shared" si="17"/>
        <v>-3.4999999999918399</v>
      </c>
      <c r="AA25" s="32">
        <f t="shared" si="18"/>
        <v>4.9999999996330799E-2</v>
      </c>
      <c r="AB25" s="48">
        <v>8.8894000000000002</v>
      </c>
      <c r="AC25" s="49">
        <f t="shared" si="19"/>
        <v>-9.99999999997669E-2</v>
      </c>
      <c r="AD25" s="50">
        <f t="shared" si="20"/>
        <v>-2.10000000000043</v>
      </c>
      <c r="AE25" s="32">
        <f t="shared" si="21"/>
        <v>-4.9999999999883499E-2</v>
      </c>
      <c r="AF25" s="55">
        <v>81123</v>
      </c>
      <c r="AG25" s="70">
        <f t="shared" si="22"/>
        <v>62</v>
      </c>
      <c r="AH25" s="71"/>
    </row>
    <row r="26" spans="1:43" s="1" customFormat="1" ht="14.25">
      <c r="A26" s="19">
        <v>44966</v>
      </c>
      <c r="B26" s="20">
        <v>784.7962</v>
      </c>
      <c r="C26" s="21">
        <v>6.34290000000001</v>
      </c>
      <c r="D26" s="22">
        <f t="shared" si="0"/>
        <v>791.13909999999998</v>
      </c>
      <c r="E26" s="23">
        <f t="shared" si="4"/>
        <v>-0.59999999996307496</v>
      </c>
      <c r="F26" s="24">
        <f t="shared" si="5"/>
        <v>-4.0000000000191003</v>
      </c>
      <c r="G26" s="25">
        <f t="shared" si="6"/>
        <v>-0.29999999998153698</v>
      </c>
      <c r="H26" s="21">
        <v>7.0084999999999997</v>
      </c>
      <c r="I26" s="22">
        <f t="shared" si="1"/>
        <v>791.80470000000003</v>
      </c>
      <c r="J26" s="23">
        <f t="shared" si="7"/>
        <v>-9.9999999974897905E-2</v>
      </c>
      <c r="K26" s="24">
        <f t="shared" si="8"/>
        <v>-3.8999999999305102</v>
      </c>
      <c r="L26" s="25">
        <f t="shared" si="9"/>
        <v>-4.9999999987449001E-2</v>
      </c>
      <c r="M26" s="39">
        <v>6.2332000000000001</v>
      </c>
      <c r="N26" s="22">
        <f t="shared" si="2"/>
        <v>791.02940000000001</v>
      </c>
      <c r="O26" s="23">
        <f t="shared" si="10"/>
        <v>-9.9999999974897905E-2</v>
      </c>
      <c r="P26" s="24">
        <f t="shared" si="11"/>
        <v>-1.9999999999527101</v>
      </c>
      <c r="Q26" s="25">
        <f t="shared" si="12"/>
        <v>-4.9999999987449001E-2</v>
      </c>
      <c r="R26" s="51"/>
      <c r="S26" s="47">
        <f t="shared" si="3"/>
        <v>44966</v>
      </c>
      <c r="T26" s="48">
        <v>8.6454000000000004</v>
      </c>
      <c r="U26" s="49">
        <f t="shared" si="13"/>
        <v>-0.19999999998887599</v>
      </c>
      <c r="V26" s="50">
        <f t="shared" si="14"/>
        <v>-3.70000000000026</v>
      </c>
      <c r="W26" s="32">
        <f t="shared" si="15"/>
        <v>-9.9999999994437899E-2</v>
      </c>
      <c r="X26" s="18">
        <v>12.000299999999999</v>
      </c>
      <c r="Y26" s="49">
        <f t="shared" si="16"/>
        <v>-0.20000000000130999</v>
      </c>
      <c r="Z26" s="50">
        <f t="shared" si="17"/>
        <v>-3.6999999999931501</v>
      </c>
      <c r="AA26" s="32">
        <f t="shared" si="18"/>
        <v>-0.100000000000655</v>
      </c>
      <c r="AB26" s="48">
        <v>8.8893000000000004</v>
      </c>
      <c r="AC26" s="49">
        <f t="shared" si="19"/>
        <v>-9.99999999997669E-2</v>
      </c>
      <c r="AD26" s="50">
        <f t="shared" si="20"/>
        <v>-2.2000000000002</v>
      </c>
      <c r="AE26" s="32">
        <f t="shared" si="21"/>
        <v>-4.9999999999883499E-2</v>
      </c>
      <c r="AF26" s="55">
        <v>81120</v>
      </c>
      <c r="AG26" s="70">
        <f t="shared" si="22"/>
        <v>65</v>
      </c>
      <c r="AH26" s="72"/>
    </row>
    <row r="27" spans="1:43" s="1" customFormat="1" ht="14.25">
      <c r="A27" s="19">
        <v>44968</v>
      </c>
      <c r="B27" s="20">
        <v>784.7962</v>
      </c>
      <c r="C27" s="21">
        <v>6.3427000000000104</v>
      </c>
      <c r="D27" s="22">
        <f t="shared" si="0"/>
        <v>791.13890000000004</v>
      </c>
      <c r="E27" s="23">
        <f t="shared" si="4"/>
        <v>-0.199999999949796</v>
      </c>
      <c r="F27" s="24">
        <f t="shared" si="5"/>
        <v>-4.1999999999688997</v>
      </c>
      <c r="G27" s="25">
        <f t="shared" si="6"/>
        <v>-9.9999999974897905E-2</v>
      </c>
      <c r="H27" s="21">
        <v>7.0082000000000004</v>
      </c>
      <c r="I27" s="22">
        <f t="shared" si="1"/>
        <v>791.80439999999999</v>
      </c>
      <c r="J27" s="23">
        <f t="shared" si="7"/>
        <v>-0.30000000003838101</v>
      </c>
      <c r="K27" s="24">
        <f t="shared" si="8"/>
        <v>-4.1999999999688997</v>
      </c>
      <c r="L27" s="25">
        <f t="shared" si="9"/>
        <v>-0.15000000001919001</v>
      </c>
      <c r="M27" s="40">
        <v>6.2332000000000001</v>
      </c>
      <c r="N27" s="22">
        <f t="shared" si="2"/>
        <v>791.02940000000001</v>
      </c>
      <c r="O27" s="23">
        <f t="shared" si="10"/>
        <v>0</v>
      </c>
      <c r="P27" s="24">
        <f t="shared" si="11"/>
        <v>-1.9999999999527101</v>
      </c>
      <c r="Q27" s="25">
        <f t="shared" si="12"/>
        <v>0</v>
      </c>
      <c r="R27" s="52"/>
      <c r="S27" s="47">
        <f t="shared" si="3"/>
        <v>44968</v>
      </c>
      <c r="T27" s="48">
        <v>8.6452000000000009</v>
      </c>
      <c r="U27" s="49">
        <f t="shared" si="13"/>
        <v>-0.19999999999953399</v>
      </c>
      <c r="V27" s="50">
        <f t="shared" si="14"/>
        <v>-3.8999999999997899</v>
      </c>
      <c r="W27" s="32">
        <f t="shared" si="15"/>
        <v>-9.99999999997669E-2</v>
      </c>
      <c r="X27" s="18">
        <v>12.000400000000001</v>
      </c>
      <c r="Y27" s="49">
        <f t="shared" si="16"/>
        <v>0.10000000000154299</v>
      </c>
      <c r="Z27" s="50">
        <f t="shared" si="17"/>
        <v>-3.5999999999916099</v>
      </c>
      <c r="AA27" s="32">
        <f t="shared" si="18"/>
        <v>5.0000000000771601E-2</v>
      </c>
      <c r="AB27" s="48">
        <v>8.8892000000000007</v>
      </c>
      <c r="AC27" s="49">
        <f t="shared" si="19"/>
        <v>-9.99999999997669E-2</v>
      </c>
      <c r="AD27" s="50">
        <f t="shared" si="20"/>
        <v>-2.2999999999999701</v>
      </c>
      <c r="AE27" s="32">
        <f t="shared" si="21"/>
        <v>-4.9999999999883499E-2</v>
      </c>
      <c r="AF27" s="55">
        <v>81117</v>
      </c>
      <c r="AG27" s="70">
        <f t="shared" si="22"/>
        <v>68</v>
      </c>
      <c r="AH27" s="71"/>
    </row>
    <row r="28" spans="1:43" s="1" customFormat="1" ht="14.25">
      <c r="A28" s="19">
        <v>44970</v>
      </c>
      <c r="B28" s="20">
        <v>784.7962</v>
      </c>
      <c r="C28" s="21">
        <v>6.343</v>
      </c>
      <c r="D28" s="22">
        <f t="shared" si="0"/>
        <v>791.13919999999996</v>
      </c>
      <c r="E28" s="23">
        <f t="shared" si="4"/>
        <v>0.29999999992469401</v>
      </c>
      <c r="F28" s="24">
        <f t="shared" si="5"/>
        <v>-3.9000000000442001</v>
      </c>
      <c r="G28" s="25">
        <f t="shared" si="6"/>
        <v>0.149999999962347</v>
      </c>
      <c r="H28" s="21">
        <v>7.0079999999999902</v>
      </c>
      <c r="I28" s="22">
        <f t="shared" si="1"/>
        <v>791.80420000000004</v>
      </c>
      <c r="J28" s="23">
        <f t="shared" si="7"/>
        <v>-0.199999999949796</v>
      </c>
      <c r="K28" s="24">
        <f t="shared" si="8"/>
        <v>-4.3999999999186903</v>
      </c>
      <c r="L28" s="25">
        <f t="shared" si="9"/>
        <v>-9.9999999974897905E-2</v>
      </c>
      <c r="M28" s="39">
        <v>6.2333999999999996</v>
      </c>
      <c r="N28" s="22">
        <f t="shared" si="2"/>
        <v>791.02959999999996</v>
      </c>
      <c r="O28" s="23">
        <f t="shared" si="10"/>
        <v>0.199999999949796</v>
      </c>
      <c r="P28" s="24">
        <f t="shared" si="11"/>
        <v>-1.8000000000029099</v>
      </c>
      <c r="Q28" s="25">
        <f t="shared" si="12"/>
        <v>9.9999999974897905E-2</v>
      </c>
      <c r="R28" s="52"/>
      <c r="S28" s="47">
        <f t="shared" si="3"/>
        <v>44970</v>
      </c>
      <c r="T28" s="48">
        <v>8.6453000000000007</v>
      </c>
      <c r="U28" s="49">
        <f t="shared" si="13"/>
        <v>9.99999999997669E-2</v>
      </c>
      <c r="V28" s="50">
        <f t="shared" si="14"/>
        <v>-3.80000000000003</v>
      </c>
      <c r="W28" s="32">
        <f t="shared" si="15"/>
        <v>4.9999999999883499E-2</v>
      </c>
      <c r="X28" s="18">
        <v>12.0001</v>
      </c>
      <c r="Y28" s="49">
        <f t="shared" si="16"/>
        <v>-0.30000000000107702</v>
      </c>
      <c r="Z28" s="50">
        <f t="shared" si="17"/>
        <v>-3.8999999999926902</v>
      </c>
      <c r="AA28" s="32">
        <f t="shared" si="18"/>
        <v>-0.15000000000053901</v>
      </c>
      <c r="AB28" s="48">
        <v>8.8893000000000004</v>
      </c>
      <c r="AC28" s="49">
        <f t="shared" si="19"/>
        <v>9.99999999997669E-2</v>
      </c>
      <c r="AD28" s="50">
        <f t="shared" si="20"/>
        <v>-2.2000000000002</v>
      </c>
      <c r="AE28" s="32">
        <f t="shared" si="21"/>
        <v>4.9999999999883499E-2</v>
      </c>
      <c r="AF28" s="55">
        <v>81114</v>
      </c>
      <c r="AG28" s="70">
        <f t="shared" si="22"/>
        <v>71</v>
      </c>
      <c r="AH28" s="72"/>
    </row>
    <row r="29" spans="1:43" s="1" customFormat="1" ht="14.25">
      <c r="A29" s="34">
        <v>44977</v>
      </c>
      <c r="B29" s="20">
        <v>784.7962</v>
      </c>
      <c r="C29" s="21">
        <v>6.3433000000000002</v>
      </c>
      <c r="D29" s="22">
        <f t="shared" si="0"/>
        <v>791.1395</v>
      </c>
      <c r="E29" s="23">
        <f t="shared" si="4"/>
        <v>0.30000000003838101</v>
      </c>
      <c r="F29" s="24">
        <f t="shared" si="5"/>
        <v>-3.6000000000058199</v>
      </c>
      <c r="G29" s="25">
        <f t="shared" si="6"/>
        <v>4.2857142862625798E-2</v>
      </c>
      <c r="H29" s="21">
        <v>7.0083000000000002</v>
      </c>
      <c r="I29" s="22">
        <f t="shared" si="1"/>
        <v>791.80449999999996</v>
      </c>
      <c r="J29" s="23">
        <f t="shared" si="7"/>
        <v>0.29999999992469401</v>
      </c>
      <c r="K29" s="24">
        <f t="shared" si="8"/>
        <v>-4.099999999994</v>
      </c>
      <c r="L29" s="25">
        <f t="shared" si="9"/>
        <v>4.2857142846384803E-2</v>
      </c>
      <c r="M29" s="40">
        <v>6.2329999999999997</v>
      </c>
      <c r="N29" s="22">
        <f t="shared" si="2"/>
        <v>791.02919999999995</v>
      </c>
      <c r="O29" s="23">
        <f t="shared" si="10"/>
        <v>-0.40000000001327901</v>
      </c>
      <c r="P29" s="24">
        <f t="shared" si="11"/>
        <v>-2.2000000000161899</v>
      </c>
      <c r="Q29" s="25">
        <f t="shared" si="12"/>
        <v>-5.7142857144754103E-2</v>
      </c>
      <c r="R29" s="52"/>
      <c r="S29" s="47">
        <f t="shared" si="3"/>
        <v>44977</v>
      </c>
      <c r="T29" s="48">
        <v>8.6454000000000004</v>
      </c>
      <c r="U29" s="49">
        <f t="shared" si="13"/>
        <v>9.99999999997669E-2</v>
      </c>
      <c r="V29" s="50">
        <f t="shared" si="14"/>
        <v>-3.70000000000026</v>
      </c>
      <c r="W29" s="32">
        <f t="shared" si="15"/>
        <v>1.4285714285680999E-2</v>
      </c>
      <c r="X29" s="18">
        <v>12.000299999999999</v>
      </c>
      <c r="Y29" s="49">
        <f t="shared" si="16"/>
        <v>0.19999999999953399</v>
      </c>
      <c r="Z29" s="50">
        <f t="shared" si="17"/>
        <v>-3.6999999999931501</v>
      </c>
      <c r="AA29" s="32">
        <f t="shared" si="18"/>
        <v>2.8571428571361999E-2</v>
      </c>
      <c r="AB29" s="48">
        <v>8.8894000000000002</v>
      </c>
      <c r="AC29" s="49">
        <f t="shared" si="19"/>
        <v>9.99999999997669E-2</v>
      </c>
      <c r="AD29" s="50">
        <f t="shared" si="20"/>
        <v>-2.10000000000043</v>
      </c>
      <c r="AE29" s="32">
        <f t="shared" si="21"/>
        <v>1.4285714285680999E-2</v>
      </c>
      <c r="AF29" s="55">
        <v>81111</v>
      </c>
      <c r="AG29" s="70">
        <f t="shared" si="22"/>
        <v>74</v>
      </c>
      <c r="AH29" s="71"/>
    </row>
    <row r="30" spans="1:43" s="7" customFormat="1" ht="14.25">
      <c r="A30" s="26"/>
      <c r="B30" s="27"/>
      <c r="C30" s="28"/>
      <c r="D30" s="29"/>
      <c r="E30" s="30">
        <f>F29-F6</f>
        <v>-3.6000000000058199</v>
      </c>
      <c r="F30" s="31">
        <f>K29-K6</f>
        <v>-4.099999999994</v>
      </c>
      <c r="G30" s="32">
        <f>P29-P6</f>
        <v>-2.2000000000161899</v>
      </c>
      <c r="H30" s="33">
        <f>F29</f>
        <v>-3.6000000000058199</v>
      </c>
      <c r="I30" s="41">
        <f>K29</f>
        <v>-4.099999999994</v>
      </c>
      <c r="J30" s="30">
        <f>P29</f>
        <v>-2.2000000000161899</v>
      </c>
      <c r="K30" s="31">
        <f>F30/62</f>
        <v>-6.6129032257967693E-2</v>
      </c>
      <c r="L30" s="32"/>
      <c r="M30" s="42"/>
      <c r="N30" s="29"/>
      <c r="O30" s="30"/>
      <c r="P30" s="31"/>
      <c r="Q30" s="32"/>
      <c r="R30" s="46"/>
      <c r="S30" s="26"/>
      <c r="T30" s="28"/>
      <c r="U30" s="49">
        <f>V29-V6</f>
        <v>-3.70000000000026</v>
      </c>
      <c r="V30" s="50">
        <f>Z29-Z6</f>
        <v>-3.6999999999931501</v>
      </c>
      <c r="W30" s="32">
        <f>AD29-AD6</f>
        <v>-2.10000000000043</v>
      </c>
      <c r="X30" s="49">
        <f>V29</f>
        <v>-3.70000000000026</v>
      </c>
      <c r="Y30" s="50">
        <f>Z29</f>
        <v>-3.6999999999931501</v>
      </c>
      <c r="Z30" s="32">
        <f>AD29</f>
        <v>-2.10000000000043</v>
      </c>
      <c r="AA30" s="32">
        <f>V30/62</f>
        <v>-5.9677419354728201E-2</v>
      </c>
      <c r="AB30" s="56"/>
      <c r="AC30" s="49"/>
      <c r="AD30" s="50"/>
      <c r="AE30" s="32"/>
      <c r="AF30" s="57"/>
      <c r="AG30" s="8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7" workbookViewId="0">
      <selection activeCell="A27" sqref="A27:XFD27"/>
    </sheetView>
  </sheetViews>
  <sheetFormatPr defaultColWidth="9" defaultRowHeight="13.5"/>
  <cols>
    <col min="1" max="1" width="9.125"/>
    <col min="2" max="2" width="10.625" customWidth="1"/>
    <col min="3" max="3" width="13.75"/>
    <col min="4" max="4" width="11.875" customWidth="1"/>
    <col min="5" max="6" width="9.375"/>
    <col min="8" max="8" width="13.75"/>
    <col min="9" max="9" width="12.125" customWidth="1"/>
    <col min="10" max="12" width="9.375"/>
    <col min="13" max="13" width="13.75"/>
    <col min="14" max="14" width="11.625" customWidth="1"/>
    <col min="15" max="17" width="9.375"/>
    <col min="19" max="19" width="9.125"/>
    <col min="20" max="20" width="13.75"/>
    <col min="24" max="24" width="11.875" customWidth="1"/>
    <col min="28" max="28" width="12.875" customWidth="1"/>
    <col min="32" max="33" width="10.375"/>
  </cols>
  <sheetData>
    <row r="1" spans="1:44" s="1" customFormat="1" ht="30.75" customHeight="1">
      <c r="A1" s="97" t="s">
        <v>79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44963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44963</v>
      </c>
      <c r="B6" s="20">
        <v>784.7962</v>
      </c>
      <c r="C6" s="21">
        <v>6.3434999999999997</v>
      </c>
      <c r="D6" s="22">
        <f t="shared" ref="D6:D20" si="0">C6+B6</f>
        <v>791.13969999999995</v>
      </c>
      <c r="E6" s="23">
        <v>0</v>
      </c>
      <c r="F6" s="24">
        <v>0</v>
      </c>
      <c r="G6" s="25">
        <v>0</v>
      </c>
      <c r="H6" s="21">
        <v>7.2131999999999996</v>
      </c>
      <c r="I6" s="22">
        <f t="shared" ref="I6:I20" si="1">H6+B6</f>
        <v>792.00940000000003</v>
      </c>
      <c r="J6" s="23">
        <v>0</v>
      </c>
      <c r="K6" s="24">
        <v>0</v>
      </c>
      <c r="L6" s="25">
        <v>0</v>
      </c>
      <c r="M6" s="39">
        <v>6.4123000000000001</v>
      </c>
      <c r="N6" s="22">
        <f t="shared" ref="N6:N20" si="2">M6+B6</f>
        <v>791.20849999999996</v>
      </c>
      <c r="O6" s="23">
        <v>0</v>
      </c>
      <c r="P6" s="24">
        <v>0</v>
      </c>
      <c r="Q6" s="25">
        <v>0</v>
      </c>
      <c r="R6" s="46"/>
      <c r="S6" s="47">
        <f t="shared" ref="S6:S20" si="3">A6</f>
        <v>44963</v>
      </c>
      <c r="T6" s="48">
        <v>9.1344999999999992</v>
      </c>
      <c r="U6" s="49">
        <v>0</v>
      </c>
      <c r="V6" s="50">
        <v>0</v>
      </c>
      <c r="W6" s="32">
        <v>0</v>
      </c>
      <c r="X6" s="18">
        <v>12.004</v>
      </c>
      <c r="Y6" s="49">
        <f>(X6-X6)*1000</f>
        <v>0</v>
      </c>
      <c r="Z6" s="50">
        <v>0</v>
      </c>
      <c r="AA6" s="32">
        <v>0</v>
      </c>
      <c r="AB6" s="48">
        <v>8.8786000000000005</v>
      </c>
      <c r="AC6" s="49">
        <v>0</v>
      </c>
      <c r="AD6" s="50">
        <v>0</v>
      </c>
      <c r="AE6" s="32">
        <v>0</v>
      </c>
      <c r="AF6" s="55">
        <v>81149</v>
      </c>
      <c r="AG6" s="70">
        <f>81153-AF6</f>
        <v>4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44964</v>
      </c>
      <c r="B7" s="20">
        <v>784.7962</v>
      </c>
      <c r="C7" s="21">
        <v>6.3433000000000002</v>
      </c>
      <c r="D7" s="22">
        <f t="shared" si="0"/>
        <v>791.1395</v>
      </c>
      <c r="E7" s="23">
        <f t="shared" ref="E7:E20" si="4">(D7-D6)*1000</f>
        <v>-0.199999999949796</v>
      </c>
      <c r="F7" s="24">
        <f t="shared" ref="F7:F20" si="5">F6+E7</f>
        <v>-0.199999999949796</v>
      </c>
      <c r="G7" s="25">
        <f t="shared" ref="G7:G20" si="6">E7/(A7-A6)</f>
        <v>-0.199999999949796</v>
      </c>
      <c r="H7" s="21">
        <v>7.2130000000000001</v>
      </c>
      <c r="I7" s="22">
        <f t="shared" si="1"/>
        <v>792.00919999999996</v>
      </c>
      <c r="J7" s="23">
        <f t="shared" ref="J7:J20" si="7">(I7-I6)*1000</f>
        <v>-0.20000000006348301</v>
      </c>
      <c r="K7" s="24">
        <f t="shared" ref="K7:K20" si="8">K6+J7</f>
        <v>-0.20000000006348301</v>
      </c>
      <c r="L7" s="25">
        <f t="shared" ref="L7:L20" si="9">J7/(A7-A6)</f>
        <v>-0.20000000006348301</v>
      </c>
      <c r="M7" s="40">
        <v>6.4124999999999996</v>
      </c>
      <c r="N7" s="22">
        <f t="shared" si="2"/>
        <v>791.20870000000002</v>
      </c>
      <c r="O7" s="23">
        <f t="shared" ref="O7:O20" si="10">(N7-N6)*1000</f>
        <v>0.20000000006348301</v>
      </c>
      <c r="P7" s="24">
        <f t="shared" ref="P7:P20" si="11">P6+O7</f>
        <v>0.20000000006348301</v>
      </c>
      <c r="Q7" s="25">
        <f t="shared" ref="Q7:Q20" si="12">O7/(A7-A6)</f>
        <v>0.20000000006348301</v>
      </c>
      <c r="R7" s="51"/>
      <c r="S7" s="47">
        <f t="shared" si="3"/>
        <v>44964</v>
      </c>
      <c r="T7" s="48">
        <v>9.1342999999999996</v>
      </c>
      <c r="U7" s="49">
        <f t="shared" ref="U7:U20" si="13">(T7-T6)*1000</f>
        <v>-0.19999999999953399</v>
      </c>
      <c r="V7" s="50">
        <f t="shared" ref="V7:V20" si="14">V6+U7</f>
        <v>-0.19999999999953399</v>
      </c>
      <c r="W7" s="32">
        <f t="shared" ref="W7:W20" si="15">U7/(S7-S6)</f>
        <v>-0.19999999999953399</v>
      </c>
      <c r="X7" s="18">
        <v>12.0038</v>
      </c>
      <c r="Y7" s="49">
        <f t="shared" ref="Y7:Y20" si="16">(X7-X6)*1000</f>
        <v>-0.19999999999953399</v>
      </c>
      <c r="Z7" s="50">
        <f t="shared" ref="Z7:Z20" si="17">Z6+Y7</f>
        <v>-0.19999999999953399</v>
      </c>
      <c r="AA7" s="32">
        <f t="shared" ref="AA7:AA20" si="18">Y7/(S7-S6)</f>
        <v>-0.19999999999953399</v>
      </c>
      <c r="AB7" s="48">
        <v>8.8785000000000007</v>
      </c>
      <c r="AC7" s="49">
        <f t="shared" ref="AC7:AC20" si="19">(AB7-AB6)*1000</f>
        <v>-9.99999999997669E-2</v>
      </c>
      <c r="AD7" s="50">
        <f t="shared" ref="AD7:AD20" si="20">AD6+AC7</f>
        <v>-9.99999999997669E-2</v>
      </c>
      <c r="AE7" s="32">
        <f t="shared" ref="AE7:AE20" si="21">AC7/(S7-S6)</f>
        <v>-9.99999999997669E-2</v>
      </c>
      <c r="AF7" s="55">
        <v>81146</v>
      </c>
      <c r="AG7" s="70">
        <f t="shared" ref="AG7:AG20" si="22">81153-AF7</f>
        <v>7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44965</v>
      </c>
      <c r="B8" s="20">
        <v>784.7962</v>
      </c>
      <c r="C8" s="21">
        <v>6.3433999999999999</v>
      </c>
      <c r="D8" s="22">
        <f t="shared" si="0"/>
        <v>791.13959999999997</v>
      </c>
      <c r="E8" s="23">
        <f t="shared" si="4"/>
        <v>9.9999999974897905E-2</v>
      </c>
      <c r="F8" s="24">
        <f t="shared" si="5"/>
        <v>-9.9999999974897905E-2</v>
      </c>
      <c r="G8" s="25">
        <f t="shared" si="6"/>
        <v>9.9999999974897905E-2</v>
      </c>
      <c r="H8" s="21">
        <v>7.2127999999999997</v>
      </c>
      <c r="I8" s="22">
        <f t="shared" si="1"/>
        <v>792.00900000000001</v>
      </c>
      <c r="J8" s="23">
        <f t="shared" si="7"/>
        <v>-0.199999999949796</v>
      </c>
      <c r="K8" s="24">
        <f t="shared" si="8"/>
        <v>-0.40000000001327901</v>
      </c>
      <c r="L8" s="25">
        <f t="shared" si="9"/>
        <v>-0.199999999949796</v>
      </c>
      <c r="M8" s="39">
        <v>6.4120999999999997</v>
      </c>
      <c r="N8" s="22">
        <f t="shared" si="2"/>
        <v>791.20830000000001</v>
      </c>
      <c r="O8" s="23">
        <f t="shared" si="10"/>
        <v>-0.40000000001327901</v>
      </c>
      <c r="P8" s="24">
        <f t="shared" si="11"/>
        <v>-0.199999999949796</v>
      </c>
      <c r="Q8" s="25">
        <f t="shared" si="12"/>
        <v>-0.40000000001327901</v>
      </c>
      <c r="R8" s="46"/>
      <c r="S8" s="47">
        <f t="shared" si="3"/>
        <v>44965</v>
      </c>
      <c r="T8" s="48">
        <v>9.1343999999999994</v>
      </c>
      <c r="U8" s="49">
        <f t="shared" si="13"/>
        <v>9.99999999997669E-2</v>
      </c>
      <c r="V8" s="50">
        <f t="shared" si="14"/>
        <v>-9.99999999997669E-2</v>
      </c>
      <c r="W8" s="32">
        <f t="shared" si="15"/>
        <v>9.99999999997669E-2</v>
      </c>
      <c r="X8" s="18">
        <v>12.0039</v>
      </c>
      <c r="Y8" s="49">
        <f t="shared" si="16"/>
        <v>9.99999999997669E-2</v>
      </c>
      <c r="Z8" s="50">
        <f t="shared" si="17"/>
        <v>-9.99999999997669E-2</v>
      </c>
      <c r="AA8" s="32">
        <f t="shared" si="18"/>
        <v>9.99999999997669E-2</v>
      </c>
      <c r="AB8" s="48">
        <v>8.8788</v>
      </c>
      <c r="AC8" s="49">
        <f t="shared" si="19"/>
        <v>0.29999999999930099</v>
      </c>
      <c r="AD8" s="50">
        <f t="shared" si="20"/>
        <v>0.19999999999953399</v>
      </c>
      <c r="AE8" s="32">
        <f t="shared" si="21"/>
        <v>0.29999999999930099</v>
      </c>
      <c r="AF8" s="55">
        <v>81143</v>
      </c>
      <c r="AG8" s="70">
        <f t="shared" si="22"/>
        <v>10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44966</v>
      </c>
      <c r="B9" s="20">
        <v>784.7962</v>
      </c>
      <c r="C9" s="21">
        <v>6.3432000000000004</v>
      </c>
      <c r="D9" s="22">
        <f t="shared" si="0"/>
        <v>791.13940000000002</v>
      </c>
      <c r="E9" s="23">
        <f t="shared" si="4"/>
        <v>-0.199999999949796</v>
      </c>
      <c r="F9" s="24">
        <f t="shared" si="5"/>
        <v>-0.29999999992469401</v>
      </c>
      <c r="G9" s="25">
        <f t="shared" si="6"/>
        <v>-0.199999999949796</v>
      </c>
      <c r="H9" s="21">
        <v>7.2125000000000004</v>
      </c>
      <c r="I9" s="22">
        <f t="shared" si="1"/>
        <v>792.00869999999998</v>
      </c>
      <c r="J9" s="23">
        <f t="shared" si="7"/>
        <v>-0.30000000003838101</v>
      </c>
      <c r="K9" s="24">
        <f t="shared" si="8"/>
        <v>-0.70000000005165897</v>
      </c>
      <c r="L9" s="25">
        <f t="shared" si="9"/>
        <v>-0.30000000003838101</v>
      </c>
      <c r="M9" s="40">
        <v>6.4119000000000002</v>
      </c>
      <c r="N9" s="22">
        <f t="shared" si="2"/>
        <v>791.20809999999994</v>
      </c>
      <c r="O9" s="23">
        <f t="shared" si="10"/>
        <v>-0.20000000006348301</v>
      </c>
      <c r="P9" s="24">
        <f t="shared" si="11"/>
        <v>-0.40000000001327901</v>
      </c>
      <c r="Q9" s="25">
        <f t="shared" si="12"/>
        <v>-0.20000000006348301</v>
      </c>
      <c r="R9" s="51"/>
      <c r="S9" s="47">
        <f t="shared" si="3"/>
        <v>44966</v>
      </c>
      <c r="T9" s="48">
        <v>9.1339000000000006</v>
      </c>
      <c r="U9" s="49">
        <f t="shared" si="13"/>
        <v>-0.49999999999883499</v>
      </c>
      <c r="V9" s="50">
        <f t="shared" si="14"/>
        <v>-0.59999999999860198</v>
      </c>
      <c r="W9" s="32">
        <f t="shared" si="15"/>
        <v>-0.49999999999883499</v>
      </c>
      <c r="X9" s="18">
        <v>12.003399999999999</v>
      </c>
      <c r="Y9" s="49">
        <f t="shared" si="16"/>
        <v>-0.50000000000061096</v>
      </c>
      <c r="Z9" s="50">
        <f t="shared" si="17"/>
        <v>-0.60000000000037801</v>
      </c>
      <c r="AA9" s="32">
        <f t="shared" si="18"/>
        <v>-0.50000000000061096</v>
      </c>
      <c r="AB9" s="48">
        <v>8.8782999999999994</v>
      </c>
      <c r="AC9" s="49">
        <f t="shared" si="19"/>
        <v>-0.50000000000061096</v>
      </c>
      <c r="AD9" s="50">
        <f t="shared" si="20"/>
        <v>-0.30000000000107702</v>
      </c>
      <c r="AE9" s="32">
        <f t="shared" si="21"/>
        <v>-0.50000000000061096</v>
      </c>
      <c r="AF9" s="55">
        <v>81140</v>
      </c>
      <c r="AG9" s="70">
        <f t="shared" si="22"/>
        <v>13</v>
      </c>
      <c r="AH9" s="71"/>
      <c r="AI9" s="73"/>
      <c r="AJ9" s="73"/>
      <c r="AK9" s="73"/>
      <c r="AL9" s="73"/>
      <c r="AM9" s="73"/>
    </row>
    <row r="10" spans="1:44" s="7" customFormat="1" ht="14.25">
      <c r="A10" s="19">
        <v>44967</v>
      </c>
      <c r="B10" s="20">
        <v>784.7962</v>
      </c>
      <c r="C10" s="21">
        <v>6.343</v>
      </c>
      <c r="D10" s="22">
        <f t="shared" si="0"/>
        <v>791.13919999999996</v>
      </c>
      <c r="E10" s="23">
        <f t="shared" si="4"/>
        <v>-0.20000000006348301</v>
      </c>
      <c r="F10" s="24">
        <f t="shared" si="5"/>
        <v>-0.49999999998817701</v>
      </c>
      <c r="G10" s="25">
        <f t="shared" si="6"/>
        <v>-0.20000000006348301</v>
      </c>
      <c r="H10" s="21">
        <v>7.2123999999999997</v>
      </c>
      <c r="I10" s="22">
        <f t="shared" si="1"/>
        <v>792.0086</v>
      </c>
      <c r="J10" s="23">
        <f t="shared" si="7"/>
        <v>-9.9999999974897905E-2</v>
      </c>
      <c r="K10" s="24">
        <f t="shared" si="8"/>
        <v>-0.80000000002655702</v>
      </c>
      <c r="L10" s="25">
        <f t="shared" si="9"/>
        <v>-9.9999999974897905E-2</v>
      </c>
      <c r="M10" s="39">
        <v>6.4116999999999997</v>
      </c>
      <c r="N10" s="22">
        <f t="shared" si="2"/>
        <v>791.2079</v>
      </c>
      <c r="O10" s="23">
        <f t="shared" si="10"/>
        <v>-0.199999999949796</v>
      </c>
      <c r="P10" s="24">
        <f t="shared" si="11"/>
        <v>-0.59999999996307496</v>
      </c>
      <c r="Q10" s="25">
        <f t="shared" si="12"/>
        <v>-0.199999999949796</v>
      </c>
      <c r="R10" s="46"/>
      <c r="S10" s="47">
        <f t="shared" si="3"/>
        <v>44967</v>
      </c>
      <c r="T10" s="48">
        <v>9.1336999999999993</v>
      </c>
      <c r="U10" s="49">
        <f t="shared" si="13"/>
        <v>-0.20000000000130999</v>
      </c>
      <c r="V10" s="50">
        <f t="shared" si="14"/>
        <v>-0.799999999999912</v>
      </c>
      <c r="W10" s="32">
        <f t="shared" si="15"/>
        <v>-0.20000000000130999</v>
      </c>
      <c r="X10" s="18">
        <v>12.0032</v>
      </c>
      <c r="Y10" s="49">
        <f t="shared" si="16"/>
        <v>-0.19999999999953399</v>
      </c>
      <c r="Z10" s="50">
        <f t="shared" si="17"/>
        <v>-0.799999999999912</v>
      </c>
      <c r="AA10" s="32">
        <f t="shared" si="18"/>
        <v>-0.19999999999953399</v>
      </c>
      <c r="AB10" s="48">
        <v>8.8780999999999999</v>
      </c>
      <c r="AC10" s="49">
        <f t="shared" si="19"/>
        <v>-0.19999999999953399</v>
      </c>
      <c r="AD10" s="50">
        <f t="shared" si="20"/>
        <v>-0.50000000000061096</v>
      </c>
      <c r="AE10" s="32">
        <f t="shared" si="21"/>
        <v>-0.19999999999953399</v>
      </c>
      <c r="AF10" s="55">
        <v>81137</v>
      </c>
      <c r="AG10" s="70">
        <f t="shared" si="22"/>
        <v>16</v>
      </c>
    </row>
    <row r="11" spans="1:44" s="1" customFormat="1" ht="14.85" customHeight="1">
      <c r="A11" s="19">
        <v>44968</v>
      </c>
      <c r="B11" s="20">
        <v>784.7962</v>
      </c>
      <c r="C11" s="21">
        <v>6.3430999999999997</v>
      </c>
      <c r="D11" s="22">
        <f t="shared" si="0"/>
        <v>791.13930000000005</v>
      </c>
      <c r="E11" s="23">
        <f t="shared" si="4"/>
        <v>0.10000000008858501</v>
      </c>
      <c r="F11" s="24">
        <f t="shared" si="5"/>
        <v>-0.39999999989959201</v>
      </c>
      <c r="G11" s="25">
        <f t="shared" si="6"/>
        <v>0.10000000008858501</v>
      </c>
      <c r="H11" s="21">
        <v>7.2122000000000002</v>
      </c>
      <c r="I11" s="22">
        <f t="shared" si="1"/>
        <v>792.00840000000005</v>
      </c>
      <c r="J11" s="23">
        <f t="shared" si="7"/>
        <v>-0.199999999949796</v>
      </c>
      <c r="K11" s="24">
        <f t="shared" si="8"/>
        <v>-0.99999999997635303</v>
      </c>
      <c r="L11" s="25">
        <f t="shared" si="9"/>
        <v>-0.199999999949796</v>
      </c>
      <c r="M11" s="40">
        <v>6.4115000000000002</v>
      </c>
      <c r="N11" s="22">
        <f t="shared" si="2"/>
        <v>791.20770000000005</v>
      </c>
      <c r="O11" s="23">
        <f t="shared" si="10"/>
        <v>-0.199999999949796</v>
      </c>
      <c r="P11" s="24">
        <f t="shared" si="11"/>
        <v>-0.79999999991286996</v>
      </c>
      <c r="Q11" s="25">
        <f t="shared" si="12"/>
        <v>-0.199999999949796</v>
      </c>
      <c r="R11" s="51"/>
      <c r="S11" s="47">
        <f t="shared" si="3"/>
        <v>44968</v>
      </c>
      <c r="T11" s="48">
        <v>9.1338000000000008</v>
      </c>
      <c r="U11" s="49">
        <f t="shared" si="13"/>
        <v>0.10000000000154299</v>
      </c>
      <c r="V11" s="50">
        <f t="shared" si="14"/>
        <v>-0.69999999999836904</v>
      </c>
      <c r="W11" s="32">
        <f t="shared" si="15"/>
        <v>0.10000000000154299</v>
      </c>
      <c r="X11" s="18">
        <v>12.003299999999999</v>
      </c>
      <c r="Y11" s="49">
        <f t="shared" si="16"/>
        <v>9.99999999997669E-2</v>
      </c>
      <c r="Z11" s="50">
        <f t="shared" si="17"/>
        <v>-0.70000000000014495</v>
      </c>
      <c r="AA11" s="32">
        <f t="shared" si="18"/>
        <v>9.99999999997669E-2</v>
      </c>
      <c r="AB11" s="48">
        <v>8.8779000000000003</v>
      </c>
      <c r="AC11" s="49">
        <f t="shared" si="19"/>
        <v>-0.19999999999953399</v>
      </c>
      <c r="AD11" s="50">
        <f t="shared" si="20"/>
        <v>-0.70000000000014495</v>
      </c>
      <c r="AE11" s="32">
        <f t="shared" si="21"/>
        <v>-0.19999999999953399</v>
      </c>
      <c r="AF11" s="55">
        <v>81134</v>
      </c>
      <c r="AG11" s="70">
        <f t="shared" si="22"/>
        <v>19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44969</v>
      </c>
      <c r="B12" s="20">
        <v>784.7962</v>
      </c>
      <c r="C12" s="21">
        <v>6.3426</v>
      </c>
      <c r="D12" s="22">
        <f t="shared" si="0"/>
        <v>791.13879999999995</v>
      </c>
      <c r="E12" s="23">
        <f t="shared" si="4"/>
        <v>-0.50000000010186296</v>
      </c>
      <c r="F12" s="24">
        <f t="shared" si="5"/>
        <v>-0.90000000000145497</v>
      </c>
      <c r="G12" s="25">
        <f t="shared" si="6"/>
        <v>-0.50000000010186296</v>
      </c>
      <c r="H12" s="21">
        <v>7.2123999999999997</v>
      </c>
      <c r="I12" s="22">
        <f t="shared" si="1"/>
        <v>792.0086</v>
      </c>
      <c r="J12" s="23">
        <f t="shared" si="7"/>
        <v>0.199999999949796</v>
      </c>
      <c r="K12" s="24">
        <f t="shared" si="8"/>
        <v>-0.80000000002655702</v>
      </c>
      <c r="L12" s="25">
        <f t="shared" si="9"/>
        <v>0.199999999949796</v>
      </c>
      <c r="M12" s="39">
        <v>6.4114000000000004</v>
      </c>
      <c r="N12" s="22">
        <f t="shared" si="2"/>
        <v>791.20759999999996</v>
      </c>
      <c r="O12" s="23">
        <f t="shared" si="10"/>
        <v>-0.10000000008858501</v>
      </c>
      <c r="P12" s="24">
        <f t="shared" si="11"/>
        <v>-0.90000000000145497</v>
      </c>
      <c r="Q12" s="25">
        <f t="shared" si="12"/>
        <v>-0.10000000008858501</v>
      </c>
      <c r="R12" s="46"/>
      <c r="S12" s="47">
        <f t="shared" si="3"/>
        <v>44969</v>
      </c>
      <c r="T12" s="48">
        <v>9.1333000000000002</v>
      </c>
      <c r="U12" s="49">
        <f t="shared" si="13"/>
        <v>-0.50000000000061096</v>
      </c>
      <c r="V12" s="50">
        <f t="shared" si="14"/>
        <v>-1.1999999999989801</v>
      </c>
      <c r="W12" s="32">
        <f t="shared" si="15"/>
        <v>-0.50000000000061096</v>
      </c>
      <c r="X12" s="18">
        <v>12.002800000000001</v>
      </c>
      <c r="Y12" s="49">
        <f t="shared" si="16"/>
        <v>-0.49999999999883499</v>
      </c>
      <c r="Z12" s="50">
        <f t="shared" si="17"/>
        <v>-1.1999999999989801</v>
      </c>
      <c r="AA12" s="32">
        <f t="shared" si="18"/>
        <v>-0.49999999999883499</v>
      </c>
      <c r="AB12" s="48">
        <v>8.8778000000000006</v>
      </c>
      <c r="AC12" s="49">
        <f t="shared" si="19"/>
        <v>-9.99999999997669E-2</v>
      </c>
      <c r="AD12" s="50">
        <f t="shared" si="20"/>
        <v>-0.799999999999912</v>
      </c>
      <c r="AE12" s="32">
        <f t="shared" si="21"/>
        <v>-9.99999999997669E-2</v>
      </c>
      <c r="AF12" s="55">
        <v>81131</v>
      </c>
      <c r="AG12" s="70">
        <f t="shared" si="22"/>
        <v>22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7" customFormat="1" ht="14.25">
      <c r="A13" s="19">
        <v>44970</v>
      </c>
      <c r="B13" s="20">
        <v>784.7962</v>
      </c>
      <c r="C13" s="21">
        <v>6.3425000000000002</v>
      </c>
      <c r="D13" s="22">
        <f t="shared" si="0"/>
        <v>791.13869999999997</v>
      </c>
      <c r="E13" s="23">
        <f t="shared" si="4"/>
        <v>-9.9999999974897905E-2</v>
      </c>
      <c r="F13" s="24">
        <f t="shared" si="5"/>
        <v>-0.99999999997635303</v>
      </c>
      <c r="G13" s="25">
        <f t="shared" si="6"/>
        <v>-9.9999999974897905E-2</v>
      </c>
      <c r="H13" s="21">
        <v>7.2118000000000002</v>
      </c>
      <c r="I13" s="22">
        <f t="shared" si="1"/>
        <v>792.00800000000004</v>
      </c>
      <c r="J13" s="23">
        <f t="shared" si="7"/>
        <v>-0.59999999996307496</v>
      </c>
      <c r="K13" s="24">
        <f t="shared" si="8"/>
        <v>-1.39999999998963</v>
      </c>
      <c r="L13" s="25">
        <f t="shared" si="9"/>
        <v>-0.59999999996307496</v>
      </c>
      <c r="M13" s="40">
        <v>6.4111000000000002</v>
      </c>
      <c r="N13" s="22">
        <f t="shared" si="2"/>
        <v>791.20730000000003</v>
      </c>
      <c r="O13" s="23">
        <f t="shared" si="10"/>
        <v>-0.29999999992469401</v>
      </c>
      <c r="P13" s="24">
        <f t="shared" si="11"/>
        <v>-1.1999999999261499</v>
      </c>
      <c r="Q13" s="25">
        <f t="shared" si="12"/>
        <v>-0.29999999992469401</v>
      </c>
      <c r="R13" s="46"/>
      <c r="S13" s="47">
        <f t="shared" si="3"/>
        <v>44970</v>
      </c>
      <c r="T13" s="48">
        <v>9.1331000000000007</v>
      </c>
      <c r="U13" s="49">
        <f t="shared" si="13"/>
        <v>-0.19999999999953399</v>
      </c>
      <c r="V13" s="50">
        <f t="shared" si="14"/>
        <v>-1.39999999999851</v>
      </c>
      <c r="W13" s="32">
        <f t="shared" si="15"/>
        <v>-0.19999999999953399</v>
      </c>
      <c r="X13" s="18">
        <v>12.0025</v>
      </c>
      <c r="Y13" s="49">
        <f t="shared" si="16"/>
        <v>-0.30000000000107702</v>
      </c>
      <c r="Z13" s="50">
        <f t="shared" si="17"/>
        <v>-1.50000000000006</v>
      </c>
      <c r="AA13" s="32">
        <f t="shared" si="18"/>
        <v>-0.30000000000107702</v>
      </c>
      <c r="AB13" s="48">
        <v>8.8774999999999995</v>
      </c>
      <c r="AC13" s="49">
        <f t="shared" si="19"/>
        <v>-0.30000000000107702</v>
      </c>
      <c r="AD13" s="50">
        <f t="shared" si="20"/>
        <v>-1.10000000000099</v>
      </c>
      <c r="AE13" s="32">
        <f t="shared" si="21"/>
        <v>-0.30000000000107702</v>
      </c>
      <c r="AF13" s="55">
        <v>81128</v>
      </c>
      <c r="AG13" s="70">
        <f t="shared" si="22"/>
        <v>25</v>
      </c>
    </row>
    <row r="14" spans="1:44" s="1" customFormat="1" ht="14.85" customHeight="1">
      <c r="A14" s="19">
        <v>44971</v>
      </c>
      <c r="B14" s="20">
        <v>784.7962</v>
      </c>
      <c r="C14" s="21">
        <v>6.3422000000000001</v>
      </c>
      <c r="D14" s="22">
        <f t="shared" si="0"/>
        <v>791.13840000000005</v>
      </c>
      <c r="E14" s="23">
        <f t="shared" si="4"/>
        <v>-0.29999999992469401</v>
      </c>
      <c r="F14" s="24">
        <f t="shared" si="5"/>
        <v>-1.2999999999010501</v>
      </c>
      <c r="G14" s="25">
        <f t="shared" si="6"/>
        <v>-0.29999999992469401</v>
      </c>
      <c r="H14" s="21">
        <v>7.2117000000000004</v>
      </c>
      <c r="I14" s="22">
        <f t="shared" si="1"/>
        <v>792.00789999999995</v>
      </c>
      <c r="J14" s="23">
        <f t="shared" si="7"/>
        <v>-0.10000000008858501</v>
      </c>
      <c r="K14" s="24">
        <f t="shared" si="8"/>
        <v>-1.5000000000782201</v>
      </c>
      <c r="L14" s="25">
        <f t="shared" si="9"/>
        <v>-0.10000000008858501</v>
      </c>
      <c r="M14" s="39">
        <v>6.4108999999999998</v>
      </c>
      <c r="N14" s="22">
        <f t="shared" si="2"/>
        <v>791.20709999999997</v>
      </c>
      <c r="O14" s="23">
        <f t="shared" si="10"/>
        <v>-0.20000000006348301</v>
      </c>
      <c r="P14" s="24">
        <f t="shared" si="11"/>
        <v>-1.39999999998963</v>
      </c>
      <c r="Q14" s="25">
        <f t="shared" si="12"/>
        <v>-0.20000000006348301</v>
      </c>
      <c r="R14" s="46"/>
      <c r="S14" s="47">
        <f t="shared" si="3"/>
        <v>44971</v>
      </c>
      <c r="T14" s="48">
        <v>9.1332000000000004</v>
      </c>
      <c r="U14" s="49">
        <f t="shared" si="13"/>
        <v>9.99999999997669E-2</v>
      </c>
      <c r="V14" s="50">
        <f t="shared" si="14"/>
        <v>-1.2999999999987499</v>
      </c>
      <c r="W14" s="32">
        <f t="shared" si="15"/>
        <v>9.99999999997669E-2</v>
      </c>
      <c r="X14" s="18">
        <v>12.0024</v>
      </c>
      <c r="Y14" s="49">
        <f t="shared" si="16"/>
        <v>-9.99999999997669E-2</v>
      </c>
      <c r="Z14" s="50">
        <f t="shared" si="17"/>
        <v>-1.59999999999982</v>
      </c>
      <c r="AA14" s="32">
        <f t="shared" si="18"/>
        <v>-9.99999999997669E-2</v>
      </c>
      <c r="AB14" s="48">
        <v>8.8773</v>
      </c>
      <c r="AC14" s="49">
        <f t="shared" si="19"/>
        <v>-0.19999999999953399</v>
      </c>
      <c r="AD14" s="50">
        <f t="shared" si="20"/>
        <v>-1.3000000000005201</v>
      </c>
      <c r="AE14" s="32">
        <f t="shared" si="21"/>
        <v>-0.19999999999953399</v>
      </c>
      <c r="AF14" s="55">
        <v>81125</v>
      </c>
      <c r="AG14" s="70">
        <f t="shared" si="22"/>
        <v>28</v>
      </c>
      <c r="AH14" s="72"/>
    </row>
    <row r="15" spans="1:44" s="1" customFormat="1" ht="14.85" customHeight="1">
      <c r="A15" s="19">
        <v>44972</v>
      </c>
      <c r="B15" s="20">
        <v>784.7962</v>
      </c>
      <c r="C15" s="21">
        <v>6.3419999999999996</v>
      </c>
      <c r="D15" s="22">
        <f t="shared" si="0"/>
        <v>791.13819999999998</v>
      </c>
      <c r="E15" s="23">
        <f t="shared" si="4"/>
        <v>-0.20000000006348301</v>
      </c>
      <c r="F15" s="24">
        <f t="shared" si="5"/>
        <v>-1.4999999999645299</v>
      </c>
      <c r="G15" s="25">
        <f t="shared" si="6"/>
        <v>-0.20000000006348301</v>
      </c>
      <c r="H15" s="21">
        <v>7.2114000000000003</v>
      </c>
      <c r="I15" s="22">
        <f t="shared" si="1"/>
        <v>792.00760000000002</v>
      </c>
      <c r="J15" s="23">
        <f t="shared" si="7"/>
        <v>-0.29999999992469401</v>
      </c>
      <c r="K15" s="24">
        <f t="shared" si="8"/>
        <v>-1.8000000000029099</v>
      </c>
      <c r="L15" s="25">
        <f t="shared" si="9"/>
        <v>-0.29999999992469401</v>
      </c>
      <c r="M15" s="40">
        <v>6.4107000000000003</v>
      </c>
      <c r="N15" s="22">
        <f t="shared" si="2"/>
        <v>791.20690000000002</v>
      </c>
      <c r="O15" s="23">
        <f t="shared" si="10"/>
        <v>-0.199999999949796</v>
      </c>
      <c r="P15" s="24">
        <f t="shared" si="11"/>
        <v>-1.5999999999394301</v>
      </c>
      <c r="Q15" s="25">
        <f t="shared" si="12"/>
        <v>-0.199999999949796</v>
      </c>
      <c r="R15" s="51"/>
      <c r="S15" s="47">
        <f t="shared" si="3"/>
        <v>44972</v>
      </c>
      <c r="T15" s="48">
        <v>9.1326999999999998</v>
      </c>
      <c r="U15" s="49">
        <f t="shared" si="13"/>
        <v>-0.50000000000061096</v>
      </c>
      <c r="V15" s="50">
        <f t="shared" si="14"/>
        <v>-1.7999999999993599</v>
      </c>
      <c r="W15" s="32">
        <f t="shared" si="15"/>
        <v>-0.50000000000061096</v>
      </c>
      <c r="X15" s="18">
        <v>12.0022</v>
      </c>
      <c r="Y15" s="49">
        <f t="shared" si="16"/>
        <v>-0.19999999999953399</v>
      </c>
      <c r="Z15" s="50">
        <f t="shared" si="17"/>
        <v>-1.7999999999993599</v>
      </c>
      <c r="AA15" s="32">
        <f t="shared" si="18"/>
        <v>-0.19999999999953399</v>
      </c>
      <c r="AB15" s="48">
        <v>8.8773999999999997</v>
      </c>
      <c r="AC15" s="49">
        <f t="shared" si="19"/>
        <v>9.99999999997669E-2</v>
      </c>
      <c r="AD15" s="50">
        <f t="shared" si="20"/>
        <v>-1.20000000000076</v>
      </c>
      <c r="AE15" s="32">
        <f t="shared" si="21"/>
        <v>9.99999999997669E-2</v>
      </c>
      <c r="AF15" s="55">
        <v>81122</v>
      </c>
      <c r="AG15" s="70">
        <f t="shared" si="22"/>
        <v>31</v>
      </c>
      <c r="AH15" s="71"/>
    </row>
    <row r="16" spans="1:44" s="7" customFormat="1" ht="14.25">
      <c r="A16" s="19">
        <v>44973</v>
      </c>
      <c r="B16" s="20">
        <v>784.7962</v>
      </c>
      <c r="C16" s="21">
        <v>6.3421000000000003</v>
      </c>
      <c r="D16" s="22">
        <f t="shared" si="0"/>
        <v>791.13829999999996</v>
      </c>
      <c r="E16" s="23">
        <f t="shared" si="4"/>
        <v>9.9999999974897905E-2</v>
      </c>
      <c r="F16" s="24">
        <f t="shared" si="5"/>
        <v>-1.39999999998963</v>
      </c>
      <c r="G16" s="25">
        <f t="shared" si="6"/>
        <v>9.9999999974897905E-2</v>
      </c>
      <c r="H16" s="21">
        <v>7.2111999999999998</v>
      </c>
      <c r="I16" s="22">
        <f t="shared" si="1"/>
        <v>792.00739999999996</v>
      </c>
      <c r="J16" s="23">
        <f t="shared" si="7"/>
        <v>-0.20000000006348301</v>
      </c>
      <c r="K16" s="24">
        <f t="shared" si="8"/>
        <v>-2.00000000006639</v>
      </c>
      <c r="L16" s="25">
        <f t="shared" si="9"/>
        <v>-0.20000000006348301</v>
      </c>
      <c r="M16" s="39">
        <v>6.4105999999999996</v>
      </c>
      <c r="N16" s="22">
        <f t="shared" si="2"/>
        <v>791.20680000000004</v>
      </c>
      <c r="O16" s="23">
        <f t="shared" si="10"/>
        <v>-9.9999999974897905E-2</v>
      </c>
      <c r="P16" s="24">
        <f t="shared" si="11"/>
        <v>-1.69999999991433</v>
      </c>
      <c r="Q16" s="25">
        <f t="shared" si="12"/>
        <v>-9.9999999974897905E-2</v>
      </c>
      <c r="R16" s="46"/>
      <c r="S16" s="47">
        <f t="shared" si="3"/>
        <v>44973</v>
      </c>
      <c r="T16" s="48">
        <v>9.1325000000000003</v>
      </c>
      <c r="U16" s="49">
        <f t="shared" si="13"/>
        <v>-0.19999999999953399</v>
      </c>
      <c r="V16" s="50">
        <f t="shared" si="14"/>
        <v>-1.99999999999889</v>
      </c>
      <c r="W16" s="32">
        <f t="shared" si="15"/>
        <v>-0.19999999999953399</v>
      </c>
      <c r="X16" s="18">
        <v>12.0021</v>
      </c>
      <c r="Y16" s="49">
        <f t="shared" si="16"/>
        <v>-9.99999999997669E-2</v>
      </c>
      <c r="Z16" s="50">
        <f t="shared" si="17"/>
        <v>-1.8999999999991199</v>
      </c>
      <c r="AA16" s="32">
        <f t="shared" si="18"/>
        <v>-9.99999999997669E-2</v>
      </c>
      <c r="AB16" s="48">
        <v>8.8768999999999991</v>
      </c>
      <c r="AC16" s="49">
        <f t="shared" si="19"/>
        <v>-0.50000000000061096</v>
      </c>
      <c r="AD16" s="50">
        <f t="shared" si="20"/>
        <v>-1.70000000000137</v>
      </c>
      <c r="AE16" s="32">
        <f t="shared" si="21"/>
        <v>-0.50000000000061096</v>
      </c>
      <c r="AF16" s="55">
        <v>81119</v>
      </c>
      <c r="AG16" s="70">
        <f t="shared" si="22"/>
        <v>34</v>
      </c>
      <c r="AH16" s="72"/>
    </row>
    <row r="17" spans="1:43" s="1" customFormat="1" ht="14.85" customHeight="1">
      <c r="A17" s="19">
        <v>44974</v>
      </c>
      <c r="B17" s="20">
        <v>784.7962</v>
      </c>
      <c r="C17" s="21">
        <v>6.3415999999999997</v>
      </c>
      <c r="D17" s="22">
        <f t="shared" si="0"/>
        <v>791.13779999999997</v>
      </c>
      <c r="E17" s="23">
        <f t="shared" si="4"/>
        <v>-0.49999999998817701</v>
      </c>
      <c r="F17" s="24">
        <f t="shared" si="5"/>
        <v>-1.8999999999778101</v>
      </c>
      <c r="G17" s="25">
        <f t="shared" si="6"/>
        <v>-0.49999999998817701</v>
      </c>
      <c r="H17" s="21">
        <v>7.2110000000000003</v>
      </c>
      <c r="I17" s="22">
        <f t="shared" si="1"/>
        <v>792.00720000000001</v>
      </c>
      <c r="J17" s="23">
        <f t="shared" si="7"/>
        <v>-0.199999999949796</v>
      </c>
      <c r="K17" s="24">
        <f t="shared" si="8"/>
        <v>-2.2000000000161899</v>
      </c>
      <c r="L17" s="25">
        <f t="shared" si="9"/>
        <v>-0.199999999949796</v>
      </c>
      <c r="M17" s="40">
        <v>6.4103000000000003</v>
      </c>
      <c r="N17" s="22">
        <f t="shared" si="2"/>
        <v>791.20650000000001</v>
      </c>
      <c r="O17" s="23">
        <f t="shared" si="10"/>
        <v>-0.30000000003838101</v>
      </c>
      <c r="P17" s="24">
        <f t="shared" si="11"/>
        <v>-1.9999999999527101</v>
      </c>
      <c r="Q17" s="25">
        <f t="shared" si="12"/>
        <v>-0.30000000003838101</v>
      </c>
      <c r="R17" s="51"/>
      <c r="S17" s="47">
        <f t="shared" si="3"/>
        <v>44974</v>
      </c>
      <c r="T17" s="48">
        <v>9.1324000000000005</v>
      </c>
      <c r="U17" s="49">
        <f t="shared" si="13"/>
        <v>-9.99999999997669E-2</v>
      </c>
      <c r="V17" s="50">
        <f t="shared" si="14"/>
        <v>-2.0999999999986598</v>
      </c>
      <c r="W17" s="32">
        <f t="shared" si="15"/>
        <v>-9.99999999997669E-2</v>
      </c>
      <c r="X17" s="18">
        <v>12.001799999999999</v>
      </c>
      <c r="Y17" s="49">
        <f t="shared" si="16"/>
        <v>-0.30000000000107702</v>
      </c>
      <c r="Z17" s="50">
        <f t="shared" si="17"/>
        <v>-2.2000000000002</v>
      </c>
      <c r="AA17" s="32">
        <f t="shared" si="18"/>
        <v>-0.30000000000107702</v>
      </c>
      <c r="AB17" s="48">
        <v>8.8766999999999996</v>
      </c>
      <c r="AC17" s="49">
        <f t="shared" si="19"/>
        <v>-0.19999999999953399</v>
      </c>
      <c r="AD17" s="50">
        <f t="shared" si="20"/>
        <v>-1.9000000000009001</v>
      </c>
      <c r="AE17" s="32">
        <f t="shared" si="21"/>
        <v>-0.19999999999953399</v>
      </c>
      <c r="AF17" s="55">
        <v>81116</v>
      </c>
      <c r="AG17" s="70">
        <f t="shared" si="22"/>
        <v>37</v>
      </c>
      <c r="AH17" s="71"/>
    </row>
    <row r="18" spans="1:43" s="1" customFormat="1" ht="14.85" customHeight="1">
      <c r="A18" s="19">
        <v>44975</v>
      </c>
      <c r="B18" s="20">
        <v>784.7962</v>
      </c>
      <c r="C18" s="21">
        <v>6.3414000000000001</v>
      </c>
      <c r="D18" s="22">
        <f t="shared" si="0"/>
        <v>791.13760000000002</v>
      </c>
      <c r="E18" s="23">
        <f t="shared" si="4"/>
        <v>-0.199999999949796</v>
      </c>
      <c r="F18" s="24">
        <f t="shared" si="5"/>
        <v>-2.0999999999275998</v>
      </c>
      <c r="G18" s="25">
        <f t="shared" si="6"/>
        <v>-0.199999999949796</v>
      </c>
      <c r="H18" s="21">
        <v>7.2111000000000001</v>
      </c>
      <c r="I18" s="22">
        <f t="shared" si="1"/>
        <v>792.00729999999999</v>
      </c>
      <c r="J18" s="23">
        <f t="shared" si="7"/>
        <v>9.9999999974897905E-2</v>
      </c>
      <c r="K18" s="24">
        <f t="shared" si="8"/>
        <v>-2.1000000000412902</v>
      </c>
      <c r="L18" s="25">
        <f t="shared" si="9"/>
        <v>9.9999999974897905E-2</v>
      </c>
      <c r="M18" s="39">
        <v>6.4100999999999999</v>
      </c>
      <c r="N18" s="22">
        <f t="shared" si="2"/>
        <v>791.20630000000006</v>
      </c>
      <c r="O18" s="23">
        <f t="shared" si="10"/>
        <v>-0.199999999949796</v>
      </c>
      <c r="P18" s="24">
        <f t="shared" si="11"/>
        <v>-2.1999999999024999</v>
      </c>
      <c r="Q18" s="25">
        <f t="shared" si="12"/>
        <v>-0.199999999949796</v>
      </c>
      <c r="R18" s="51"/>
      <c r="S18" s="47">
        <f t="shared" si="3"/>
        <v>44975</v>
      </c>
      <c r="T18" s="48">
        <v>9.1320999999999994</v>
      </c>
      <c r="U18" s="49">
        <f t="shared" si="13"/>
        <v>-0.30000000000107702</v>
      </c>
      <c r="V18" s="50">
        <f t="shared" si="14"/>
        <v>-2.3999999999997401</v>
      </c>
      <c r="W18" s="32">
        <f t="shared" si="15"/>
        <v>-0.30000000000107702</v>
      </c>
      <c r="X18" s="18">
        <v>12.001899999999999</v>
      </c>
      <c r="Y18" s="49">
        <f t="shared" si="16"/>
        <v>9.99999999997669E-2</v>
      </c>
      <c r="Z18" s="50">
        <f t="shared" si="17"/>
        <v>-2.10000000000043</v>
      </c>
      <c r="AA18" s="32">
        <f t="shared" si="18"/>
        <v>9.99999999997669E-2</v>
      </c>
      <c r="AB18" s="48">
        <v>8.8767999999999994</v>
      </c>
      <c r="AC18" s="49">
        <f t="shared" si="19"/>
        <v>9.99999999997669E-2</v>
      </c>
      <c r="AD18" s="50">
        <f t="shared" si="20"/>
        <v>-1.80000000000113</v>
      </c>
      <c r="AE18" s="32">
        <f t="shared" si="21"/>
        <v>9.99999999997669E-2</v>
      </c>
      <c r="AF18" s="55">
        <v>81113</v>
      </c>
      <c r="AG18" s="70">
        <f t="shared" si="22"/>
        <v>40</v>
      </c>
      <c r="AH18" s="72"/>
    </row>
    <row r="19" spans="1:43" s="1" customFormat="1" ht="14.85" customHeight="1">
      <c r="A19" s="19">
        <v>44976</v>
      </c>
      <c r="B19" s="20">
        <v>784.7962</v>
      </c>
      <c r="C19" s="21">
        <v>6.3411</v>
      </c>
      <c r="D19" s="22">
        <f t="shared" si="0"/>
        <v>791.13729999999998</v>
      </c>
      <c r="E19" s="23">
        <f t="shared" si="4"/>
        <v>-0.30000000003838101</v>
      </c>
      <c r="F19" s="24">
        <f t="shared" si="5"/>
        <v>-2.39999999996598</v>
      </c>
      <c r="G19" s="25">
        <f t="shared" si="6"/>
        <v>-0.30000000003838101</v>
      </c>
      <c r="H19" s="21">
        <v>7.2106000000000101</v>
      </c>
      <c r="I19" s="22">
        <f t="shared" si="1"/>
        <v>792.0068</v>
      </c>
      <c r="J19" s="23">
        <f t="shared" si="7"/>
        <v>-0.49999999998817701</v>
      </c>
      <c r="K19" s="24">
        <f t="shared" si="8"/>
        <v>-2.6000000000294698</v>
      </c>
      <c r="L19" s="25">
        <f t="shared" si="9"/>
        <v>-0.49999999998817701</v>
      </c>
      <c r="M19" s="40">
        <v>6.4099000000000004</v>
      </c>
      <c r="N19" s="22">
        <f t="shared" si="2"/>
        <v>791.20609999999999</v>
      </c>
      <c r="O19" s="23">
        <f t="shared" si="10"/>
        <v>-0.20000000006348301</v>
      </c>
      <c r="P19" s="24">
        <f t="shared" si="11"/>
        <v>-2.39999999996598</v>
      </c>
      <c r="Q19" s="25">
        <f t="shared" si="12"/>
        <v>-0.20000000006348301</v>
      </c>
      <c r="R19" s="51"/>
      <c r="S19" s="47">
        <f t="shared" si="3"/>
        <v>44976</v>
      </c>
      <c r="T19" s="48">
        <v>9.1319000000000106</v>
      </c>
      <c r="U19" s="49">
        <f t="shared" si="13"/>
        <v>-0.19999999998887599</v>
      </c>
      <c r="V19" s="50">
        <f t="shared" si="14"/>
        <v>-2.5999999999886101</v>
      </c>
      <c r="W19" s="32">
        <f t="shared" si="15"/>
        <v>-0.19999999998887599</v>
      </c>
      <c r="X19" s="18">
        <v>12.0014</v>
      </c>
      <c r="Y19" s="49">
        <f t="shared" si="16"/>
        <v>-0.49999999999883499</v>
      </c>
      <c r="Z19" s="50">
        <f t="shared" si="17"/>
        <v>-2.59999999999927</v>
      </c>
      <c r="AA19" s="32">
        <f t="shared" si="18"/>
        <v>-0.49999999999883499</v>
      </c>
      <c r="AB19" s="48">
        <v>8.8763000000000005</v>
      </c>
      <c r="AC19" s="49">
        <f t="shared" si="19"/>
        <v>-0.49999999999883499</v>
      </c>
      <c r="AD19" s="50">
        <f t="shared" si="20"/>
        <v>-2.2999999999999701</v>
      </c>
      <c r="AE19" s="32">
        <f t="shared" si="21"/>
        <v>-0.49999999999883499</v>
      </c>
      <c r="AF19" s="55">
        <v>81110</v>
      </c>
      <c r="AG19" s="70">
        <f t="shared" si="22"/>
        <v>43</v>
      </c>
      <c r="AH19" s="71"/>
    </row>
    <row r="20" spans="1:43" s="1" customFormat="1" ht="14.85" customHeight="1">
      <c r="A20" s="19">
        <v>44977</v>
      </c>
      <c r="B20" s="20">
        <v>784.7962</v>
      </c>
      <c r="C20" s="21">
        <v>6.34100000000001</v>
      </c>
      <c r="D20" s="22">
        <f t="shared" si="0"/>
        <v>791.13720000000001</v>
      </c>
      <c r="E20" s="23">
        <f t="shared" si="4"/>
        <v>-9.9999999974897905E-2</v>
      </c>
      <c r="F20" s="24">
        <f t="shared" si="5"/>
        <v>-2.4999999999408802</v>
      </c>
      <c r="G20" s="25">
        <f t="shared" si="6"/>
        <v>-9.9999999974897905E-2</v>
      </c>
      <c r="H20" s="21">
        <v>7.2104000000000097</v>
      </c>
      <c r="I20" s="22">
        <f t="shared" si="1"/>
        <v>792.00660000000005</v>
      </c>
      <c r="J20" s="23">
        <f t="shared" si="7"/>
        <v>-0.199999999949796</v>
      </c>
      <c r="K20" s="24">
        <f t="shared" si="8"/>
        <v>-2.79999999997926</v>
      </c>
      <c r="L20" s="25">
        <f t="shared" si="9"/>
        <v>-0.199999999949796</v>
      </c>
      <c r="M20" s="39">
        <v>6.4096000000000002</v>
      </c>
      <c r="N20" s="22">
        <f t="shared" si="2"/>
        <v>791.20579999999995</v>
      </c>
      <c r="O20" s="23">
        <f t="shared" si="10"/>
        <v>-0.30000000003838101</v>
      </c>
      <c r="P20" s="24">
        <f t="shared" si="11"/>
        <v>-2.70000000000437</v>
      </c>
      <c r="Q20" s="25">
        <f t="shared" si="12"/>
        <v>-0.30000000003838101</v>
      </c>
      <c r="R20" s="46"/>
      <c r="S20" s="47">
        <f t="shared" si="3"/>
        <v>44977</v>
      </c>
      <c r="T20" s="48">
        <v>9.1318000000000001</v>
      </c>
      <c r="U20" s="49">
        <f t="shared" si="13"/>
        <v>-0.100000000010425</v>
      </c>
      <c r="V20" s="50">
        <f t="shared" si="14"/>
        <v>-2.6999999999990401</v>
      </c>
      <c r="W20" s="32">
        <f t="shared" si="15"/>
        <v>-0.100000000010425</v>
      </c>
      <c r="X20" s="18">
        <v>12.001200000000001</v>
      </c>
      <c r="Y20" s="49">
        <f t="shared" si="16"/>
        <v>-0.19999999999953399</v>
      </c>
      <c r="Z20" s="50">
        <f t="shared" si="17"/>
        <v>-2.7999999999987999</v>
      </c>
      <c r="AA20" s="32">
        <f t="shared" si="18"/>
        <v>-0.19999999999953399</v>
      </c>
      <c r="AB20" s="48">
        <v>8.8760999999999992</v>
      </c>
      <c r="AC20" s="49">
        <f t="shared" si="19"/>
        <v>-0.20000000000130999</v>
      </c>
      <c r="AD20" s="50">
        <f t="shared" si="20"/>
        <v>-2.5000000000012799</v>
      </c>
      <c r="AE20" s="32">
        <f t="shared" si="21"/>
        <v>-0.20000000000130999</v>
      </c>
      <c r="AF20" s="55">
        <v>81107</v>
      </c>
      <c r="AG20" s="70">
        <f t="shared" si="22"/>
        <v>46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7" customFormat="1" ht="14.25">
      <c r="A21" s="19">
        <v>44979</v>
      </c>
      <c r="B21" s="20">
        <v>784.7962</v>
      </c>
      <c r="C21" s="21">
        <v>6.34090000000002</v>
      </c>
      <c r="D21" s="22">
        <f t="shared" ref="D21:D26" si="23">C21+B21</f>
        <v>791.13710000000003</v>
      </c>
      <c r="E21" s="23">
        <f t="shared" ref="E21:E26" si="24">(D21-D20)*1000</f>
        <v>-9.9999999974897905E-2</v>
      </c>
      <c r="F21" s="24">
        <f t="shared" ref="F21:F26" si="25">F20+E21</f>
        <v>-2.5999999999157799</v>
      </c>
      <c r="G21" s="25">
        <f t="shared" ref="G21:G26" si="26">E21/(A21-A20)</f>
        <v>-4.9999999987449001E-2</v>
      </c>
      <c r="H21" s="21">
        <v>7.2102000000000102</v>
      </c>
      <c r="I21" s="22">
        <f t="shared" ref="I21:I26" si="27">H21+B21</f>
        <v>792.00639999999999</v>
      </c>
      <c r="J21" s="23">
        <f t="shared" ref="J21:J26" si="28">(I21-I20)*1000</f>
        <v>-0.20000000006348301</v>
      </c>
      <c r="K21" s="24">
        <f t="shared" ref="K21:K26" si="29">K20+J21</f>
        <v>-3.0000000000427498</v>
      </c>
      <c r="L21" s="25">
        <f t="shared" ref="L21:L26" si="30">J21/(A21-A20)</f>
        <v>-0.100000000031741</v>
      </c>
      <c r="M21" s="40">
        <v>6.4093</v>
      </c>
      <c r="N21" s="22">
        <f t="shared" ref="N21:N26" si="31">M21+B21</f>
        <v>791.20550000000003</v>
      </c>
      <c r="O21" s="23">
        <f t="shared" ref="O21:O26" si="32">(N21-N20)*1000</f>
        <v>-0.29999999992469401</v>
      </c>
      <c r="P21" s="24">
        <f t="shared" ref="P21:P26" si="33">P20+O21</f>
        <v>-2.9999999999290599</v>
      </c>
      <c r="Q21" s="25">
        <f t="shared" ref="Q21:Q26" si="34">O21/(A21-A20)</f>
        <v>-0.149999999962347</v>
      </c>
      <c r="R21" s="46"/>
      <c r="S21" s="47">
        <f t="shared" ref="S21:S26" si="35">A21</f>
        <v>44979</v>
      </c>
      <c r="T21" s="48">
        <v>9.1316999999999897</v>
      </c>
      <c r="U21" s="49">
        <f t="shared" ref="U21:U26" si="36">(T21-T20)*1000</f>
        <v>-0.100000000010425</v>
      </c>
      <c r="V21" s="50">
        <f t="shared" ref="V21:V26" si="37">V20+U21</f>
        <v>-2.8000000000094598</v>
      </c>
      <c r="W21" s="32">
        <f t="shared" ref="W21:W26" si="38">U21/(S21-S20)</f>
        <v>-5.00000000052125E-2</v>
      </c>
      <c r="X21" s="18">
        <v>12.000999999999999</v>
      </c>
      <c r="Y21" s="49">
        <f t="shared" ref="Y21:Y26" si="39">(X21-X20)*1000</f>
        <v>-0.19999999999953399</v>
      </c>
      <c r="Z21" s="50">
        <f t="shared" ref="Z21:Z26" si="40">Z20+Y21</f>
        <v>-2.99999999999834</v>
      </c>
      <c r="AA21" s="32">
        <f t="shared" ref="AA21:AA26" si="41">Y21/(S21-S20)</f>
        <v>-9.9999999999766997E-2</v>
      </c>
      <c r="AB21" s="48">
        <v>8.8758999999999997</v>
      </c>
      <c r="AC21" s="49">
        <f t="shared" ref="AC21:AC26" si="42">(AB21-AB20)*1000</f>
        <v>-0.20000000000130999</v>
      </c>
      <c r="AD21" s="50">
        <f t="shared" ref="AD21:AD26" si="43">AD20+AC21</f>
        <v>-2.7000000000025901</v>
      </c>
      <c r="AE21" s="32">
        <f t="shared" ref="AE21:AE26" si="44">AC21/(S21-S20)</f>
        <v>-0.100000000000655</v>
      </c>
      <c r="AF21" s="55">
        <v>81104</v>
      </c>
      <c r="AG21" s="70">
        <f t="shared" ref="AG21:AG26" si="45">81153-AF21</f>
        <v>49</v>
      </c>
    </row>
    <row r="22" spans="1:43" s="1" customFormat="1" ht="14.85" customHeight="1">
      <c r="A22" s="19">
        <v>44981</v>
      </c>
      <c r="B22" s="20">
        <v>784.7962</v>
      </c>
      <c r="C22" s="21">
        <v>6.34080000000003</v>
      </c>
      <c r="D22" s="22">
        <f t="shared" si="23"/>
        <v>791.13699999999994</v>
      </c>
      <c r="E22" s="23">
        <f t="shared" si="24"/>
        <v>-9.9999999974897905E-2</v>
      </c>
      <c r="F22" s="24">
        <f t="shared" si="25"/>
        <v>-2.6999999998906801</v>
      </c>
      <c r="G22" s="25">
        <f t="shared" si="26"/>
        <v>-4.9999999987449001E-2</v>
      </c>
      <c r="H22" s="21">
        <v>7.2100000000000097</v>
      </c>
      <c r="I22" s="22">
        <f t="shared" si="27"/>
        <v>792.00620000000004</v>
      </c>
      <c r="J22" s="23">
        <f t="shared" si="28"/>
        <v>-0.199999999949796</v>
      </c>
      <c r="K22" s="24">
        <f t="shared" si="29"/>
        <v>-3.1999999999925399</v>
      </c>
      <c r="L22" s="25">
        <f t="shared" si="30"/>
        <v>-9.9999999974897905E-2</v>
      </c>
      <c r="M22" s="39">
        <v>6.4093</v>
      </c>
      <c r="N22" s="22">
        <f t="shared" si="31"/>
        <v>791.20550000000003</v>
      </c>
      <c r="O22" s="23">
        <f t="shared" si="32"/>
        <v>0</v>
      </c>
      <c r="P22" s="24">
        <f t="shared" si="33"/>
        <v>-2.9999999999290599</v>
      </c>
      <c r="Q22" s="25">
        <f t="shared" si="34"/>
        <v>0</v>
      </c>
      <c r="R22" s="51"/>
      <c r="S22" s="47">
        <f t="shared" si="35"/>
        <v>44981</v>
      </c>
      <c r="T22" s="48">
        <v>9.1315999999999793</v>
      </c>
      <c r="U22" s="49">
        <f t="shared" si="36"/>
        <v>-0.100000000010425</v>
      </c>
      <c r="V22" s="50">
        <f t="shared" si="37"/>
        <v>-2.9000000000198898</v>
      </c>
      <c r="W22" s="32">
        <f t="shared" si="38"/>
        <v>-5.00000000052125E-2</v>
      </c>
      <c r="X22" s="18">
        <v>12.0009</v>
      </c>
      <c r="Y22" s="49">
        <f t="shared" si="39"/>
        <v>-0.10000000000154299</v>
      </c>
      <c r="Z22" s="50">
        <f t="shared" si="40"/>
        <v>-3.0999999999998802</v>
      </c>
      <c r="AA22" s="32">
        <f t="shared" si="41"/>
        <v>-5.0000000000771601E-2</v>
      </c>
      <c r="AB22" s="48">
        <v>8.8757000000000001</v>
      </c>
      <c r="AC22" s="49">
        <f t="shared" si="42"/>
        <v>-0.20000000000130999</v>
      </c>
      <c r="AD22" s="50">
        <f t="shared" si="43"/>
        <v>-2.9000000000038999</v>
      </c>
      <c r="AE22" s="32">
        <f t="shared" si="44"/>
        <v>-0.100000000000655</v>
      </c>
      <c r="AF22" s="55">
        <v>81101</v>
      </c>
      <c r="AG22" s="70">
        <f t="shared" si="45"/>
        <v>52</v>
      </c>
      <c r="AH22" s="72"/>
    </row>
    <row r="23" spans="1:43" s="1" customFormat="1" ht="14.85" customHeight="1">
      <c r="A23" s="19">
        <v>44983</v>
      </c>
      <c r="B23" s="20">
        <v>784.7962</v>
      </c>
      <c r="C23" s="21">
        <v>6.34070000000004</v>
      </c>
      <c r="D23" s="22">
        <f t="shared" si="23"/>
        <v>791.13689999999997</v>
      </c>
      <c r="E23" s="23">
        <f t="shared" si="24"/>
        <v>-9.9999999974897905E-2</v>
      </c>
      <c r="F23" s="24">
        <f t="shared" si="25"/>
        <v>-2.7999999998655798</v>
      </c>
      <c r="G23" s="25">
        <f t="shared" si="26"/>
        <v>-4.9999999987449001E-2</v>
      </c>
      <c r="H23" s="21">
        <v>7.2098000000000102</v>
      </c>
      <c r="I23" s="22">
        <f t="shared" si="27"/>
        <v>792.00599999999997</v>
      </c>
      <c r="J23" s="23">
        <f t="shared" si="28"/>
        <v>-0.20000000006348301</v>
      </c>
      <c r="K23" s="24">
        <f t="shared" si="29"/>
        <v>-3.40000000005602</v>
      </c>
      <c r="L23" s="25">
        <f t="shared" si="30"/>
        <v>-0.100000000031741</v>
      </c>
      <c r="M23" s="40">
        <v>6.4086999999999996</v>
      </c>
      <c r="N23" s="22">
        <f t="shared" si="31"/>
        <v>791.20489999999995</v>
      </c>
      <c r="O23" s="23">
        <f t="shared" si="32"/>
        <v>-0.60000000007676102</v>
      </c>
      <c r="P23" s="24">
        <f t="shared" si="33"/>
        <v>-3.6000000000058199</v>
      </c>
      <c r="Q23" s="25">
        <f t="shared" si="34"/>
        <v>-0.30000000003838101</v>
      </c>
      <c r="R23" s="51"/>
      <c r="S23" s="47">
        <f t="shared" si="35"/>
        <v>44983</v>
      </c>
      <c r="T23" s="48">
        <v>9.1314999999999706</v>
      </c>
      <c r="U23" s="49">
        <f t="shared" si="36"/>
        <v>-0.100000000010425</v>
      </c>
      <c r="V23" s="50">
        <f t="shared" si="37"/>
        <v>-3.00000000003031</v>
      </c>
      <c r="W23" s="32">
        <f t="shared" si="38"/>
        <v>-5.00000000052125E-2</v>
      </c>
      <c r="X23" s="18">
        <v>12.0006</v>
      </c>
      <c r="Y23" s="49">
        <f t="shared" si="39"/>
        <v>-0.29999999999752403</v>
      </c>
      <c r="Z23" s="50">
        <f t="shared" si="40"/>
        <v>-3.3999999999974002</v>
      </c>
      <c r="AA23" s="32">
        <f t="shared" si="41"/>
        <v>-0.14999999999876201</v>
      </c>
      <c r="AB23" s="48">
        <v>8.8755000000000006</v>
      </c>
      <c r="AC23" s="49">
        <f t="shared" si="42"/>
        <v>-0.20000000000130999</v>
      </c>
      <c r="AD23" s="50">
        <f t="shared" si="43"/>
        <v>-3.1000000000052101</v>
      </c>
      <c r="AE23" s="32">
        <f t="shared" si="44"/>
        <v>-0.100000000000655</v>
      </c>
      <c r="AF23" s="55">
        <v>81098</v>
      </c>
      <c r="AG23" s="70">
        <f t="shared" si="45"/>
        <v>55</v>
      </c>
      <c r="AH23" s="71"/>
    </row>
    <row r="24" spans="1:43" s="1" customFormat="1" ht="14.25">
      <c r="A24" s="19">
        <v>44985</v>
      </c>
      <c r="B24" s="20">
        <v>784.7962</v>
      </c>
      <c r="C24" s="21">
        <v>6.34060000000005</v>
      </c>
      <c r="D24" s="22">
        <f t="shared" si="23"/>
        <v>791.13679999999999</v>
      </c>
      <c r="E24" s="23">
        <f t="shared" si="24"/>
        <v>-0.10000000008858501</v>
      </c>
      <c r="F24" s="24">
        <f t="shared" si="25"/>
        <v>-2.8999999999541601</v>
      </c>
      <c r="G24" s="25">
        <f t="shared" si="26"/>
        <v>-5.0000000044292399E-2</v>
      </c>
      <c r="H24" s="21">
        <v>7.2099000000000002</v>
      </c>
      <c r="I24" s="22">
        <f t="shared" si="27"/>
        <v>792.00609999999995</v>
      </c>
      <c r="J24" s="23">
        <f t="shared" si="28"/>
        <v>9.9999999974897905E-2</v>
      </c>
      <c r="K24" s="24">
        <f t="shared" si="29"/>
        <v>-3.30000000008113</v>
      </c>
      <c r="L24" s="25">
        <f t="shared" si="30"/>
        <v>4.9999999987449001E-2</v>
      </c>
      <c r="M24" s="39">
        <v>6.4084000000000003</v>
      </c>
      <c r="N24" s="22">
        <f t="shared" si="31"/>
        <v>791.20460000000003</v>
      </c>
      <c r="O24" s="23">
        <f t="shared" si="32"/>
        <v>-0.29999999992469401</v>
      </c>
      <c r="P24" s="24">
        <f t="shared" si="33"/>
        <v>-3.8999999999305102</v>
      </c>
      <c r="Q24" s="25">
        <f t="shared" si="34"/>
        <v>-0.149999999962347</v>
      </c>
      <c r="R24" s="51"/>
      <c r="S24" s="47">
        <f t="shared" si="35"/>
        <v>44985</v>
      </c>
      <c r="T24" s="48">
        <v>9.1312999999999995</v>
      </c>
      <c r="U24" s="49">
        <f t="shared" si="36"/>
        <v>-0.19999999996933601</v>
      </c>
      <c r="V24" s="50">
        <f t="shared" si="37"/>
        <v>-3.1999999999996498</v>
      </c>
      <c r="W24" s="32">
        <f t="shared" si="38"/>
        <v>-9.9999999984667895E-2</v>
      </c>
      <c r="X24" s="18">
        <v>12.000400000000001</v>
      </c>
      <c r="Y24" s="49">
        <f t="shared" si="39"/>
        <v>-0.19999999999953399</v>
      </c>
      <c r="Z24" s="50">
        <f t="shared" si="40"/>
        <v>-3.5999999999969399</v>
      </c>
      <c r="AA24" s="32">
        <f t="shared" si="41"/>
        <v>-9.99999999997669E-2</v>
      </c>
      <c r="AB24" s="48">
        <v>8.8756000000000004</v>
      </c>
      <c r="AC24" s="49">
        <f t="shared" si="42"/>
        <v>0.100000000005096</v>
      </c>
      <c r="AD24" s="50">
        <f t="shared" si="43"/>
        <v>-3.0000000000001101</v>
      </c>
      <c r="AE24" s="32">
        <f t="shared" si="44"/>
        <v>5.0000000002547999E-2</v>
      </c>
      <c r="AF24" s="55">
        <v>81095</v>
      </c>
      <c r="AG24" s="70">
        <f t="shared" si="45"/>
        <v>58</v>
      </c>
      <c r="AH24" s="72"/>
    </row>
    <row r="25" spans="1:43" s="1" customFormat="1" ht="14.25">
      <c r="A25" s="19">
        <v>44987</v>
      </c>
      <c r="B25" s="20">
        <v>784.7962</v>
      </c>
      <c r="C25" s="21">
        <v>6.34050000000006</v>
      </c>
      <c r="D25" s="22">
        <f t="shared" si="23"/>
        <v>791.13670000000002</v>
      </c>
      <c r="E25" s="23">
        <f t="shared" si="24"/>
        <v>-9.9999999974897905E-2</v>
      </c>
      <c r="F25" s="24">
        <f t="shared" si="25"/>
        <v>-2.9999999999290599</v>
      </c>
      <c r="G25" s="25">
        <f t="shared" si="26"/>
        <v>-4.9999999987449001E-2</v>
      </c>
      <c r="H25" s="21">
        <v>7.2094000000000102</v>
      </c>
      <c r="I25" s="22">
        <f t="shared" si="27"/>
        <v>792.00559999999996</v>
      </c>
      <c r="J25" s="23">
        <f t="shared" si="28"/>
        <v>-0.49999999998817701</v>
      </c>
      <c r="K25" s="24">
        <f t="shared" si="29"/>
        <v>-3.8000000000692999</v>
      </c>
      <c r="L25" s="25">
        <f t="shared" si="30"/>
        <v>-0.24999999999408801</v>
      </c>
      <c r="M25" s="40">
        <v>6.4085000000000001</v>
      </c>
      <c r="N25" s="22">
        <f t="shared" si="31"/>
        <v>791.2047</v>
      </c>
      <c r="O25" s="23">
        <f t="shared" si="32"/>
        <v>9.9999999974897905E-2</v>
      </c>
      <c r="P25" s="24">
        <f t="shared" si="33"/>
        <v>-3.7999999999556202</v>
      </c>
      <c r="Q25" s="25">
        <f t="shared" si="34"/>
        <v>4.9999999987449001E-2</v>
      </c>
      <c r="R25" s="51"/>
      <c r="S25" s="47">
        <f t="shared" si="35"/>
        <v>44987</v>
      </c>
      <c r="T25" s="48">
        <v>9.1312999999999498</v>
      </c>
      <c r="U25" s="49">
        <f t="shared" si="36"/>
        <v>-5.1514348342607302E-11</v>
      </c>
      <c r="V25" s="50">
        <f t="shared" si="37"/>
        <v>-3.2000000000511601</v>
      </c>
      <c r="W25" s="32">
        <f t="shared" si="38"/>
        <v>-2.5757174171303599E-11</v>
      </c>
      <c r="X25" s="18">
        <v>12.0002</v>
      </c>
      <c r="Y25" s="49">
        <f t="shared" si="39"/>
        <v>-0.19999999999953399</v>
      </c>
      <c r="Z25" s="50">
        <f t="shared" si="40"/>
        <v>-3.7999999999964702</v>
      </c>
      <c r="AA25" s="32">
        <f t="shared" si="41"/>
        <v>-9.99999999997669E-2</v>
      </c>
      <c r="AB25" s="48">
        <v>8.8750999999999909</v>
      </c>
      <c r="AC25" s="49">
        <f t="shared" si="42"/>
        <v>-0.50000000000771605</v>
      </c>
      <c r="AD25" s="50">
        <f t="shared" si="43"/>
        <v>-3.5000000000078302</v>
      </c>
      <c r="AE25" s="32">
        <f t="shared" si="44"/>
        <v>-0.25000000000385803</v>
      </c>
      <c r="AF25" s="55">
        <v>81092</v>
      </c>
      <c r="AG25" s="70">
        <f t="shared" si="45"/>
        <v>61</v>
      </c>
      <c r="AH25" s="71"/>
    </row>
    <row r="26" spans="1:43" s="1" customFormat="1" ht="14.25">
      <c r="A26" s="19">
        <v>44989</v>
      </c>
      <c r="B26" s="20">
        <v>784.7962</v>
      </c>
      <c r="C26" s="21">
        <v>6.3406000000000002</v>
      </c>
      <c r="D26" s="22">
        <f t="shared" si="23"/>
        <v>791.13679999999999</v>
      </c>
      <c r="E26" s="23">
        <f t="shared" si="24"/>
        <v>9.9999999974897905E-2</v>
      </c>
      <c r="F26" s="24">
        <f t="shared" si="25"/>
        <v>-2.8999999999541601</v>
      </c>
      <c r="G26" s="25">
        <f t="shared" si="26"/>
        <v>4.9999999987449001E-2</v>
      </c>
      <c r="H26" s="21">
        <v>7.2095000000000002</v>
      </c>
      <c r="I26" s="22">
        <f t="shared" si="27"/>
        <v>792.00570000000005</v>
      </c>
      <c r="J26" s="23">
        <f t="shared" si="28"/>
        <v>0.10000000008858501</v>
      </c>
      <c r="K26" s="24">
        <f t="shared" si="29"/>
        <v>-3.69999999998072</v>
      </c>
      <c r="L26" s="25">
        <f t="shared" si="30"/>
        <v>5.0000000044292399E-2</v>
      </c>
      <c r="M26" s="39">
        <v>6.4085999999999999</v>
      </c>
      <c r="N26" s="22">
        <f t="shared" si="31"/>
        <v>791.20479999999998</v>
      </c>
      <c r="O26" s="23">
        <f t="shared" si="32"/>
        <v>9.9999999974897905E-2</v>
      </c>
      <c r="P26" s="24">
        <f t="shared" si="33"/>
        <v>-3.69999999998072</v>
      </c>
      <c r="Q26" s="25">
        <f t="shared" si="34"/>
        <v>4.9999999987449001E-2</v>
      </c>
      <c r="R26" s="51"/>
      <c r="S26" s="47">
        <f t="shared" si="35"/>
        <v>44989</v>
      </c>
      <c r="T26" s="48">
        <v>9.1313999999999993</v>
      </c>
      <c r="U26" s="49">
        <f t="shared" si="36"/>
        <v>0.100000000051281</v>
      </c>
      <c r="V26" s="50">
        <f t="shared" si="37"/>
        <v>-3.0999999999998802</v>
      </c>
      <c r="W26" s="32">
        <f t="shared" si="38"/>
        <v>5.0000000025640597E-2</v>
      </c>
      <c r="X26" s="18">
        <v>12.000299999999999</v>
      </c>
      <c r="Y26" s="49">
        <f t="shared" si="39"/>
        <v>9.9999999996214201E-2</v>
      </c>
      <c r="Z26" s="50">
        <f t="shared" si="40"/>
        <v>-3.70000000000026</v>
      </c>
      <c r="AA26" s="32">
        <f t="shared" si="41"/>
        <v>4.99999999981071E-2</v>
      </c>
      <c r="AB26" s="48">
        <v>8.8751999999999995</v>
      </c>
      <c r="AC26" s="49">
        <f t="shared" si="42"/>
        <v>0.10000000000687199</v>
      </c>
      <c r="AD26" s="50">
        <f t="shared" si="43"/>
        <v>-3.40000000000096</v>
      </c>
      <c r="AE26" s="32">
        <f t="shared" si="44"/>
        <v>5.0000000003436199E-2</v>
      </c>
      <c r="AF26" s="55">
        <v>81089</v>
      </c>
      <c r="AG26" s="70">
        <f t="shared" si="45"/>
        <v>64</v>
      </c>
      <c r="AH26" s="72"/>
    </row>
    <row r="27" spans="1:43" s="7" customFormat="1" ht="14.25">
      <c r="A27" s="26"/>
      <c r="B27" s="27"/>
      <c r="C27" s="28"/>
      <c r="D27" s="29"/>
      <c r="E27" s="30">
        <f>F26-F20</f>
        <v>-0.40000000001327901</v>
      </c>
      <c r="F27" s="31">
        <f>K26-K20</f>
        <v>-0.90000000000145497</v>
      </c>
      <c r="G27" s="32">
        <f>P26-P20</f>
        <v>-0.99999999997635303</v>
      </c>
      <c r="H27" s="33">
        <f>F26</f>
        <v>-2.8999999999541601</v>
      </c>
      <c r="I27" s="41">
        <f>K26</f>
        <v>-3.69999999998072</v>
      </c>
      <c r="J27" s="30">
        <f>P26</f>
        <v>-3.69999999998072</v>
      </c>
      <c r="K27" s="31">
        <f>G27/12</f>
        <v>-8.3333333331362794E-2</v>
      </c>
      <c r="L27" s="32"/>
      <c r="M27" s="42"/>
      <c r="N27" s="29"/>
      <c r="O27" s="30"/>
      <c r="P27" s="31"/>
      <c r="Q27" s="32"/>
      <c r="R27" s="46"/>
      <c r="S27" s="26"/>
      <c r="T27" s="28"/>
      <c r="U27" s="49">
        <f>V26-V20</f>
        <v>-0.40000000000084501</v>
      </c>
      <c r="V27" s="50">
        <f>Z26-Z20</f>
        <v>-0.90000000000145397</v>
      </c>
      <c r="W27" s="32">
        <f>AD26-AD20</f>
        <v>-0.89999999999967795</v>
      </c>
      <c r="X27" s="49">
        <f>V26</f>
        <v>-3.0999999999998802</v>
      </c>
      <c r="Y27" s="50">
        <f>Z26</f>
        <v>-3.70000000000026</v>
      </c>
      <c r="Z27" s="32">
        <f>AD26</f>
        <v>-3.40000000000096</v>
      </c>
      <c r="AA27" s="32">
        <f>V27/12</f>
        <v>-7.5000000000121206E-2</v>
      </c>
      <c r="AB27" s="56"/>
      <c r="AC27" s="49"/>
      <c r="AD27" s="50"/>
      <c r="AE27" s="32"/>
      <c r="AF27" s="57"/>
      <c r="AG27" s="82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47"/>
      <c r="T28" s="48"/>
      <c r="U28" s="49"/>
      <c r="V28" s="50"/>
      <c r="W28" s="32"/>
      <c r="X28" s="18"/>
      <c r="Y28" s="49"/>
      <c r="Z28" s="50"/>
      <c r="AA28" s="32"/>
      <c r="AB28" s="48"/>
      <c r="AC28" s="49"/>
      <c r="AD28" s="50"/>
      <c r="AE28" s="32"/>
      <c r="AF28" s="55"/>
      <c r="AG28" s="70"/>
      <c r="AH28" s="72"/>
    </row>
    <row r="29" spans="1:43" s="1" customFormat="1" ht="14.25">
      <c r="A29" s="19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47"/>
      <c r="T29" s="48"/>
      <c r="U29" s="49"/>
      <c r="V29" s="50"/>
      <c r="W29" s="32"/>
      <c r="X29" s="18"/>
      <c r="Y29" s="49"/>
      <c r="Z29" s="50"/>
      <c r="AA29" s="32"/>
      <c r="AB29" s="4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9" workbookViewId="0">
      <selection activeCell="U27" sqref="U27:AA27"/>
    </sheetView>
  </sheetViews>
  <sheetFormatPr defaultColWidth="9" defaultRowHeight="13.5"/>
  <cols>
    <col min="1" max="1" width="9.125"/>
    <col min="2" max="2" width="10.625" customWidth="1"/>
    <col min="3" max="3" width="13.75"/>
    <col min="4" max="4" width="11.875" customWidth="1"/>
    <col min="5" max="6" width="9.375"/>
    <col min="8" max="8" width="13.75"/>
    <col min="9" max="9" width="12.125" customWidth="1"/>
    <col min="10" max="12" width="9.375"/>
    <col min="13" max="13" width="13.75"/>
    <col min="14" max="14" width="11.625" customWidth="1"/>
    <col min="15" max="17" width="9.375"/>
    <col min="19" max="19" width="9.125"/>
    <col min="20" max="20" width="13.75"/>
    <col min="24" max="24" width="11.875" customWidth="1"/>
    <col min="28" max="28" width="12.875" customWidth="1"/>
    <col min="32" max="33" width="10.375"/>
  </cols>
  <sheetData>
    <row r="1" spans="1:44" s="1" customFormat="1" ht="30.75" customHeight="1">
      <c r="A1" s="97" t="s">
        <v>80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44973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44973</v>
      </c>
      <c r="B6" s="20">
        <v>785.99620000000004</v>
      </c>
      <c r="C6" s="21">
        <v>4.7415000000000003</v>
      </c>
      <c r="D6" s="22">
        <f>C6+B6</f>
        <v>790.73770000000002</v>
      </c>
      <c r="E6" s="23">
        <v>0</v>
      </c>
      <c r="F6" s="24">
        <v>0</v>
      </c>
      <c r="G6" s="25">
        <v>0</v>
      </c>
      <c r="H6" s="21">
        <v>6.5716000000000001</v>
      </c>
      <c r="I6" s="22">
        <f>H6+B6</f>
        <v>792.56780000000003</v>
      </c>
      <c r="J6" s="23">
        <v>0</v>
      </c>
      <c r="K6" s="24">
        <v>0</v>
      </c>
      <c r="L6" s="25">
        <v>0</v>
      </c>
      <c r="M6" s="39">
        <v>4.7643000000000004</v>
      </c>
      <c r="N6" s="22">
        <f>M6+B6</f>
        <v>790.76049999999998</v>
      </c>
      <c r="O6" s="23">
        <v>0</v>
      </c>
      <c r="P6" s="24">
        <v>0</v>
      </c>
      <c r="Q6" s="25">
        <v>0</v>
      </c>
      <c r="R6" s="46"/>
      <c r="S6" s="47">
        <f>A6</f>
        <v>44973</v>
      </c>
      <c r="T6" s="48">
        <v>8.8745999999999992</v>
      </c>
      <c r="U6" s="49">
        <v>0</v>
      </c>
      <c r="V6" s="50">
        <v>0</v>
      </c>
      <c r="W6" s="32">
        <v>0</v>
      </c>
      <c r="X6" s="18">
        <v>11.880699999999999</v>
      </c>
      <c r="Y6" s="49">
        <f>(X6-X6)*1000</f>
        <v>0</v>
      </c>
      <c r="Z6" s="50">
        <v>0</v>
      </c>
      <c r="AA6" s="32">
        <v>0</v>
      </c>
      <c r="AB6" s="48">
        <v>8.8693000000000008</v>
      </c>
      <c r="AC6" s="49">
        <v>0</v>
      </c>
      <c r="AD6" s="50">
        <v>0</v>
      </c>
      <c r="AE6" s="32">
        <v>0</v>
      </c>
      <c r="AF6" s="55">
        <v>81118</v>
      </c>
      <c r="AG6" s="70">
        <f>81122-AF6</f>
        <v>4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44974</v>
      </c>
      <c r="B7" s="20">
        <v>785.99620000000004</v>
      </c>
      <c r="C7" s="21">
        <v>4.7412999999999998</v>
      </c>
      <c r="D7" s="22">
        <f>C7+B7</f>
        <v>790.73749999999995</v>
      </c>
      <c r="E7" s="23">
        <f>(D7-D6)*1000</f>
        <v>-0.199999999949796</v>
      </c>
      <c r="F7" s="24">
        <f>F6+E7</f>
        <v>-0.199999999949796</v>
      </c>
      <c r="G7" s="25">
        <f>E7/(A7-A6)</f>
        <v>-0.199999999949796</v>
      </c>
      <c r="H7" s="21">
        <v>6.5716999999999999</v>
      </c>
      <c r="I7" s="22">
        <f>H7+B7</f>
        <v>792.56790000000001</v>
      </c>
      <c r="J7" s="23">
        <f>(I7-I6)*1000</f>
        <v>9.9999999974897905E-2</v>
      </c>
      <c r="K7" s="24">
        <f>K6+J7</f>
        <v>9.9999999974897905E-2</v>
      </c>
      <c r="L7" s="25">
        <f>J7/(A7-A6)</f>
        <v>9.9999999974897905E-2</v>
      </c>
      <c r="M7" s="40">
        <v>4.7641999999999998</v>
      </c>
      <c r="N7" s="22">
        <f>M7+B7</f>
        <v>790.7604</v>
      </c>
      <c r="O7" s="23">
        <f>(N7-N6)*1000</f>
        <v>-0.10000000008858501</v>
      </c>
      <c r="P7" s="24">
        <f>P6+O7</f>
        <v>-0.10000000008858501</v>
      </c>
      <c r="Q7" s="25">
        <f>O7/(A7-A6)</f>
        <v>-0.10000000008858501</v>
      </c>
      <c r="R7" s="51"/>
      <c r="S7" s="47">
        <f>A7</f>
        <v>44974</v>
      </c>
      <c r="T7" s="48">
        <v>8.8742000000000001</v>
      </c>
      <c r="U7" s="49">
        <f>(T7-T6)*1000</f>
        <v>-0.39999999999906799</v>
      </c>
      <c r="V7" s="50">
        <f>V6+U7</f>
        <v>-0.39999999999906799</v>
      </c>
      <c r="W7" s="32">
        <f>U7/(S7-S6)</f>
        <v>-0.39999999999906799</v>
      </c>
      <c r="X7" s="18">
        <v>11.8805</v>
      </c>
      <c r="Y7" s="49">
        <f>(X7-X6)*1000</f>
        <v>-0.19999999999953399</v>
      </c>
      <c r="Z7" s="50">
        <f>Z6+Y7</f>
        <v>-0.19999999999953399</v>
      </c>
      <c r="AA7" s="32">
        <f>Y7/(S7-S6)</f>
        <v>-0.19999999999953399</v>
      </c>
      <c r="AB7" s="48">
        <v>8.8691999999999993</v>
      </c>
      <c r="AC7" s="49">
        <f>(AB7-AB6)*1000</f>
        <v>-0.10000000000154299</v>
      </c>
      <c r="AD7" s="50">
        <f>AD6+AC7</f>
        <v>-0.10000000000154299</v>
      </c>
      <c r="AE7" s="32">
        <f>AC7/(S7-S6)</f>
        <v>-0.10000000000154299</v>
      </c>
      <c r="AF7" s="55">
        <v>81115</v>
      </c>
      <c r="AG7" s="70">
        <f>81122-AF7</f>
        <v>7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44975</v>
      </c>
      <c r="B8" s="20">
        <v>785.99620000000004</v>
      </c>
      <c r="C8" s="21">
        <v>4.7412000000000001</v>
      </c>
      <c r="D8" s="22">
        <f>C8+B8</f>
        <v>790.73739999999998</v>
      </c>
      <c r="E8" s="23">
        <f>(D8-D7)*1000</f>
        <v>-9.9999999974897905E-2</v>
      </c>
      <c r="F8" s="24">
        <f>F7+E8</f>
        <v>-0.29999999992469401</v>
      </c>
      <c r="G8" s="25">
        <f>E8/(A8-A7)</f>
        <v>-9.9999999974897905E-2</v>
      </c>
      <c r="H8" s="21">
        <v>6.5713999999999997</v>
      </c>
      <c r="I8" s="22">
        <f>H8+B8</f>
        <v>792.56759999999997</v>
      </c>
      <c r="J8" s="23">
        <f>(I8-I7)*1000</f>
        <v>-0.29999999992469401</v>
      </c>
      <c r="K8" s="24">
        <f>K7+J8</f>
        <v>-0.199999999949796</v>
      </c>
      <c r="L8" s="25">
        <f>J8/(A8-A7)</f>
        <v>-0.29999999992469401</v>
      </c>
      <c r="M8" s="39">
        <v>4.7640000000000002</v>
      </c>
      <c r="N8" s="22">
        <f>M8+B8</f>
        <v>790.76020000000005</v>
      </c>
      <c r="O8" s="23">
        <f>(N8-N7)*1000</f>
        <v>-0.199999999949796</v>
      </c>
      <c r="P8" s="24">
        <f>P7+O8</f>
        <v>-0.30000000003838101</v>
      </c>
      <c r="Q8" s="25">
        <f>O8/(A8-A7)</f>
        <v>-0.199999999949796</v>
      </c>
      <c r="R8" s="46"/>
      <c r="S8" s="47">
        <f>A8</f>
        <v>44975</v>
      </c>
      <c r="T8" s="48">
        <v>8.8740000000000006</v>
      </c>
      <c r="U8" s="49">
        <f>(T8-T7)*1000</f>
        <v>-0.19999999999953399</v>
      </c>
      <c r="V8" s="50">
        <f>V7+U8</f>
        <v>-0.59999999999860198</v>
      </c>
      <c r="W8" s="32">
        <f>U8/(S8-S7)</f>
        <v>-0.19999999999953399</v>
      </c>
      <c r="X8" s="18">
        <v>11.8803</v>
      </c>
      <c r="Y8" s="49">
        <f>(X8-X7)*1000</f>
        <v>-0.19999999999953399</v>
      </c>
      <c r="Z8" s="50">
        <f>Z7+Y8</f>
        <v>-0.39999999999906799</v>
      </c>
      <c r="AA8" s="32">
        <f>Y8/(S8-S7)</f>
        <v>-0.19999999999953399</v>
      </c>
      <c r="AB8" s="48">
        <v>8.8689999999999998</v>
      </c>
      <c r="AC8" s="49">
        <f>(AB8-AB7)*1000</f>
        <v>-0.19999999999953399</v>
      </c>
      <c r="AD8" s="50">
        <f>AD7+AC8</f>
        <v>-0.30000000000107702</v>
      </c>
      <c r="AE8" s="32">
        <f>AC8/(S8-S7)</f>
        <v>-0.19999999999953399</v>
      </c>
      <c r="AF8" s="55">
        <v>81112</v>
      </c>
      <c r="AG8" s="70">
        <f>81122-AF8</f>
        <v>10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44976</v>
      </c>
      <c r="B9" s="20">
        <v>785.99620000000004</v>
      </c>
      <c r="C9" s="21">
        <v>4.7408000000000001</v>
      </c>
      <c r="D9" s="22">
        <f>C9+B9</f>
        <v>790.73699999999997</v>
      </c>
      <c r="E9" s="23">
        <f>(D9-D8)*1000</f>
        <v>-0.39999999989959201</v>
      </c>
      <c r="F9" s="24">
        <f>F8+E9</f>
        <v>-0.69999999982428596</v>
      </c>
      <c r="G9" s="25">
        <f>E9/(A9-A8)</f>
        <v>-0.39999999989959201</v>
      </c>
      <c r="H9" s="21">
        <v>6.5712999999999999</v>
      </c>
      <c r="I9" s="22">
        <f>H9+B9</f>
        <v>792.5675</v>
      </c>
      <c r="J9" s="23">
        <f>(I9-I8)*1000</f>
        <v>-9.9999999974897905E-2</v>
      </c>
      <c r="K9" s="24">
        <f>K8+J9</f>
        <v>-0.29999999992469401</v>
      </c>
      <c r="L9" s="25">
        <f>J9/(A9-A8)</f>
        <v>-9.9999999974897905E-2</v>
      </c>
      <c r="M9" s="40">
        <v>4.7634999999999996</v>
      </c>
      <c r="N9" s="22">
        <f>M9+B9</f>
        <v>790.75969999999995</v>
      </c>
      <c r="O9" s="23">
        <f>(N9-N8)*1000</f>
        <v>-0.49999999998817701</v>
      </c>
      <c r="P9" s="24">
        <f>P8+O9</f>
        <v>-0.80000000002655802</v>
      </c>
      <c r="Q9" s="25">
        <f>O9/(A9-A8)</f>
        <v>-0.49999999998817701</v>
      </c>
      <c r="R9" s="51"/>
      <c r="S9" s="47">
        <f>A9</f>
        <v>44976</v>
      </c>
      <c r="T9" s="48">
        <v>8.8734999999999999</v>
      </c>
      <c r="U9" s="49">
        <f>(T9-T8)*1000</f>
        <v>-0.50000000000061096</v>
      </c>
      <c r="V9" s="50">
        <f>V8+U9</f>
        <v>-1.0999999999992101</v>
      </c>
      <c r="W9" s="32">
        <f>U9/(S9-S8)</f>
        <v>-0.50000000000061096</v>
      </c>
      <c r="X9" s="18">
        <v>11.88</v>
      </c>
      <c r="Y9" s="49">
        <f>(X9-X8)*1000</f>
        <v>-0.29999999999930099</v>
      </c>
      <c r="Z9" s="50">
        <f>Z8+Y9</f>
        <v>-0.69999999999836904</v>
      </c>
      <c r="AA9" s="32">
        <f>Y9/(S9-S8)</f>
        <v>-0.29999999999930099</v>
      </c>
      <c r="AB9" s="48">
        <v>8.8684999999999992</v>
      </c>
      <c r="AC9" s="49">
        <f>(AB9-AB8)*1000</f>
        <v>-0.50000000000061096</v>
      </c>
      <c r="AD9" s="50">
        <f>AD8+AC9</f>
        <v>-0.80000000000168803</v>
      </c>
      <c r="AE9" s="32">
        <f>AC9/(S9-S8)</f>
        <v>-0.50000000000061096</v>
      </c>
      <c r="AF9" s="55">
        <v>81109</v>
      </c>
      <c r="AG9" s="70">
        <f>81122-AF9</f>
        <v>13</v>
      </c>
      <c r="AH9" s="71"/>
      <c r="AI9" s="73"/>
      <c r="AJ9" s="73"/>
      <c r="AK9" s="73"/>
      <c r="AL9" s="73"/>
      <c r="AM9" s="73"/>
    </row>
    <row r="10" spans="1:44" s="7" customFormat="1" ht="14.25">
      <c r="A10" s="19">
        <v>44977</v>
      </c>
      <c r="B10" s="20">
        <v>785.99620000000004</v>
      </c>
      <c r="C10" s="21">
        <v>4.7405999999999997</v>
      </c>
      <c r="D10" s="22">
        <f>C10+B10</f>
        <v>790.73680000000002</v>
      </c>
      <c r="E10" s="23">
        <f>(D10-D9)*1000</f>
        <v>-0.20000000006348301</v>
      </c>
      <c r="F10" s="24">
        <f>F9+E10</f>
        <v>-0.89999999988776902</v>
      </c>
      <c r="G10" s="25">
        <f>E10/(A10-A9)</f>
        <v>-0.20000000006348301</v>
      </c>
      <c r="H10" s="21">
        <v>6.5705999999999998</v>
      </c>
      <c r="I10" s="22">
        <f>H10+B10</f>
        <v>792.56679999999994</v>
      </c>
      <c r="J10" s="23">
        <f>(I10-I9)*1000</f>
        <v>-0.69999999993797202</v>
      </c>
      <c r="K10" s="24">
        <f>K9+J10</f>
        <v>-0.99999999986266597</v>
      </c>
      <c r="L10" s="25">
        <f>J10/(A10-A9)</f>
        <v>-0.69999999993797202</v>
      </c>
      <c r="M10" s="39">
        <v>4.7633000000000001</v>
      </c>
      <c r="N10" s="22">
        <f>M10+B10</f>
        <v>790.7595</v>
      </c>
      <c r="O10" s="23">
        <f>(N10-N9)*1000</f>
        <v>-0.20000000006348301</v>
      </c>
      <c r="P10" s="24">
        <f>P9+O10</f>
        <v>-1.00000000009004</v>
      </c>
      <c r="Q10" s="25">
        <f>O10/(A10-A9)</f>
        <v>-0.20000000006348301</v>
      </c>
      <c r="R10" s="46"/>
      <c r="S10" s="47">
        <f>A10</f>
        <v>44977</v>
      </c>
      <c r="T10" s="48">
        <v>8.8732000000000006</v>
      </c>
      <c r="U10" s="49">
        <f>(T10-T9)*1000</f>
        <v>-0.29999999999930099</v>
      </c>
      <c r="V10" s="50">
        <f>V9+U10</f>
        <v>-1.39999999999851</v>
      </c>
      <c r="W10" s="32">
        <f>U10/(S10-S9)</f>
        <v>-0.29999999999930099</v>
      </c>
      <c r="X10" s="18">
        <v>11.879799999999999</v>
      </c>
      <c r="Y10" s="49">
        <f>(X10-X9)*1000</f>
        <v>-0.20000000000130999</v>
      </c>
      <c r="Z10" s="50">
        <f>Z9+Y10</f>
        <v>-0.89999999999967895</v>
      </c>
      <c r="AA10" s="32">
        <f>Y10/(S10-S9)</f>
        <v>-0.20000000000130999</v>
      </c>
      <c r="AB10" s="48">
        <v>8.8683999999999994</v>
      </c>
      <c r="AC10" s="49">
        <f>(AB10-AB9)*1000</f>
        <v>-9.99999999997669E-2</v>
      </c>
      <c r="AD10" s="50">
        <f>AD9+AC10</f>
        <v>-0.90000000000145497</v>
      </c>
      <c r="AE10" s="32">
        <f>AC10/(S10-S9)</f>
        <v>-9.99999999997669E-2</v>
      </c>
      <c r="AF10" s="55">
        <v>81106</v>
      </c>
      <c r="AG10" s="70">
        <f>81122-AF10</f>
        <v>16</v>
      </c>
    </row>
    <row r="11" spans="1:44" s="7" customFormat="1" ht="14.25">
      <c r="A11" s="19">
        <v>44978</v>
      </c>
      <c r="B11" s="20">
        <v>785.99620000000004</v>
      </c>
      <c r="C11" s="21">
        <v>4.7404999999999999</v>
      </c>
      <c r="D11" s="22">
        <f t="shared" ref="D11:D20" si="0">C11+B11</f>
        <v>790.73670000000004</v>
      </c>
      <c r="E11" s="23">
        <f t="shared" ref="E11:E20" si="1">(D11-D10)*1000</f>
        <v>-9.9999999974897905E-2</v>
      </c>
      <c r="F11" s="24">
        <f t="shared" ref="F11:F20" si="2">F10+E11</f>
        <v>-0.99999999986266697</v>
      </c>
      <c r="G11" s="25">
        <f t="shared" ref="G11:G20" si="3">E11/(A11-A10)</f>
        <v>-9.9999999974897905E-2</v>
      </c>
      <c r="H11" s="21">
        <v>6.5707000000000004</v>
      </c>
      <c r="I11" s="22">
        <f t="shared" ref="I11:I20" si="4">H11+B11</f>
        <v>792.56690000000003</v>
      </c>
      <c r="J11" s="23">
        <f t="shared" ref="J11:J20" si="5">(I11-I10)*1000</f>
        <v>9.9999999974897905E-2</v>
      </c>
      <c r="K11" s="24">
        <f t="shared" ref="K11:K20" si="6">K10+J11</f>
        <v>-0.89999999988776802</v>
      </c>
      <c r="L11" s="25">
        <f t="shared" ref="L11:L20" si="7">J11/(A11-A10)</f>
        <v>9.9999999974897905E-2</v>
      </c>
      <c r="M11" s="40">
        <v>4.7630999999999997</v>
      </c>
      <c r="N11" s="22">
        <f t="shared" ref="N11:N20" si="8">M11+B11</f>
        <v>790.75930000000005</v>
      </c>
      <c r="O11" s="23">
        <f t="shared" ref="O11:O20" si="9">(N11-N10)*1000</f>
        <v>-0.199999999949796</v>
      </c>
      <c r="P11" s="24">
        <f t="shared" ref="P11:P20" si="10">P10+O11</f>
        <v>-1.2000000000398401</v>
      </c>
      <c r="Q11" s="25">
        <f t="shared" ref="Q11:Q20" si="11">O11/(A11-A10)</f>
        <v>-0.199999999949796</v>
      </c>
      <c r="R11" s="46"/>
      <c r="S11" s="47">
        <f t="shared" ref="S11:S26" si="12">A11</f>
        <v>44978</v>
      </c>
      <c r="T11" s="48">
        <v>8.8728999999999996</v>
      </c>
      <c r="U11" s="49">
        <f t="shared" ref="U11:U26" si="13">(T11-T10)*1000</f>
        <v>-0.29999999999930099</v>
      </c>
      <c r="V11" s="50">
        <f t="shared" ref="V11:V26" si="14">V10+U11</f>
        <v>-1.6999999999978099</v>
      </c>
      <c r="W11" s="32">
        <f t="shared" ref="W11:W26" si="15">U11/(S11-S10)</f>
        <v>-0.29999999999930099</v>
      </c>
      <c r="X11" s="18">
        <v>11.879799999999999</v>
      </c>
      <c r="Y11" s="49">
        <f t="shared" ref="Y11:Y26" si="16">(X11-X10)*1000</f>
        <v>0</v>
      </c>
      <c r="Z11" s="50">
        <f t="shared" ref="Z11:Z26" si="17">Z10+Y11</f>
        <v>-0.89999999999967895</v>
      </c>
      <c r="AA11" s="32">
        <f t="shared" ref="AA11:AA26" si="18">Y11/(S11-S10)</f>
        <v>0</v>
      </c>
      <c r="AB11" s="48">
        <v>8.8684999999999992</v>
      </c>
      <c r="AC11" s="49">
        <f t="shared" ref="AC11:AC26" si="19">(AB11-AB10)*1000</f>
        <v>9.99999999997669E-2</v>
      </c>
      <c r="AD11" s="50">
        <f t="shared" ref="AD11:AD26" si="20">AD10+AC11</f>
        <v>-0.80000000000168803</v>
      </c>
      <c r="AE11" s="32">
        <f t="shared" ref="AE11:AE26" si="21">AC11/(S11-S10)</f>
        <v>9.99999999997669E-2</v>
      </c>
      <c r="AF11" s="55">
        <v>81103</v>
      </c>
      <c r="AG11" s="70">
        <f t="shared" ref="AG11:AG26" si="22">81122-AF11</f>
        <v>19</v>
      </c>
    </row>
    <row r="12" spans="1:44" s="1" customFormat="1" ht="14.85" customHeight="1">
      <c r="A12" s="19">
        <v>44979</v>
      </c>
      <c r="B12" s="20">
        <v>785.99620000000004</v>
      </c>
      <c r="C12" s="21">
        <v>4.7401999999999997</v>
      </c>
      <c r="D12" s="22">
        <f t="shared" si="0"/>
        <v>790.7364</v>
      </c>
      <c r="E12" s="23">
        <f t="shared" si="1"/>
        <v>-0.30000000003838101</v>
      </c>
      <c r="F12" s="24">
        <f t="shared" si="2"/>
        <v>-1.2999999999010501</v>
      </c>
      <c r="G12" s="25">
        <f t="shared" si="3"/>
        <v>-0.30000000003838101</v>
      </c>
      <c r="H12" s="21">
        <v>6.5704000000000002</v>
      </c>
      <c r="I12" s="22">
        <f t="shared" si="4"/>
        <v>792.56659999999999</v>
      </c>
      <c r="J12" s="23">
        <f t="shared" si="5"/>
        <v>-0.30000000003838101</v>
      </c>
      <c r="K12" s="24">
        <f t="shared" si="6"/>
        <v>-1.1999999999261499</v>
      </c>
      <c r="L12" s="25">
        <f t="shared" si="7"/>
        <v>-0.30000000003838101</v>
      </c>
      <c r="M12" s="39">
        <v>4.7632000000000003</v>
      </c>
      <c r="N12" s="22">
        <f t="shared" si="8"/>
        <v>790.75940000000003</v>
      </c>
      <c r="O12" s="23">
        <f t="shared" si="9"/>
        <v>9.9999999974897905E-2</v>
      </c>
      <c r="P12" s="24">
        <f t="shared" si="10"/>
        <v>-1.1000000000649399</v>
      </c>
      <c r="Q12" s="25">
        <f t="shared" si="11"/>
        <v>9.9999999974897905E-2</v>
      </c>
      <c r="R12" s="46"/>
      <c r="S12" s="47">
        <f t="shared" si="12"/>
        <v>44979</v>
      </c>
      <c r="T12" s="48">
        <v>8.8727</v>
      </c>
      <c r="U12" s="49">
        <f t="shared" si="13"/>
        <v>-0.20000000000130999</v>
      </c>
      <c r="V12" s="50">
        <f t="shared" si="14"/>
        <v>-1.8999999999991299</v>
      </c>
      <c r="W12" s="32">
        <f t="shared" si="15"/>
        <v>-0.20000000000130999</v>
      </c>
      <c r="X12" s="18">
        <v>11.8794</v>
      </c>
      <c r="Y12" s="49">
        <f t="shared" si="16"/>
        <v>-0.40000000000261998</v>
      </c>
      <c r="Z12" s="50">
        <f t="shared" si="17"/>
        <v>-1.3000000000023</v>
      </c>
      <c r="AA12" s="32">
        <f t="shared" si="18"/>
        <v>-0.40000000000261998</v>
      </c>
      <c r="AB12" s="48">
        <v>8.8681999999999999</v>
      </c>
      <c r="AC12" s="49">
        <f t="shared" si="19"/>
        <v>-0.29999999999930099</v>
      </c>
      <c r="AD12" s="50">
        <f t="shared" si="20"/>
        <v>-1.10000000000099</v>
      </c>
      <c r="AE12" s="32">
        <f t="shared" si="21"/>
        <v>-0.29999999999930099</v>
      </c>
      <c r="AF12" s="55">
        <v>81100</v>
      </c>
      <c r="AG12" s="70">
        <f t="shared" si="22"/>
        <v>22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7" customFormat="1" ht="14.25">
      <c r="A13" s="19">
        <v>44980</v>
      </c>
      <c r="B13" s="20">
        <v>785.99620000000004</v>
      </c>
      <c r="C13" s="21">
        <v>4.74</v>
      </c>
      <c r="D13" s="22">
        <f t="shared" si="0"/>
        <v>790.73620000000005</v>
      </c>
      <c r="E13" s="23">
        <f t="shared" si="1"/>
        <v>-0.199999999949796</v>
      </c>
      <c r="F13" s="24">
        <f t="shared" si="2"/>
        <v>-1.49999999985084</v>
      </c>
      <c r="G13" s="25">
        <f t="shared" si="3"/>
        <v>-0.199999999949796</v>
      </c>
      <c r="H13" s="21">
        <v>6.5701000000000001</v>
      </c>
      <c r="I13" s="22">
        <f t="shared" si="4"/>
        <v>792.56629999999996</v>
      </c>
      <c r="J13" s="23">
        <f t="shared" si="5"/>
        <v>-0.29999999992469401</v>
      </c>
      <c r="K13" s="24">
        <f t="shared" si="6"/>
        <v>-1.49999999985084</v>
      </c>
      <c r="L13" s="25">
        <f t="shared" si="7"/>
        <v>-0.29999999992469401</v>
      </c>
      <c r="M13" s="40">
        <v>4.7626999999999997</v>
      </c>
      <c r="N13" s="22">
        <f t="shared" si="8"/>
        <v>790.75890000000004</v>
      </c>
      <c r="O13" s="23">
        <f t="shared" si="9"/>
        <v>-0.49999999998817701</v>
      </c>
      <c r="P13" s="24">
        <f t="shared" si="10"/>
        <v>-1.60000000005311</v>
      </c>
      <c r="Q13" s="25">
        <f t="shared" si="11"/>
        <v>-0.49999999998817701</v>
      </c>
      <c r="R13" s="46"/>
      <c r="S13" s="47">
        <f t="shared" si="12"/>
        <v>44980</v>
      </c>
      <c r="T13" s="48">
        <v>8.8722999999999992</v>
      </c>
      <c r="U13" s="49">
        <f t="shared" si="13"/>
        <v>-0.39999999999729102</v>
      </c>
      <c r="V13" s="50">
        <f t="shared" si="14"/>
        <v>-2.29999999999642</v>
      </c>
      <c r="W13" s="32">
        <f t="shared" si="15"/>
        <v>-0.39999999999729102</v>
      </c>
      <c r="X13" s="18">
        <v>11.879200000000001</v>
      </c>
      <c r="Y13" s="49">
        <f t="shared" si="16"/>
        <v>-0.20000000000130999</v>
      </c>
      <c r="Z13" s="50">
        <f t="shared" si="17"/>
        <v>-1.50000000000361</v>
      </c>
      <c r="AA13" s="32">
        <f t="shared" si="18"/>
        <v>-0.20000000000130999</v>
      </c>
      <c r="AB13" s="48">
        <v>8.8681000000000001</v>
      </c>
      <c r="AC13" s="49">
        <f t="shared" si="19"/>
        <v>-9.99999999997669E-2</v>
      </c>
      <c r="AD13" s="50">
        <f t="shared" si="20"/>
        <v>-1.20000000000076</v>
      </c>
      <c r="AE13" s="32">
        <f t="shared" si="21"/>
        <v>-9.99999999997669E-2</v>
      </c>
      <c r="AF13" s="55">
        <v>81097</v>
      </c>
      <c r="AG13" s="70">
        <f t="shared" si="22"/>
        <v>25</v>
      </c>
    </row>
    <row r="14" spans="1:44" s="1" customFormat="1" ht="14.85" customHeight="1">
      <c r="A14" s="19">
        <v>44981</v>
      </c>
      <c r="B14" s="20">
        <v>785.99620000000004</v>
      </c>
      <c r="C14" s="21">
        <v>4.7401</v>
      </c>
      <c r="D14" s="22">
        <f t="shared" si="0"/>
        <v>790.73630000000003</v>
      </c>
      <c r="E14" s="23">
        <f t="shared" si="1"/>
        <v>9.9999999974897905E-2</v>
      </c>
      <c r="F14" s="24">
        <f t="shared" si="2"/>
        <v>-1.39999999987595</v>
      </c>
      <c r="G14" s="25">
        <f t="shared" si="3"/>
        <v>9.9999999974897905E-2</v>
      </c>
      <c r="H14" s="21">
        <v>6.5701999999999998</v>
      </c>
      <c r="I14" s="22">
        <f t="shared" si="4"/>
        <v>792.56640000000004</v>
      </c>
      <c r="J14" s="23">
        <f t="shared" si="5"/>
        <v>9.9999999974897905E-2</v>
      </c>
      <c r="K14" s="24">
        <f t="shared" si="6"/>
        <v>-1.39999999987594</v>
      </c>
      <c r="L14" s="25">
        <f t="shared" si="7"/>
        <v>9.9999999974897905E-2</v>
      </c>
      <c r="M14" s="39">
        <v>4.7625000000000002</v>
      </c>
      <c r="N14" s="22">
        <f t="shared" si="8"/>
        <v>790.75869999999998</v>
      </c>
      <c r="O14" s="23">
        <f t="shared" si="9"/>
        <v>-0.199999999949796</v>
      </c>
      <c r="P14" s="24">
        <f t="shared" si="10"/>
        <v>-1.8000000000029099</v>
      </c>
      <c r="Q14" s="25">
        <f t="shared" si="11"/>
        <v>-0.199999999949796</v>
      </c>
      <c r="R14" s="46"/>
      <c r="S14" s="47">
        <f t="shared" si="12"/>
        <v>44981</v>
      </c>
      <c r="T14" s="48">
        <v>8.8719999999999999</v>
      </c>
      <c r="U14" s="49">
        <f t="shared" si="13"/>
        <v>-0.29999999999930099</v>
      </c>
      <c r="V14" s="50">
        <f t="shared" si="14"/>
        <v>-2.59999999999572</v>
      </c>
      <c r="W14" s="32">
        <f t="shared" si="15"/>
        <v>-0.29999999999930099</v>
      </c>
      <c r="X14" s="18">
        <v>11.879300000000001</v>
      </c>
      <c r="Y14" s="49">
        <f t="shared" si="16"/>
        <v>0.100000000005096</v>
      </c>
      <c r="Z14" s="50">
        <f t="shared" si="17"/>
        <v>-1.39999999999851</v>
      </c>
      <c r="AA14" s="32">
        <f t="shared" si="18"/>
        <v>0.100000000005096</v>
      </c>
      <c r="AB14" s="48">
        <v>8.8682999999999996</v>
      </c>
      <c r="AC14" s="49">
        <f t="shared" si="19"/>
        <v>0.19999999999953399</v>
      </c>
      <c r="AD14" s="50">
        <f t="shared" si="20"/>
        <v>-1.0000000000012199</v>
      </c>
      <c r="AE14" s="32">
        <f t="shared" si="21"/>
        <v>0.19999999999953399</v>
      </c>
      <c r="AF14" s="55">
        <v>81094</v>
      </c>
      <c r="AG14" s="70">
        <f t="shared" si="22"/>
        <v>28</v>
      </c>
      <c r="AH14" s="72"/>
    </row>
    <row r="15" spans="1:44" s="1" customFormat="1" ht="14.85" customHeight="1">
      <c r="A15" s="19">
        <v>44982</v>
      </c>
      <c r="B15" s="20">
        <v>785.99620000000004</v>
      </c>
      <c r="C15" s="21">
        <v>4.7396000000000003</v>
      </c>
      <c r="D15" s="22">
        <f t="shared" si="0"/>
        <v>790.73580000000004</v>
      </c>
      <c r="E15" s="23">
        <f t="shared" si="1"/>
        <v>-0.49999999998817701</v>
      </c>
      <c r="F15" s="24">
        <f t="shared" si="2"/>
        <v>-1.8999999998641199</v>
      </c>
      <c r="G15" s="25">
        <f t="shared" si="3"/>
        <v>-0.49999999998817701</v>
      </c>
      <c r="H15" s="21">
        <v>6.5694999999999997</v>
      </c>
      <c r="I15" s="22">
        <f t="shared" si="4"/>
        <v>792.56569999999999</v>
      </c>
      <c r="J15" s="23">
        <f t="shared" si="5"/>
        <v>-0.70000000005165897</v>
      </c>
      <c r="K15" s="24">
        <f t="shared" si="6"/>
        <v>-2.0999999999275998</v>
      </c>
      <c r="L15" s="25">
        <f t="shared" si="7"/>
        <v>-0.70000000005165897</v>
      </c>
      <c r="M15" s="40">
        <v>4.7622999999999998</v>
      </c>
      <c r="N15" s="22">
        <f t="shared" si="8"/>
        <v>790.75850000000003</v>
      </c>
      <c r="O15" s="23">
        <f t="shared" si="9"/>
        <v>-0.20000000006348301</v>
      </c>
      <c r="P15" s="24">
        <f t="shared" si="10"/>
        <v>-2.00000000006639</v>
      </c>
      <c r="Q15" s="25">
        <f t="shared" si="11"/>
        <v>-0.20000000006348301</v>
      </c>
      <c r="R15" s="51"/>
      <c r="S15" s="47">
        <f t="shared" si="12"/>
        <v>44982</v>
      </c>
      <c r="T15" s="48">
        <v>8.8720999999999997</v>
      </c>
      <c r="U15" s="49">
        <f t="shared" si="13"/>
        <v>9.9999999996214201E-2</v>
      </c>
      <c r="V15" s="50">
        <f t="shared" si="14"/>
        <v>-2.4999999999995</v>
      </c>
      <c r="W15" s="32">
        <f t="shared" si="15"/>
        <v>9.9999999996214201E-2</v>
      </c>
      <c r="X15" s="18">
        <v>11.8788</v>
      </c>
      <c r="Y15" s="49">
        <f t="shared" si="16"/>
        <v>-0.50000000000771605</v>
      </c>
      <c r="Z15" s="50">
        <f t="shared" si="17"/>
        <v>-1.90000000000623</v>
      </c>
      <c r="AA15" s="32">
        <f t="shared" si="18"/>
        <v>-0.50000000000771605</v>
      </c>
      <c r="AB15" s="48">
        <v>8.8679000000000006</v>
      </c>
      <c r="AC15" s="49">
        <f t="shared" si="19"/>
        <v>-0.39999999999906799</v>
      </c>
      <c r="AD15" s="50">
        <f t="shared" si="20"/>
        <v>-1.4000000000002899</v>
      </c>
      <c r="AE15" s="32">
        <f t="shared" si="21"/>
        <v>-0.39999999999906799</v>
      </c>
      <c r="AF15" s="55">
        <v>81091</v>
      </c>
      <c r="AG15" s="70">
        <f t="shared" si="22"/>
        <v>31</v>
      </c>
      <c r="AH15" s="71"/>
    </row>
    <row r="16" spans="1:44" s="7" customFormat="1" ht="14.25">
      <c r="A16" s="19">
        <v>44983</v>
      </c>
      <c r="B16" s="20">
        <v>785.99620000000004</v>
      </c>
      <c r="C16" s="21">
        <v>4.7393999999999998</v>
      </c>
      <c r="D16" s="22">
        <f t="shared" si="0"/>
        <v>790.73559999999998</v>
      </c>
      <c r="E16" s="23">
        <f t="shared" si="1"/>
        <v>-0.199999999949796</v>
      </c>
      <c r="F16" s="24">
        <f t="shared" si="2"/>
        <v>-2.09999999981392</v>
      </c>
      <c r="G16" s="25">
        <f t="shared" si="3"/>
        <v>-0.199999999949796</v>
      </c>
      <c r="H16" s="21">
        <v>6.5692000000000004</v>
      </c>
      <c r="I16" s="22">
        <f t="shared" si="4"/>
        <v>792.56539999999995</v>
      </c>
      <c r="J16" s="23">
        <f t="shared" si="5"/>
        <v>-0.29999999992469401</v>
      </c>
      <c r="K16" s="24">
        <f t="shared" si="6"/>
        <v>-2.3999999998522998</v>
      </c>
      <c r="L16" s="25">
        <f t="shared" si="7"/>
        <v>-0.29999999992469401</v>
      </c>
      <c r="M16" s="39">
        <v>4.7624000000000004</v>
      </c>
      <c r="N16" s="22">
        <f t="shared" si="8"/>
        <v>790.7586</v>
      </c>
      <c r="O16" s="23">
        <f t="shared" si="9"/>
        <v>9.9999999974897905E-2</v>
      </c>
      <c r="P16" s="24">
        <f t="shared" si="10"/>
        <v>-1.9000000000915001</v>
      </c>
      <c r="Q16" s="25">
        <f t="shared" si="11"/>
        <v>9.9999999974897905E-2</v>
      </c>
      <c r="R16" s="46"/>
      <c r="S16" s="47">
        <f t="shared" si="12"/>
        <v>44983</v>
      </c>
      <c r="T16" s="48">
        <v>8.8713999999999995</v>
      </c>
      <c r="U16" s="49">
        <f t="shared" si="13"/>
        <v>-0.69999999999481599</v>
      </c>
      <c r="V16" s="50">
        <f t="shared" si="14"/>
        <v>-3.1999999999943198</v>
      </c>
      <c r="W16" s="32">
        <f t="shared" si="15"/>
        <v>-0.69999999999481599</v>
      </c>
      <c r="X16" s="18">
        <v>11.8786</v>
      </c>
      <c r="Y16" s="49">
        <f t="shared" si="16"/>
        <v>-0.20000000000130999</v>
      </c>
      <c r="Z16" s="50">
        <f t="shared" si="17"/>
        <v>-2.1000000000075398</v>
      </c>
      <c r="AA16" s="32">
        <f t="shared" si="18"/>
        <v>-0.20000000000130999</v>
      </c>
      <c r="AB16" s="48">
        <v>8.8678000000000008</v>
      </c>
      <c r="AC16" s="49">
        <f t="shared" si="19"/>
        <v>-9.99999999997669E-2</v>
      </c>
      <c r="AD16" s="50">
        <f t="shared" si="20"/>
        <v>-1.50000000000006</v>
      </c>
      <c r="AE16" s="32">
        <f t="shared" si="21"/>
        <v>-9.99999999997669E-2</v>
      </c>
      <c r="AF16" s="55">
        <v>81088</v>
      </c>
      <c r="AG16" s="70">
        <f t="shared" si="22"/>
        <v>34</v>
      </c>
      <c r="AH16" s="72"/>
    </row>
    <row r="17" spans="1:43" s="1" customFormat="1" ht="14.85" customHeight="1">
      <c r="A17" s="19">
        <v>44984</v>
      </c>
      <c r="B17" s="20">
        <v>785.99620000000004</v>
      </c>
      <c r="C17" s="21">
        <v>4.7392000000000003</v>
      </c>
      <c r="D17" s="22">
        <f t="shared" si="0"/>
        <v>790.73540000000003</v>
      </c>
      <c r="E17" s="23">
        <f t="shared" si="1"/>
        <v>-0.20000000006348301</v>
      </c>
      <c r="F17" s="24">
        <f t="shared" si="2"/>
        <v>-2.2999999998774001</v>
      </c>
      <c r="G17" s="25">
        <f t="shared" si="3"/>
        <v>-0.20000000006348301</v>
      </c>
      <c r="H17" s="21">
        <v>6.5689000000000002</v>
      </c>
      <c r="I17" s="22">
        <f t="shared" si="4"/>
        <v>792.56510000000003</v>
      </c>
      <c r="J17" s="23">
        <f t="shared" si="5"/>
        <v>-0.30000000003838101</v>
      </c>
      <c r="K17" s="24">
        <f t="shared" si="6"/>
        <v>-2.6999999998906801</v>
      </c>
      <c r="L17" s="25">
        <f t="shared" si="7"/>
        <v>-0.30000000003838101</v>
      </c>
      <c r="M17" s="40">
        <v>4.7618999999999998</v>
      </c>
      <c r="N17" s="22">
        <f t="shared" si="8"/>
        <v>790.75810000000001</v>
      </c>
      <c r="O17" s="23">
        <f t="shared" si="9"/>
        <v>-0.49999999998817701</v>
      </c>
      <c r="P17" s="24">
        <f t="shared" si="10"/>
        <v>-2.40000000007967</v>
      </c>
      <c r="Q17" s="25">
        <f t="shared" si="11"/>
        <v>-0.49999999998817701</v>
      </c>
      <c r="R17" s="51"/>
      <c r="S17" s="47">
        <f t="shared" si="12"/>
        <v>44984</v>
      </c>
      <c r="T17" s="48">
        <v>8.8711000000000109</v>
      </c>
      <c r="U17" s="49">
        <f t="shared" si="13"/>
        <v>-0.29999999999930099</v>
      </c>
      <c r="V17" s="50">
        <f t="shared" si="14"/>
        <v>-3.4999999999936202</v>
      </c>
      <c r="W17" s="32">
        <f t="shared" si="15"/>
        <v>-0.29999999999930099</v>
      </c>
      <c r="X17" s="18">
        <v>11.878500000000001</v>
      </c>
      <c r="Y17" s="49">
        <f t="shared" si="16"/>
        <v>-9.9999999990885199E-2</v>
      </c>
      <c r="Z17" s="50">
        <f t="shared" si="17"/>
        <v>-2.1999999999984299</v>
      </c>
      <c r="AA17" s="32">
        <f t="shared" si="18"/>
        <v>-9.9999999990885199E-2</v>
      </c>
      <c r="AB17" s="48">
        <v>8.8676999999999992</v>
      </c>
      <c r="AC17" s="49">
        <f t="shared" si="19"/>
        <v>-9.99999999997669E-2</v>
      </c>
      <c r="AD17" s="50">
        <f t="shared" si="20"/>
        <v>-1.59999999999982</v>
      </c>
      <c r="AE17" s="32">
        <f t="shared" si="21"/>
        <v>-9.99999999997669E-2</v>
      </c>
      <c r="AF17" s="55">
        <v>81085</v>
      </c>
      <c r="AG17" s="70">
        <f t="shared" si="22"/>
        <v>37</v>
      </c>
      <c r="AH17" s="71"/>
    </row>
    <row r="18" spans="1:43" s="1" customFormat="1" ht="14.85" customHeight="1">
      <c r="A18" s="19">
        <v>44985</v>
      </c>
      <c r="B18" s="20">
        <v>785.99620000000004</v>
      </c>
      <c r="C18" s="21">
        <v>4.7393000000000001</v>
      </c>
      <c r="D18" s="22">
        <f t="shared" si="0"/>
        <v>790.7355</v>
      </c>
      <c r="E18" s="23">
        <f t="shared" si="1"/>
        <v>9.9999999974897905E-2</v>
      </c>
      <c r="F18" s="24">
        <f t="shared" si="2"/>
        <v>-2.1999999999024999</v>
      </c>
      <c r="G18" s="25">
        <f t="shared" si="3"/>
        <v>9.9999999974897905E-2</v>
      </c>
      <c r="H18" s="21">
        <v>6.569</v>
      </c>
      <c r="I18" s="22">
        <f t="shared" si="4"/>
        <v>792.5652</v>
      </c>
      <c r="J18" s="23">
        <f t="shared" si="5"/>
        <v>9.9999999974897905E-2</v>
      </c>
      <c r="K18" s="24">
        <f t="shared" si="6"/>
        <v>-2.5999999999157799</v>
      </c>
      <c r="L18" s="25">
        <f t="shared" si="7"/>
        <v>9.9999999974897905E-2</v>
      </c>
      <c r="M18" s="39">
        <v>4.7617000000000003</v>
      </c>
      <c r="N18" s="22">
        <f t="shared" si="8"/>
        <v>790.75789999999995</v>
      </c>
      <c r="O18" s="23">
        <f t="shared" si="9"/>
        <v>-0.199999999949796</v>
      </c>
      <c r="P18" s="24">
        <f t="shared" si="10"/>
        <v>-2.6000000000294698</v>
      </c>
      <c r="Q18" s="25">
        <f t="shared" si="11"/>
        <v>-0.199999999949796</v>
      </c>
      <c r="R18" s="51"/>
      <c r="S18" s="47">
        <f t="shared" si="12"/>
        <v>44985</v>
      </c>
      <c r="T18" s="48">
        <v>8.8708000000000098</v>
      </c>
      <c r="U18" s="49">
        <f t="shared" si="13"/>
        <v>-0.29999999999930099</v>
      </c>
      <c r="V18" s="50">
        <f t="shared" si="14"/>
        <v>-3.7999999999929202</v>
      </c>
      <c r="W18" s="32">
        <f t="shared" si="15"/>
        <v>-0.29999999999930099</v>
      </c>
      <c r="X18" s="18">
        <v>11.8782</v>
      </c>
      <c r="Y18" s="49">
        <f t="shared" si="16"/>
        <v>-0.30000000001173499</v>
      </c>
      <c r="Z18" s="50">
        <f t="shared" si="17"/>
        <v>-2.5000000000101599</v>
      </c>
      <c r="AA18" s="32">
        <f t="shared" si="18"/>
        <v>-0.30000000001173499</v>
      </c>
      <c r="AB18" s="48">
        <v>8.8680000000000003</v>
      </c>
      <c r="AC18" s="49">
        <f t="shared" si="19"/>
        <v>0.29999999999930099</v>
      </c>
      <c r="AD18" s="50">
        <f t="shared" si="20"/>
        <v>-1.3000000000005201</v>
      </c>
      <c r="AE18" s="32">
        <f t="shared" si="21"/>
        <v>0.29999999999930099</v>
      </c>
      <c r="AF18" s="55">
        <v>81082</v>
      </c>
      <c r="AG18" s="70">
        <f t="shared" si="22"/>
        <v>40</v>
      </c>
      <c r="AH18" s="72"/>
    </row>
    <row r="19" spans="1:43" s="1" customFormat="1" ht="14.85" customHeight="1">
      <c r="A19" s="19">
        <v>44986</v>
      </c>
      <c r="B19" s="20">
        <v>785.99620000000004</v>
      </c>
      <c r="C19" s="21">
        <v>4.7388000000000003</v>
      </c>
      <c r="D19" s="22">
        <f t="shared" si="0"/>
        <v>790.73500000000001</v>
      </c>
      <c r="E19" s="23">
        <f t="shared" si="1"/>
        <v>-0.49999999998817701</v>
      </c>
      <c r="F19" s="24">
        <f t="shared" si="2"/>
        <v>-2.6999999998906801</v>
      </c>
      <c r="G19" s="25">
        <f t="shared" si="3"/>
        <v>-0.49999999998817701</v>
      </c>
      <c r="H19" s="21">
        <v>6.5682999999999998</v>
      </c>
      <c r="I19" s="22">
        <f t="shared" si="4"/>
        <v>792.56449999999995</v>
      </c>
      <c r="J19" s="23">
        <f t="shared" si="5"/>
        <v>-0.69999999993797202</v>
      </c>
      <c r="K19" s="24">
        <f t="shared" si="6"/>
        <v>-3.2999999998537501</v>
      </c>
      <c r="L19" s="25">
        <f t="shared" si="7"/>
        <v>-0.69999999993797202</v>
      </c>
      <c r="M19" s="40">
        <v>4.7614999999999998</v>
      </c>
      <c r="N19" s="22">
        <f t="shared" si="8"/>
        <v>790.7577</v>
      </c>
      <c r="O19" s="23">
        <f t="shared" si="9"/>
        <v>-0.20000000006348301</v>
      </c>
      <c r="P19" s="24">
        <f t="shared" si="10"/>
        <v>-2.8000000000929499</v>
      </c>
      <c r="Q19" s="25">
        <f t="shared" si="11"/>
        <v>-0.20000000006348301</v>
      </c>
      <c r="R19" s="51"/>
      <c r="S19" s="47">
        <f t="shared" si="12"/>
        <v>44986</v>
      </c>
      <c r="T19" s="48">
        <v>8.8709000000000007</v>
      </c>
      <c r="U19" s="49">
        <f t="shared" si="13"/>
        <v>9.9999999994437899E-2</v>
      </c>
      <c r="V19" s="50">
        <f t="shared" si="14"/>
        <v>-3.6999999999984801</v>
      </c>
      <c r="W19" s="32">
        <f t="shared" si="15"/>
        <v>9.9999999994437899E-2</v>
      </c>
      <c r="X19" s="18">
        <v>11.878</v>
      </c>
      <c r="Y19" s="49">
        <f t="shared" si="16"/>
        <v>-0.20000000000130999</v>
      </c>
      <c r="Z19" s="50">
        <f t="shared" si="17"/>
        <v>-2.7000000000114701</v>
      </c>
      <c r="AA19" s="32">
        <f t="shared" si="18"/>
        <v>-0.20000000000130999</v>
      </c>
      <c r="AB19" s="48">
        <v>8.8674999999999997</v>
      </c>
      <c r="AC19" s="49">
        <f t="shared" si="19"/>
        <v>-0.49999999999883499</v>
      </c>
      <c r="AD19" s="50">
        <f t="shared" si="20"/>
        <v>-1.7999999999993599</v>
      </c>
      <c r="AE19" s="32">
        <f t="shared" si="21"/>
        <v>-0.49999999999883499</v>
      </c>
      <c r="AF19" s="55">
        <v>81079</v>
      </c>
      <c r="AG19" s="70">
        <f t="shared" si="22"/>
        <v>43</v>
      </c>
      <c r="AH19" s="71"/>
    </row>
    <row r="20" spans="1:43" s="1" customFormat="1" ht="14.85" customHeight="1">
      <c r="A20" s="19">
        <v>44987</v>
      </c>
      <c r="B20" s="20">
        <v>785.99620000000004</v>
      </c>
      <c r="C20" s="21">
        <v>4.7385999999999999</v>
      </c>
      <c r="D20" s="22">
        <f t="shared" si="0"/>
        <v>790.73479999999995</v>
      </c>
      <c r="E20" s="23">
        <f t="shared" si="1"/>
        <v>-0.199999999949796</v>
      </c>
      <c r="F20" s="24">
        <f t="shared" si="2"/>
        <v>-2.8999999998404702</v>
      </c>
      <c r="G20" s="25">
        <f t="shared" si="3"/>
        <v>-0.199999999949796</v>
      </c>
      <c r="H20" s="21">
        <v>6.5679999999999996</v>
      </c>
      <c r="I20" s="22">
        <f t="shared" si="4"/>
        <v>792.56420000000003</v>
      </c>
      <c r="J20" s="23">
        <f t="shared" si="5"/>
        <v>-0.30000000003838101</v>
      </c>
      <c r="K20" s="24">
        <f t="shared" si="6"/>
        <v>-3.5999999998921299</v>
      </c>
      <c r="L20" s="25">
        <f t="shared" si="7"/>
        <v>-0.30000000003838101</v>
      </c>
      <c r="M20" s="39">
        <v>4.7613000000000003</v>
      </c>
      <c r="N20" s="22">
        <f t="shared" si="8"/>
        <v>790.75750000000005</v>
      </c>
      <c r="O20" s="23">
        <f t="shared" si="9"/>
        <v>-0.199999999949796</v>
      </c>
      <c r="P20" s="24">
        <f t="shared" si="10"/>
        <v>-3.0000000000427498</v>
      </c>
      <c r="Q20" s="25">
        <f t="shared" si="11"/>
        <v>-0.199999999949796</v>
      </c>
      <c r="R20" s="46"/>
      <c r="S20" s="47">
        <f t="shared" si="12"/>
        <v>44987</v>
      </c>
      <c r="T20" s="48">
        <v>8.8702000000000094</v>
      </c>
      <c r="U20" s="49">
        <f t="shared" si="13"/>
        <v>-0.69999999999303997</v>
      </c>
      <c r="V20" s="50">
        <f t="shared" si="14"/>
        <v>-4.39999999999152</v>
      </c>
      <c r="W20" s="32">
        <f t="shared" si="15"/>
        <v>-0.69999999999303997</v>
      </c>
      <c r="X20" s="18">
        <v>11.877800000000001</v>
      </c>
      <c r="Y20" s="49">
        <f t="shared" si="16"/>
        <v>-0.20000000000130999</v>
      </c>
      <c r="Z20" s="50">
        <f t="shared" si="17"/>
        <v>-2.9000000000127799</v>
      </c>
      <c r="AA20" s="32">
        <f t="shared" si="18"/>
        <v>-0.20000000000130999</v>
      </c>
      <c r="AB20" s="48">
        <v>8.8673999999999999</v>
      </c>
      <c r="AC20" s="49">
        <f t="shared" si="19"/>
        <v>-9.99999999997669E-2</v>
      </c>
      <c r="AD20" s="50">
        <f t="shared" si="20"/>
        <v>-1.8999999999991199</v>
      </c>
      <c r="AE20" s="32">
        <f t="shared" si="21"/>
        <v>-9.99999999997669E-2</v>
      </c>
      <c r="AF20" s="55">
        <v>81076</v>
      </c>
      <c r="AG20" s="70">
        <f t="shared" si="22"/>
        <v>46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44989</v>
      </c>
      <c r="B21" s="20">
        <v>785.99620000000004</v>
      </c>
      <c r="C21" s="21">
        <v>4.7385000000000002</v>
      </c>
      <c r="D21" s="22">
        <f t="shared" ref="D21:D26" si="23">C21+B21</f>
        <v>790.73469999999998</v>
      </c>
      <c r="E21" s="23">
        <f t="shared" ref="E21:E26" si="24">(D21-D20)*1000</f>
        <v>-9.9999999974897905E-2</v>
      </c>
      <c r="F21" s="24">
        <f t="shared" ref="F21:F26" si="25">F20+E21</f>
        <v>-2.9999999998153699</v>
      </c>
      <c r="G21" s="25">
        <f t="shared" ref="G21:G26" si="26">E21/(A21-A20)</f>
        <v>-4.9999999987449001E-2</v>
      </c>
      <c r="H21" s="21">
        <v>6.5681000000000003</v>
      </c>
      <c r="I21" s="22">
        <f t="shared" ref="I21:I26" si="27">H21+B21</f>
        <v>792.5643</v>
      </c>
      <c r="J21" s="23">
        <f t="shared" ref="J21:J26" si="28">(I21-I20)*1000</f>
        <v>9.9999999974897905E-2</v>
      </c>
      <c r="K21" s="24">
        <f t="shared" ref="K21:K26" si="29">K20+J21</f>
        <v>-3.49999999991724</v>
      </c>
      <c r="L21" s="25">
        <f t="shared" ref="L21:L26" si="30">J21/(A21-A20)</f>
        <v>4.9999999987449001E-2</v>
      </c>
      <c r="M21" s="40">
        <v>4.7611999999999997</v>
      </c>
      <c r="N21" s="22">
        <f t="shared" ref="N21:N26" si="31">M21+B21</f>
        <v>790.75739999999996</v>
      </c>
      <c r="O21" s="23">
        <f t="shared" ref="O21:O26" si="32">(N21-N20)*1000</f>
        <v>-9.9999999974897905E-2</v>
      </c>
      <c r="P21" s="24">
        <f t="shared" ref="P21:P26" si="33">P20+O21</f>
        <v>-3.1000000000176402</v>
      </c>
      <c r="Q21" s="25">
        <f t="shared" ref="Q21:Q26" si="34">O21/(A21-A20)</f>
        <v>-4.9999999987449001E-2</v>
      </c>
      <c r="R21" s="51"/>
      <c r="S21" s="47">
        <f t="shared" si="12"/>
        <v>44989</v>
      </c>
      <c r="T21" s="48">
        <v>8.8699000000000101</v>
      </c>
      <c r="U21" s="49">
        <f t="shared" si="13"/>
        <v>-0.29999999999930099</v>
      </c>
      <c r="V21" s="50">
        <f t="shared" si="14"/>
        <v>-4.69999999999082</v>
      </c>
      <c r="W21" s="32">
        <f t="shared" si="15"/>
        <v>-0.14999999999965</v>
      </c>
      <c r="X21" s="18">
        <v>11.878</v>
      </c>
      <c r="Y21" s="49">
        <f t="shared" si="16"/>
        <v>0.20000000001374499</v>
      </c>
      <c r="Z21" s="50">
        <f t="shared" si="17"/>
        <v>-2.6999999999990401</v>
      </c>
      <c r="AA21" s="32">
        <f t="shared" si="18"/>
        <v>0.10000000000687199</v>
      </c>
      <c r="AB21" s="48">
        <v>8.8673000000000002</v>
      </c>
      <c r="AC21" s="49">
        <f t="shared" si="19"/>
        <v>-9.99999999997669E-2</v>
      </c>
      <c r="AD21" s="50">
        <f t="shared" si="20"/>
        <v>-1.99999999999889</v>
      </c>
      <c r="AE21" s="32">
        <f t="shared" si="21"/>
        <v>-4.9999999999883499E-2</v>
      </c>
      <c r="AF21" s="55">
        <v>81073</v>
      </c>
      <c r="AG21" s="70">
        <f t="shared" si="22"/>
        <v>49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44991</v>
      </c>
      <c r="B22" s="20">
        <v>785.99620000000004</v>
      </c>
      <c r="C22" s="21">
        <v>4.7381999999999902</v>
      </c>
      <c r="D22" s="22">
        <f t="shared" si="23"/>
        <v>790.73440000000005</v>
      </c>
      <c r="E22" s="23">
        <f t="shared" si="24"/>
        <v>-0.30000000003838101</v>
      </c>
      <c r="F22" s="24">
        <f t="shared" si="25"/>
        <v>-3.2999999998537501</v>
      </c>
      <c r="G22" s="25">
        <f t="shared" si="26"/>
        <v>-0.15000000001919001</v>
      </c>
      <c r="H22" s="21">
        <v>6.5674000000000001</v>
      </c>
      <c r="I22" s="22">
        <f t="shared" si="27"/>
        <v>792.56359999999995</v>
      </c>
      <c r="J22" s="23">
        <f t="shared" si="28"/>
        <v>-0.69999999993797202</v>
      </c>
      <c r="K22" s="24">
        <f t="shared" si="29"/>
        <v>-4.1999999998552102</v>
      </c>
      <c r="L22" s="25">
        <f t="shared" si="30"/>
        <v>-0.34999999996898601</v>
      </c>
      <c r="M22" s="39">
        <v>4.7609000000000101</v>
      </c>
      <c r="N22" s="22">
        <f t="shared" si="31"/>
        <v>790.75710000000004</v>
      </c>
      <c r="O22" s="23">
        <f t="shared" si="32"/>
        <v>-0.30000000003838101</v>
      </c>
      <c r="P22" s="24">
        <f t="shared" si="33"/>
        <v>-3.4000000000560302</v>
      </c>
      <c r="Q22" s="25">
        <f t="shared" si="34"/>
        <v>-0.15000000001919001</v>
      </c>
      <c r="R22" s="51"/>
      <c r="S22" s="47">
        <f t="shared" si="12"/>
        <v>44991</v>
      </c>
      <c r="T22" s="48">
        <v>8.8699999999999992</v>
      </c>
      <c r="U22" s="49">
        <f t="shared" si="13"/>
        <v>9.9999999990885199E-2</v>
      </c>
      <c r="V22" s="50">
        <f t="shared" si="14"/>
        <v>-4.5999999999999401</v>
      </c>
      <c r="W22" s="32">
        <f t="shared" si="15"/>
        <v>4.99999999954426E-2</v>
      </c>
      <c r="X22" s="18">
        <v>11.8774</v>
      </c>
      <c r="Y22" s="49">
        <f t="shared" si="16"/>
        <v>-0.600000000016365</v>
      </c>
      <c r="Z22" s="50">
        <f t="shared" si="17"/>
        <v>-3.3000000000153999</v>
      </c>
      <c r="AA22" s="32">
        <f t="shared" si="18"/>
        <v>-0.300000000008183</v>
      </c>
      <c r="AB22" s="48">
        <v>8.8672000000000004</v>
      </c>
      <c r="AC22" s="49">
        <f t="shared" si="19"/>
        <v>-0.10000000000154299</v>
      </c>
      <c r="AD22" s="50">
        <f t="shared" si="20"/>
        <v>-2.10000000000043</v>
      </c>
      <c r="AE22" s="32">
        <f t="shared" si="21"/>
        <v>-5.0000000000771601E-2</v>
      </c>
      <c r="AF22" s="55">
        <v>81070</v>
      </c>
      <c r="AG22" s="70">
        <f t="shared" si="22"/>
        <v>52</v>
      </c>
      <c r="AH22" s="72"/>
    </row>
    <row r="23" spans="1:43" s="1" customFormat="1" ht="14.85" customHeight="1">
      <c r="A23" s="19">
        <v>44993</v>
      </c>
      <c r="B23" s="20">
        <v>785.99620000000004</v>
      </c>
      <c r="C23" s="21">
        <v>4.7379999999999898</v>
      </c>
      <c r="D23" s="22">
        <f t="shared" si="23"/>
        <v>790.73419999999999</v>
      </c>
      <c r="E23" s="23">
        <f t="shared" si="24"/>
        <v>-0.20000000006348301</v>
      </c>
      <c r="F23" s="24">
        <f t="shared" si="25"/>
        <v>-3.49999999991724</v>
      </c>
      <c r="G23" s="25">
        <f t="shared" si="26"/>
        <v>-0.100000000031741</v>
      </c>
      <c r="H23" s="21">
        <v>6.5670999999999999</v>
      </c>
      <c r="I23" s="22">
        <f t="shared" si="27"/>
        <v>792.56330000000003</v>
      </c>
      <c r="J23" s="23">
        <f t="shared" si="28"/>
        <v>-0.30000000003838101</v>
      </c>
      <c r="K23" s="24">
        <f t="shared" si="29"/>
        <v>-4.49999999989359</v>
      </c>
      <c r="L23" s="25">
        <f t="shared" si="30"/>
        <v>-0.15000000001919001</v>
      </c>
      <c r="M23" s="40">
        <v>4.7610000000000001</v>
      </c>
      <c r="N23" s="22">
        <f t="shared" si="31"/>
        <v>790.75720000000001</v>
      </c>
      <c r="O23" s="23">
        <f t="shared" si="32"/>
        <v>9.9999999974897905E-2</v>
      </c>
      <c r="P23" s="24">
        <f t="shared" si="33"/>
        <v>-3.30000000008113</v>
      </c>
      <c r="Q23" s="25">
        <f t="shared" si="34"/>
        <v>4.9999999987449001E-2</v>
      </c>
      <c r="R23" s="51"/>
      <c r="S23" s="47">
        <f t="shared" si="12"/>
        <v>44993</v>
      </c>
      <c r="T23" s="48">
        <v>8.8693000000000097</v>
      </c>
      <c r="U23" s="49">
        <f t="shared" si="13"/>
        <v>-0.69999999998948703</v>
      </c>
      <c r="V23" s="50">
        <f t="shared" si="14"/>
        <v>-5.2999999999894198</v>
      </c>
      <c r="W23" s="32">
        <f t="shared" si="15"/>
        <v>-0.34999999999474302</v>
      </c>
      <c r="X23" s="18">
        <v>11.8772</v>
      </c>
      <c r="Y23" s="49">
        <f t="shared" si="16"/>
        <v>-0.20000000000130999</v>
      </c>
      <c r="Z23" s="50">
        <f t="shared" si="17"/>
        <v>-3.5000000000167102</v>
      </c>
      <c r="AA23" s="32">
        <f t="shared" si="18"/>
        <v>-0.100000000000655</v>
      </c>
      <c r="AB23" s="48">
        <v>8.8671000000000006</v>
      </c>
      <c r="AC23" s="49">
        <f t="shared" si="19"/>
        <v>-9.9999999997990599E-2</v>
      </c>
      <c r="AD23" s="50">
        <f t="shared" si="20"/>
        <v>-2.1999999999984299</v>
      </c>
      <c r="AE23" s="32">
        <f t="shared" si="21"/>
        <v>-4.99999999989953E-2</v>
      </c>
      <c r="AF23" s="55">
        <v>81067</v>
      </c>
      <c r="AG23" s="70">
        <f t="shared" si="22"/>
        <v>55</v>
      </c>
      <c r="AH23" s="71"/>
    </row>
    <row r="24" spans="1:43" s="1" customFormat="1" ht="14.25">
      <c r="A24" s="19">
        <v>44995</v>
      </c>
      <c r="B24" s="20">
        <v>785.99620000000004</v>
      </c>
      <c r="C24" s="21">
        <v>4.7381000000000002</v>
      </c>
      <c r="D24" s="22">
        <f t="shared" si="23"/>
        <v>790.73429999999996</v>
      </c>
      <c r="E24" s="23">
        <f t="shared" si="24"/>
        <v>0.10000000008858501</v>
      </c>
      <c r="F24" s="24">
        <f t="shared" si="25"/>
        <v>-3.3999999998286499</v>
      </c>
      <c r="G24" s="25">
        <f t="shared" si="26"/>
        <v>5.0000000044292399E-2</v>
      </c>
      <c r="H24" s="21">
        <v>6.5671999999999997</v>
      </c>
      <c r="I24" s="22">
        <f t="shared" si="27"/>
        <v>792.5634</v>
      </c>
      <c r="J24" s="23">
        <f t="shared" si="28"/>
        <v>9.9999999974897905E-2</v>
      </c>
      <c r="K24" s="24">
        <f t="shared" si="29"/>
        <v>-4.3999999999186903</v>
      </c>
      <c r="L24" s="25">
        <f t="shared" si="30"/>
        <v>4.9999999987449001E-2</v>
      </c>
      <c r="M24" s="39">
        <v>4.7605000000000102</v>
      </c>
      <c r="N24" s="22">
        <f t="shared" si="31"/>
        <v>790.75670000000002</v>
      </c>
      <c r="O24" s="23">
        <f t="shared" si="32"/>
        <v>-0.49999999998817701</v>
      </c>
      <c r="P24" s="24">
        <f t="shared" si="33"/>
        <v>-3.8000000000692999</v>
      </c>
      <c r="Q24" s="25">
        <f t="shared" si="34"/>
        <v>-0.24999999999408801</v>
      </c>
      <c r="R24" s="51"/>
      <c r="S24" s="47">
        <f t="shared" si="12"/>
        <v>44995</v>
      </c>
      <c r="T24" s="48">
        <v>8.8690000000000104</v>
      </c>
      <c r="U24" s="49">
        <f t="shared" si="13"/>
        <v>-0.29999999999930099</v>
      </c>
      <c r="V24" s="50">
        <f t="shared" si="14"/>
        <v>-5.5999999999887304</v>
      </c>
      <c r="W24" s="32">
        <f t="shared" si="15"/>
        <v>-0.14999999999965</v>
      </c>
      <c r="X24" s="18">
        <v>11.8773</v>
      </c>
      <c r="Y24" s="49">
        <f t="shared" si="16"/>
        <v>0.100000000017531</v>
      </c>
      <c r="Z24" s="50">
        <f t="shared" si="17"/>
        <v>-3.3999999999991801</v>
      </c>
      <c r="AA24" s="32">
        <f t="shared" si="18"/>
        <v>5.0000000008765297E-2</v>
      </c>
      <c r="AB24" s="48">
        <v>8.8670000000000009</v>
      </c>
      <c r="AC24" s="49">
        <f t="shared" si="19"/>
        <v>-9.99999999997669E-2</v>
      </c>
      <c r="AD24" s="50">
        <f t="shared" si="20"/>
        <v>-2.2999999999981902</v>
      </c>
      <c r="AE24" s="32">
        <f t="shared" si="21"/>
        <v>-4.9999999999883499E-2</v>
      </c>
      <c r="AF24" s="55">
        <v>81064</v>
      </c>
      <c r="AG24" s="70">
        <f t="shared" si="22"/>
        <v>58</v>
      </c>
      <c r="AH24" s="72"/>
    </row>
    <row r="25" spans="1:43" s="1" customFormat="1" ht="14.25">
      <c r="A25" s="19">
        <v>45000</v>
      </c>
      <c r="B25" s="20">
        <v>785.99620000000004</v>
      </c>
      <c r="C25" s="21">
        <v>4.7375999999999898</v>
      </c>
      <c r="D25" s="22">
        <f t="shared" si="23"/>
        <v>790.73379999999997</v>
      </c>
      <c r="E25" s="23">
        <f t="shared" si="24"/>
        <v>-0.49999999998817701</v>
      </c>
      <c r="F25" s="24">
        <f t="shared" si="25"/>
        <v>-3.89999999981683</v>
      </c>
      <c r="G25" s="25">
        <f t="shared" si="26"/>
        <v>-9.99999999976353E-2</v>
      </c>
      <c r="H25" s="21">
        <v>6.5664999999999996</v>
      </c>
      <c r="I25" s="22">
        <f t="shared" si="27"/>
        <v>792.56269999999995</v>
      </c>
      <c r="J25" s="23">
        <f t="shared" si="28"/>
        <v>-0.69999999993797202</v>
      </c>
      <c r="K25" s="24">
        <f t="shared" si="29"/>
        <v>-5.0999999998566601</v>
      </c>
      <c r="L25" s="25">
        <f t="shared" si="30"/>
        <v>-0.13999999998759399</v>
      </c>
      <c r="M25" s="40">
        <v>4.7603000000000097</v>
      </c>
      <c r="N25" s="22">
        <f t="shared" si="31"/>
        <v>790.75649999999996</v>
      </c>
      <c r="O25" s="23">
        <f t="shared" si="32"/>
        <v>-0.199999999949796</v>
      </c>
      <c r="P25" s="24">
        <f t="shared" si="33"/>
        <v>-4.0000000000191003</v>
      </c>
      <c r="Q25" s="25">
        <f t="shared" si="34"/>
        <v>-3.9999999989959199E-2</v>
      </c>
      <c r="R25" s="51"/>
      <c r="S25" s="47">
        <f t="shared" si="12"/>
        <v>45000</v>
      </c>
      <c r="T25" s="48">
        <v>8.8691999999999993</v>
      </c>
      <c r="U25" s="49">
        <f t="shared" si="13"/>
        <v>0.19999999998887599</v>
      </c>
      <c r="V25" s="50">
        <f t="shared" si="14"/>
        <v>-5.3999999999998503</v>
      </c>
      <c r="W25" s="32">
        <f t="shared" si="15"/>
        <v>3.99999999977751E-2</v>
      </c>
      <c r="X25" s="18">
        <v>11.876799999999999</v>
      </c>
      <c r="Y25" s="49">
        <f t="shared" si="16"/>
        <v>-0.50000000002015099</v>
      </c>
      <c r="Z25" s="50">
        <f t="shared" si="17"/>
        <v>-3.9000000000193298</v>
      </c>
      <c r="AA25" s="32">
        <f t="shared" si="18"/>
        <v>-0.10000000000403</v>
      </c>
      <c r="AB25" s="48">
        <v>8.8671000000000006</v>
      </c>
      <c r="AC25" s="49">
        <f t="shared" si="19"/>
        <v>9.9999999997990599E-2</v>
      </c>
      <c r="AD25" s="50">
        <f t="shared" si="20"/>
        <v>-2.2000000000002</v>
      </c>
      <c r="AE25" s="32">
        <f t="shared" si="21"/>
        <v>1.99999999995981E-2</v>
      </c>
      <c r="AF25" s="55">
        <v>81061</v>
      </c>
      <c r="AG25" s="70">
        <f t="shared" si="22"/>
        <v>61</v>
      </c>
      <c r="AH25" s="71"/>
    </row>
    <row r="26" spans="1:43" s="1" customFormat="1" ht="14.25">
      <c r="A26" s="19">
        <v>45005</v>
      </c>
      <c r="B26" s="20">
        <v>785.99620000000004</v>
      </c>
      <c r="C26" s="21">
        <v>4.7377000000000002</v>
      </c>
      <c r="D26" s="22">
        <f t="shared" si="23"/>
        <v>790.73389999999995</v>
      </c>
      <c r="E26" s="23">
        <f t="shared" si="24"/>
        <v>9.9999999974897905E-2</v>
      </c>
      <c r="F26" s="24">
        <f t="shared" si="25"/>
        <v>-3.7999999998419298</v>
      </c>
      <c r="G26" s="25">
        <f t="shared" si="26"/>
        <v>1.99999999949796E-2</v>
      </c>
      <c r="H26" s="21">
        <v>6.5666000000000002</v>
      </c>
      <c r="I26" s="22">
        <f t="shared" si="27"/>
        <v>792.56280000000004</v>
      </c>
      <c r="J26" s="23">
        <f t="shared" si="28"/>
        <v>9.9999999974897905E-2</v>
      </c>
      <c r="K26" s="24">
        <f t="shared" si="29"/>
        <v>-4.9999999998817701</v>
      </c>
      <c r="L26" s="25">
        <f t="shared" si="30"/>
        <v>1.99999999949796E-2</v>
      </c>
      <c r="M26" s="39">
        <v>4.7603999999999997</v>
      </c>
      <c r="N26" s="22">
        <f t="shared" si="31"/>
        <v>790.75660000000005</v>
      </c>
      <c r="O26" s="23">
        <f t="shared" si="32"/>
        <v>9.9999999974897905E-2</v>
      </c>
      <c r="P26" s="24">
        <f t="shared" si="33"/>
        <v>-3.9000000000442001</v>
      </c>
      <c r="Q26" s="25">
        <f t="shared" si="34"/>
        <v>1.99999999949796E-2</v>
      </c>
      <c r="R26" s="51"/>
      <c r="S26" s="47">
        <f t="shared" si="12"/>
        <v>45005</v>
      </c>
      <c r="T26" s="48">
        <v>8.8693000000000008</v>
      </c>
      <c r="U26" s="49">
        <f t="shared" si="13"/>
        <v>0.10000000000154299</v>
      </c>
      <c r="V26" s="50">
        <f t="shared" si="14"/>
        <v>-5.2999999999983096</v>
      </c>
      <c r="W26" s="32">
        <f t="shared" si="15"/>
        <v>2.0000000000308701E-2</v>
      </c>
      <c r="X26" s="18">
        <v>11.877000000000001</v>
      </c>
      <c r="Y26" s="49">
        <f t="shared" si="16"/>
        <v>0.20000000002085</v>
      </c>
      <c r="Z26" s="50">
        <f t="shared" si="17"/>
        <v>-3.6999999999984801</v>
      </c>
      <c r="AA26" s="32">
        <f t="shared" si="18"/>
        <v>4.0000000004169999E-2</v>
      </c>
      <c r="AB26" s="48">
        <v>8.8673000000000002</v>
      </c>
      <c r="AC26" s="49">
        <f t="shared" si="19"/>
        <v>0.19999999999953399</v>
      </c>
      <c r="AD26" s="50">
        <f t="shared" si="20"/>
        <v>-2.0000000000006701</v>
      </c>
      <c r="AE26" s="32">
        <f t="shared" si="21"/>
        <v>3.9999999999906798E-2</v>
      </c>
      <c r="AF26" s="55">
        <v>81058</v>
      </c>
      <c r="AG26" s="70">
        <f t="shared" si="22"/>
        <v>64</v>
      </c>
      <c r="AH26" s="72"/>
    </row>
    <row r="27" spans="1:43" s="7" customFormat="1" ht="14.25">
      <c r="A27" s="26"/>
      <c r="B27" s="27"/>
      <c r="C27" s="28"/>
      <c r="D27" s="29"/>
      <c r="E27" s="30">
        <f>F26-F10</f>
        <v>-2.8999999999541601</v>
      </c>
      <c r="F27" s="31">
        <f>K26-K10</f>
        <v>-4.0000000000191003</v>
      </c>
      <c r="G27" s="32">
        <f>P26-P10</f>
        <v>-2.8999999999541601</v>
      </c>
      <c r="H27" s="33">
        <f>F26</f>
        <v>-3.7999999998419298</v>
      </c>
      <c r="I27" s="41">
        <f>K26</f>
        <v>-4.9999999998817701</v>
      </c>
      <c r="J27" s="30">
        <f>P26</f>
        <v>-3.9000000000442001</v>
      </c>
      <c r="K27" s="31">
        <f>F27/28</f>
        <v>-0.142857142857825</v>
      </c>
      <c r="L27" s="32"/>
      <c r="M27" s="42"/>
      <c r="N27" s="29"/>
      <c r="O27" s="30"/>
      <c r="P27" s="31"/>
      <c r="Q27" s="32"/>
      <c r="R27" s="46"/>
      <c r="S27" s="26"/>
      <c r="T27" s="28"/>
      <c r="U27" s="49">
        <f>V26-V10</f>
        <v>-3.8999999999998001</v>
      </c>
      <c r="V27" s="50">
        <f>Z26-Z10</f>
        <v>-2.7999999999987999</v>
      </c>
      <c r="W27" s="32">
        <f>AD26-AD10</f>
        <v>-1.09999999999922</v>
      </c>
      <c r="X27" s="49">
        <f>V26</f>
        <v>-5.2999999999983096</v>
      </c>
      <c r="Y27" s="50">
        <f>Z26</f>
        <v>-3.6999999999984801</v>
      </c>
      <c r="Z27" s="32">
        <f>AD26</f>
        <v>-2.0000000000006701</v>
      </c>
      <c r="AA27" s="32">
        <f>U27/28</f>
        <v>-0.13928571428570699</v>
      </c>
      <c r="AB27" s="56"/>
      <c r="AC27" s="49"/>
      <c r="AD27" s="50"/>
      <c r="AE27" s="32"/>
      <c r="AF27" s="57"/>
      <c r="AG27" s="82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47"/>
      <c r="T28" s="48"/>
      <c r="U28" s="49"/>
      <c r="V28" s="50"/>
      <c r="W28" s="32"/>
      <c r="X28" s="18"/>
      <c r="Y28" s="49"/>
      <c r="Z28" s="50"/>
      <c r="AA28" s="32"/>
      <c r="AB28" s="48"/>
      <c r="AC28" s="49"/>
      <c r="AD28" s="50"/>
      <c r="AE28" s="32"/>
      <c r="AF28" s="55"/>
      <c r="AG28" s="70"/>
      <c r="AH28" s="72"/>
    </row>
    <row r="29" spans="1:43" s="1" customFormat="1" ht="14.25">
      <c r="A29" s="19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47"/>
      <c r="T29" s="48"/>
      <c r="U29" s="49"/>
      <c r="V29" s="50"/>
      <c r="W29" s="32"/>
      <c r="X29" s="18"/>
      <c r="Y29" s="49"/>
      <c r="Z29" s="50"/>
      <c r="AA29" s="32"/>
      <c r="AB29" s="4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6" workbookViewId="0">
      <selection activeCell="U26" sqref="U26:AA26"/>
    </sheetView>
  </sheetViews>
  <sheetFormatPr defaultColWidth="9" defaultRowHeight="13.5"/>
  <cols>
    <col min="1" max="1" width="9.125"/>
    <col min="2" max="2" width="10.625" customWidth="1"/>
    <col min="3" max="3" width="13.75"/>
    <col min="4" max="4" width="11.875" customWidth="1"/>
    <col min="5" max="6" width="9.375"/>
    <col min="8" max="8" width="13.75"/>
    <col min="9" max="9" width="12.125" customWidth="1"/>
    <col min="10" max="12" width="9.375"/>
    <col min="13" max="13" width="13.75"/>
    <col min="14" max="14" width="11.625" customWidth="1"/>
    <col min="15" max="17" width="9.375"/>
    <col min="19" max="19" width="9.125"/>
    <col min="20" max="20" width="13.75"/>
    <col min="24" max="24" width="11.875" customWidth="1"/>
    <col min="28" max="28" width="12.875" customWidth="1"/>
    <col min="32" max="33" width="10.375"/>
  </cols>
  <sheetData>
    <row r="1" spans="1:44" s="1" customFormat="1" ht="30.75" customHeight="1">
      <c r="A1" s="97" t="s">
        <v>81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44980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44980</v>
      </c>
      <c r="B6" s="20">
        <v>785.99620000000004</v>
      </c>
      <c r="C6" s="21">
        <v>6.0121000000000002</v>
      </c>
      <c r="D6" s="22">
        <f t="shared" ref="D6:D25" si="0">C6+B6</f>
        <v>792.00829999999996</v>
      </c>
      <c r="E6" s="23">
        <v>0</v>
      </c>
      <c r="F6" s="24">
        <v>0</v>
      </c>
      <c r="G6" s="25">
        <v>0</v>
      </c>
      <c r="H6" s="21">
        <v>6.8124000000000002</v>
      </c>
      <c r="I6" s="22">
        <f t="shared" ref="I6:I25" si="1">H6+B6</f>
        <v>792.80859999999996</v>
      </c>
      <c r="J6" s="23">
        <v>0</v>
      </c>
      <c r="K6" s="24">
        <v>0</v>
      </c>
      <c r="L6" s="25">
        <v>0</v>
      </c>
      <c r="M6" s="39">
        <v>5.4215</v>
      </c>
      <c r="N6" s="22">
        <f t="shared" ref="N6:N25" si="2">M6+B6</f>
        <v>791.41769999999997</v>
      </c>
      <c r="O6" s="23">
        <v>0</v>
      </c>
      <c r="P6" s="24">
        <v>0</v>
      </c>
      <c r="Q6" s="25">
        <v>0</v>
      </c>
      <c r="R6" s="46"/>
      <c r="S6" s="47">
        <f t="shared" ref="S6:S25" si="3">A6</f>
        <v>44980</v>
      </c>
      <c r="T6" s="48">
        <v>8.8745999999999992</v>
      </c>
      <c r="U6" s="49">
        <v>0</v>
      </c>
      <c r="V6" s="50">
        <v>0</v>
      </c>
      <c r="W6" s="32">
        <v>0</v>
      </c>
      <c r="X6" s="18">
        <v>11.880699999999999</v>
      </c>
      <c r="Y6" s="49">
        <f>(X6-X6)*1000</f>
        <v>0</v>
      </c>
      <c r="Z6" s="50">
        <v>0</v>
      </c>
      <c r="AA6" s="32">
        <v>0</v>
      </c>
      <c r="AB6" s="48">
        <v>8.8693000000000008</v>
      </c>
      <c r="AC6" s="49">
        <v>0</v>
      </c>
      <c r="AD6" s="50">
        <v>0</v>
      </c>
      <c r="AE6" s="32">
        <v>0</v>
      </c>
      <c r="AF6" s="55">
        <v>81090</v>
      </c>
      <c r="AG6" s="70">
        <f>81093-AF6</f>
        <v>3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44981</v>
      </c>
      <c r="B7" s="20">
        <v>785.99620000000004</v>
      </c>
      <c r="C7" s="21">
        <v>6.0119999999999996</v>
      </c>
      <c r="D7" s="22">
        <f t="shared" si="0"/>
        <v>792.00819999999999</v>
      </c>
      <c r="E7" s="23">
        <f t="shared" ref="E7:E25" si="4">(D7-D6)*1000</f>
        <v>-0.10000000008858501</v>
      </c>
      <c r="F7" s="24">
        <f t="shared" ref="F7:F25" si="5">F6+E7</f>
        <v>-0.10000000008858501</v>
      </c>
      <c r="G7" s="25">
        <f t="shared" ref="G7:G25" si="6">E7/(A7-A6)</f>
        <v>-0.10000000008858501</v>
      </c>
      <c r="H7" s="21">
        <v>6.8121999999999998</v>
      </c>
      <c r="I7" s="22">
        <f t="shared" si="1"/>
        <v>792.80840000000001</v>
      </c>
      <c r="J7" s="23">
        <f t="shared" ref="J7:J25" si="7">(I7-I6)*1000</f>
        <v>-0.20000000006348301</v>
      </c>
      <c r="K7" s="24">
        <f t="shared" ref="K7:K25" si="8">K6+J7</f>
        <v>-0.20000000006348301</v>
      </c>
      <c r="L7" s="25">
        <f t="shared" ref="L7:L25" si="9">J7/(A7-A6)</f>
        <v>-0.20000000006348301</v>
      </c>
      <c r="M7" s="40">
        <v>5.4210000000000003</v>
      </c>
      <c r="N7" s="22">
        <f t="shared" si="2"/>
        <v>791.41719999999998</v>
      </c>
      <c r="O7" s="23">
        <f t="shared" ref="O7:O25" si="10">(N7-N6)*1000</f>
        <v>-0.49999999998817701</v>
      </c>
      <c r="P7" s="24">
        <f t="shared" ref="P7:P25" si="11">P6+O7</f>
        <v>-0.49999999998817701</v>
      </c>
      <c r="Q7" s="25">
        <f t="shared" ref="Q7:Q25" si="12">O7/(A7-A6)</f>
        <v>-0.49999999998817701</v>
      </c>
      <c r="R7" s="51"/>
      <c r="S7" s="47">
        <f t="shared" si="3"/>
        <v>44981</v>
      </c>
      <c r="T7" s="48">
        <v>8.8742000000000001</v>
      </c>
      <c r="U7" s="49">
        <f t="shared" ref="U7:U25" si="13">(T7-T6)*1000</f>
        <v>-0.39999999999906799</v>
      </c>
      <c r="V7" s="50">
        <f t="shared" ref="V7:V25" si="14">V6+U7</f>
        <v>-0.39999999999906799</v>
      </c>
      <c r="W7" s="32">
        <f t="shared" ref="W7:W25" si="15">U7/(S7-S6)</f>
        <v>-0.39999999999906799</v>
      </c>
      <c r="X7" s="18">
        <v>11.8805</v>
      </c>
      <c r="Y7" s="49">
        <f t="shared" ref="Y7:Y25" si="16">(X7-X6)*1000</f>
        <v>-0.19999999999953399</v>
      </c>
      <c r="Z7" s="50">
        <f t="shared" ref="Z7:Z25" si="17">Z6+Y7</f>
        <v>-0.19999999999953399</v>
      </c>
      <c r="AA7" s="32">
        <f t="shared" ref="AA7:AA25" si="18">Y7/(S7-S6)</f>
        <v>-0.19999999999953399</v>
      </c>
      <c r="AB7" s="48">
        <v>8.8691999999999993</v>
      </c>
      <c r="AC7" s="49">
        <f t="shared" ref="AC7:AC25" si="19">(AB7-AB6)*1000</f>
        <v>-0.10000000000154299</v>
      </c>
      <c r="AD7" s="50">
        <f t="shared" ref="AD7:AD25" si="20">AD6+AC7</f>
        <v>-0.10000000000154299</v>
      </c>
      <c r="AE7" s="32">
        <f t="shared" ref="AE7:AE25" si="21">AC7/(S7-S6)</f>
        <v>-0.10000000000154299</v>
      </c>
      <c r="AF7" s="55">
        <v>81087</v>
      </c>
      <c r="AG7" s="70">
        <f t="shared" ref="AG7:AG25" si="22">81093-AF7</f>
        <v>6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44982</v>
      </c>
      <c r="B8" s="20">
        <v>785.99620000000004</v>
      </c>
      <c r="C8" s="21">
        <v>6.0118</v>
      </c>
      <c r="D8" s="22">
        <f t="shared" si="0"/>
        <v>792.00800000000004</v>
      </c>
      <c r="E8" s="23">
        <f t="shared" si="4"/>
        <v>-0.199999999949796</v>
      </c>
      <c r="F8" s="24">
        <f t="shared" si="5"/>
        <v>-0.30000000003838101</v>
      </c>
      <c r="G8" s="25">
        <f t="shared" si="6"/>
        <v>-0.199999999949796</v>
      </c>
      <c r="H8" s="21">
        <v>6.8120000000000003</v>
      </c>
      <c r="I8" s="22">
        <f t="shared" si="1"/>
        <v>792.80820000000006</v>
      </c>
      <c r="J8" s="23">
        <f t="shared" si="7"/>
        <v>-0.199999999949796</v>
      </c>
      <c r="K8" s="24">
        <f t="shared" si="8"/>
        <v>-0.40000000001327901</v>
      </c>
      <c r="L8" s="25">
        <f t="shared" si="9"/>
        <v>-0.199999999949796</v>
      </c>
      <c r="M8" s="39">
        <v>5.4207999999999998</v>
      </c>
      <c r="N8" s="22">
        <f t="shared" si="2"/>
        <v>791.41700000000003</v>
      </c>
      <c r="O8" s="23">
        <f t="shared" si="10"/>
        <v>-0.20000000006348301</v>
      </c>
      <c r="P8" s="24">
        <f t="shared" si="11"/>
        <v>-0.70000000005165897</v>
      </c>
      <c r="Q8" s="25">
        <f t="shared" si="12"/>
        <v>-0.20000000006348301</v>
      </c>
      <c r="R8" s="46"/>
      <c r="S8" s="47">
        <f t="shared" si="3"/>
        <v>44982</v>
      </c>
      <c r="T8" s="48">
        <v>8.8740000000000006</v>
      </c>
      <c r="U8" s="49">
        <f t="shared" si="13"/>
        <v>-0.19999999999953399</v>
      </c>
      <c r="V8" s="50">
        <f t="shared" si="14"/>
        <v>-0.59999999999860198</v>
      </c>
      <c r="W8" s="32">
        <f t="shared" si="15"/>
        <v>-0.19999999999953399</v>
      </c>
      <c r="X8" s="18">
        <v>11.8803</v>
      </c>
      <c r="Y8" s="49">
        <f t="shared" si="16"/>
        <v>-0.19999999999953399</v>
      </c>
      <c r="Z8" s="50">
        <f t="shared" si="17"/>
        <v>-0.39999999999906799</v>
      </c>
      <c r="AA8" s="32">
        <f t="shared" si="18"/>
        <v>-0.19999999999953399</v>
      </c>
      <c r="AB8" s="48">
        <v>8.8689999999999998</v>
      </c>
      <c r="AC8" s="49">
        <f t="shared" si="19"/>
        <v>-0.19999999999953399</v>
      </c>
      <c r="AD8" s="50">
        <f t="shared" si="20"/>
        <v>-0.30000000000107702</v>
      </c>
      <c r="AE8" s="32">
        <f t="shared" si="21"/>
        <v>-0.19999999999953399</v>
      </c>
      <c r="AF8" s="55">
        <v>81084</v>
      </c>
      <c r="AG8" s="70">
        <f t="shared" si="22"/>
        <v>9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44983</v>
      </c>
      <c r="B9" s="20">
        <v>785.99620000000004</v>
      </c>
      <c r="C9" s="21">
        <v>6.0115999999999996</v>
      </c>
      <c r="D9" s="22">
        <f t="shared" si="0"/>
        <v>792.00779999999997</v>
      </c>
      <c r="E9" s="23">
        <f t="shared" si="4"/>
        <v>-0.199999999949796</v>
      </c>
      <c r="F9" s="24">
        <f t="shared" si="5"/>
        <v>-0.49999999998817701</v>
      </c>
      <c r="G9" s="25">
        <f t="shared" si="6"/>
        <v>-0.199999999949796</v>
      </c>
      <c r="H9" s="21">
        <v>6.8121</v>
      </c>
      <c r="I9" s="22">
        <f t="shared" si="1"/>
        <v>792.80830000000003</v>
      </c>
      <c r="J9" s="23">
        <f t="shared" si="7"/>
        <v>9.9999999974897905E-2</v>
      </c>
      <c r="K9" s="24">
        <f t="shared" si="8"/>
        <v>-0.30000000003838101</v>
      </c>
      <c r="L9" s="25">
        <f t="shared" si="9"/>
        <v>9.9999999974897905E-2</v>
      </c>
      <c r="M9" s="40">
        <v>5.4212999999999996</v>
      </c>
      <c r="N9" s="22">
        <f t="shared" si="2"/>
        <v>791.41750000000002</v>
      </c>
      <c r="O9" s="23">
        <f t="shared" si="10"/>
        <v>0.49999999998817701</v>
      </c>
      <c r="P9" s="24">
        <f t="shared" si="11"/>
        <v>-0.20000000006348301</v>
      </c>
      <c r="Q9" s="25">
        <f t="shared" si="12"/>
        <v>0.49999999998817701</v>
      </c>
      <c r="R9" s="51"/>
      <c r="S9" s="47">
        <f t="shared" si="3"/>
        <v>44983</v>
      </c>
      <c r="T9" s="48">
        <v>8.8734999999999999</v>
      </c>
      <c r="U9" s="49">
        <f t="shared" si="13"/>
        <v>-0.50000000000061096</v>
      </c>
      <c r="V9" s="50">
        <f t="shared" si="14"/>
        <v>-1.0999999999992101</v>
      </c>
      <c r="W9" s="32">
        <f t="shared" si="15"/>
        <v>-0.50000000000061096</v>
      </c>
      <c r="X9" s="18">
        <v>11.88</v>
      </c>
      <c r="Y9" s="49">
        <f t="shared" si="16"/>
        <v>-0.29999999999930099</v>
      </c>
      <c r="Z9" s="50">
        <f t="shared" si="17"/>
        <v>-0.69999999999836904</v>
      </c>
      <c r="AA9" s="32">
        <f t="shared" si="18"/>
        <v>-0.29999999999930099</v>
      </c>
      <c r="AB9" s="48">
        <v>8.8684999999999992</v>
      </c>
      <c r="AC9" s="49">
        <f t="shared" si="19"/>
        <v>-0.50000000000061096</v>
      </c>
      <c r="AD9" s="50">
        <f t="shared" si="20"/>
        <v>-0.80000000000168803</v>
      </c>
      <c r="AE9" s="32">
        <f t="shared" si="21"/>
        <v>-0.50000000000061096</v>
      </c>
      <c r="AF9" s="55">
        <v>81081</v>
      </c>
      <c r="AG9" s="70">
        <f t="shared" si="22"/>
        <v>12</v>
      </c>
      <c r="AH9" s="71"/>
      <c r="AI9" s="73"/>
      <c r="AJ9" s="73"/>
      <c r="AK9" s="73"/>
      <c r="AL9" s="73"/>
      <c r="AM9" s="73"/>
    </row>
    <row r="10" spans="1:44" s="7" customFormat="1" ht="14.25">
      <c r="A10" s="19">
        <v>44984</v>
      </c>
      <c r="B10" s="20">
        <v>785.99620000000004</v>
      </c>
      <c r="C10" s="21">
        <v>6.0114999999999998</v>
      </c>
      <c r="D10" s="22">
        <f t="shared" si="0"/>
        <v>792.0077</v>
      </c>
      <c r="E10" s="23">
        <f t="shared" si="4"/>
        <v>-0.10000000008858501</v>
      </c>
      <c r="F10" s="24">
        <f t="shared" si="5"/>
        <v>-0.60000000007676102</v>
      </c>
      <c r="G10" s="25">
        <f t="shared" si="6"/>
        <v>-0.10000000008858501</v>
      </c>
      <c r="H10" s="21">
        <v>6.8114999999999997</v>
      </c>
      <c r="I10" s="22">
        <f t="shared" si="1"/>
        <v>792.80769999999995</v>
      </c>
      <c r="J10" s="23">
        <f t="shared" si="7"/>
        <v>-0.59999999996307496</v>
      </c>
      <c r="K10" s="24">
        <f t="shared" si="8"/>
        <v>-0.90000000000145497</v>
      </c>
      <c r="L10" s="25">
        <f t="shared" si="9"/>
        <v>-0.59999999996307496</v>
      </c>
      <c r="M10" s="39">
        <v>5.4211</v>
      </c>
      <c r="N10" s="22">
        <f t="shared" si="2"/>
        <v>791.41729999999995</v>
      </c>
      <c r="O10" s="23">
        <f t="shared" si="10"/>
        <v>-0.199999999949796</v>
      </c>
      <c r="P10" s="24">
        <f t="shared" si="11"/>
        <v>-0.40000000001327901</v>
      </c>
      <c r="Q10" s="25">
        <f t="shared" si="12"/>
        <v>-0.199999999949796</v>
      </c>
      <c r="R10" s="46"/>
      <c r="S10" s="47">
        <f t="shared" si="3"/>
        <v>44984</v>
      </c>
      <c r="T10" s="48">
        <v>8.8732000000000006</v>
      </c>
      <c r="U10" s="49">
        <f t="shared" si="13"/>
        <v>-0.29999999999930099</v>
      </c>
      <c r="V10" s="50">
        <f t="shared" si="14"/>
        <v>-1.39999999999851</v>
      </c>
      <c r="W10" s="32">
        <f t="shared" si="15"/>
        <v>-0.29999999999930099</v>
      </c>
      <c r="X10" s="18">
        <v>11.879799999999999</v>
      </c>
      <c r="Y10" s="49">
        <f t="shared" si="16"/>
        <v>-0.20000000000130999</v>
      </c>
      <c r="Z10" s="50">
        <f t="shared" si="17"/>
        <v>-0.89999999999967895</v>
      </c>
      <c r="AA10" s="32">
        <f t="shared" si="18"/>
        <v>-0.20000000000130999</v>
      </c>
      <c r="AB10" s="48">
        <v>8.8683999999999994</v>
      </c>
      <c r="AC10" s="49">
        <f t="shared" si="19"/>
        <v>-9.99999999997669E-2</v>
      </c>
      <c r="AD10" s="50">
        <f t="shared" si="20"/>
        <v>-0.90000000000145497</v>
      </c>
      <c r="AE10" s="32">
        <f t="shared" si="21"/>
        <v>-9.99999999997669E-2</v>
      </c>
      <c r="AF10" s="55">
        <v>81078</v>
      </c>
      <c r="AG10" s="70">
        <f t="shared" si="22"/>
        <v>15</v>
      </c>
    </row>
    <row r="11" spans="1:44" s="7" customFormat="1" ht="14.25">
      <c r="A11" s="19">
        <v>44985</v>
      </c>
      <c r="B11" s="20">
        <v>785.99620000000004</v>
      </c>
      <c r="C11" s="21">
        <v>6.0111999999999997</v>
      </c>
      <c r="D11" s="22">
        <f t="shared" si="0"/>
        <v>792.00739999999996</v>
      </c>
      <c r="E11" s="23">
        <f t="shared" si="4"/>
        <v>-0.29999999992469401</v>
      </c>
      <c r="F11" s="24">
        <f t="shared" si="5"/>
        <v>-0.90000000000145497</v>
      </c>
      <c r="G11" s="25">
        <f t="shared" si="6"/>
        <v>-0.29999999992469401</v>
      </c>
      <c r="H11" s="21">
        <v>6.8113999999999999</v>
      </c>
      <c r="I11" s="22">
        <f t="shared" si="1"/>
        <v>792.80759999999998</v>
      </c>
      <c r="J11" s="23">
        <f t="shared" si="7"/>
        <v>-9.9999999974897905E-2</v>
      </c>
      <c r="K11" s="24">
        <f t="shared" si="8"/>
        <v>-0.99999999997635303</v>
      </c>
      <c r="L11" s="25">
        <f t="shared" si="9"/>
        <v>-9.9999999974897905E-2</v>
      </c>
      <c r="M11" s="40">
        <v>5.4208999999999996</v>
      </c>
      <c r="N11" s="22">
        <f t="shared" si="2"/>
        <v>791.4171</v>
      </c>
      <c r="O11" s="23">
        <f t="shared" si="10"/>
        <v>-0.20000000006348301</v>
      </c>
      <c r="P11" s="24">
        <f t="shared" si="11"/>
        <v>-0.60000000007676102</v>
      </c>
      <c r="Q11" s="25">
        <f t="shared" si="12"/>
        <v>-0.20000000006348301</v>
      </c>
      <c r="R11" s="46"/>
      <c r="S11" s="47">
        <f t="shared" si="3"/>
        <v>44985</v>
      </c>
      <c r="T11" s="48">
        <v>8.8728999999999996</v>
      </c>
      <c r="U11" s="49">
        <f t="shared" si="13"/>
        <v>-0.30000000000107702</v>
      </c>
      <c r="V11" s="50">
        <f t="shared" si="14"/>
        <v>-1.6999999999995901</v>
      </c>
      <c r="W11" s="32">
        <f t="shared" si="15"/>
        <v>-0.30000000000107702</v>
      </c>
      <c r="X11" s="18">
        <v>11.879799999999999</v>
      </c>
      <c r="Y11" s="49">
        <f t="shared" si="16"/>
        <v>0</v>
      </c>
      <c r="Z11" s="50">
        <f t="shared" si="17"/>
        <v>-0.89999999999967895</v>
      </c>
      <c r="AA11" s="32">
        <f t="shared" si="18"/>
        <v>0</v>
      </c>
      <c r="AB11" s="48">
        <v>8.8684999999999992</v>
      </c>
      <c r="AC11" s="49">
        <f t="shared" si="19"/>
        <v>9.99999999997669E-2</v>
      </c>
      <c r="AD11" s="50">
        <f t="shared" si="20"/>
        <v>-0.80000000000168803</v>
      </c>
      <c r="AE11" s="32">
        <f t="shared" si="21"/>
        <v>9.99999999997669E-2</v>
      </c>
      <c r="AF11" s="55">
        <v>81075</v>
      </c>
      <c r="AG11" s="70">
        <f t="shared" si="22"/>
        <v>18</v>
      </c>
    </row>
    <row r="12" spans="1:44" s="1" customFormat="1" ht="14.85" customHeight="1">
      <c r="A12" s="19">
        <v>44986</v>
      </c>
      <c r="B12" s="20">
        <v>785.99620000000004</v>
      </c>
      <c r="C12" s="21">
        <v>6.0110000000000001</v>
      </c>
      <c r="D12" s="22">
        <f t="shared" si="0"/>
        <v>792.00720000000001</v>
      </c>
      <c r="E12" s="23">
        <f t="shared" si="4"/>
        <v>-0.20000000006348301</v>
      </c>
      <c r="F12" s="24">
        <f t="shared" si="5"/>
        <v>-1.1000000000649399</v>
      </c>
      <c r="G12" s="25">
        <f t="shared" si="6"/>
        <v>-0.20000000006348301</v>
      </c>
      <c r="H12" s="21">
        <v>6.8112000000000004</v>
      </c>
      <c r="I12" s="22">
        <f t="shared" si="1"/>
        <v>792.80740000000003</v>
      </c>
      <c r="J12" s="23">
        <f t="shared" si="7"/>
        <v>-0.20000000006348301</v>
      </c>
      <c r="K12" s="24">
        <f t="shared" si="8"/>
        <v>-1.2000000000398401</v>
      </c>
      <c r="L12" s="25">
        <f t="shared" si="9"/>
        <v>-0.20000000006348301</v>
      </c>
      <c r="M12" s="39">
        <v>5.4207999999999998</v>
      </c>
      <c r="N12" s="22">
        <f t="shared" si="2"/>
        <v>791.41700000000003</v>
      </c>
      <c r="O12" s="23">
        <f t="shared" si="10"/>
        <v>-9.9999999974897905E-2</v>
      </c>
      <c r="P12" s="24">
        <f t="shared" si="11"/>
        <v>-0.70000000005165897</v>
      </c>
      <c r="Q12" s="25">
        <f t="shared" si="12"/>
        <v>-9.9999999974897905E-2</v>
      </c>
      <c r="R12" s="46"/>
      <c r="S12" s="47">
        <f t="shared" si="3"/>
        <v>44986</v>
      </c>
      <c r="T12" s="48">
        <v>8.8727</v>
      </c>
      <c r="U12" s="49">
        <f t="shared" si="13"/>
        <v>-0.19999999999953399</v>
      </c>
      <c r="V12" s="50">
        <f t="shared" si="14"/>
        <v>-1.8999999999991199</v>
      </c>
      <c r="W12" s="32">
        <f t="shared" si="15"/>
        <v>-0.19999999999953399</v>
      </c>
      <c r="X12" s="18">
        <v>11.8794</v>
      </c>
      <c r="Y12" s="49">
        <f t="shared" si="16"/>
        <v>-0.39999999999906799</v>
      </c>
      <c r="Z12" s="50">
        <f t="shared" si="17"/>
        <v>-1.2999999999987499</v>
      </c>
      <c r="AA12" s="32">
        <f t="shared" si="18"/>
        <v>-0.39999999999906799</v>
      </c>
      <c r="AB12" s="48">
        <v>8.8681999999999999</v>
      </c>
      <c r="AC12" s="49">
        <f t="shared" si="19"/>
        <v>-0.29999999999930099</v>
      </c>
      <c r="AD12" s="50">
        <f t="shared" si="20"/>
        <v>-1.10000000000099</v>
      </c>
      <c r="AE12" s="32">
        <f t="shared" si="21"/>
        <v>-0.29999999999930099</v>
      </c>
      <c r="AF12" s="55">
        <v>81072</v>
      </c>
      <c r="AG12" s="70">
        <f t="shared" si="22"/>
        <v>21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7" customFormat="1" ht="14.25">
      <c r="A13" s="19">
        <v>44987</v>
      </c>
      <c r="B13" s="20">
        <v>785.99620000000004</v>
      </c>
      <c r="C13" s="21">
        <v>6.0110999999999999</v>
      </c>
      <c r="D13" s="22">
        <f t="shared" si="0"/>
        <v>792.00729999999999</v>
      </c>
      <c r="E13" s="23">
        <f t="shared" si="4"/>
        <v>0.10000000008858501</v>
      </c>
      <c r="F13" s="24">
        <f t="shared" si="5"/>
        <v>-0.99999999997635303</v>
      </c>
      <c r="G13" s="25">
        <f t="shared" si="6"/>
        <v>0.10000000008858501</v>
      </c>
      <c r="H13" s="21">
        <v>6.8109999999999999</v>
      </c>
      <c r="I13" s="22">
        <f t="shared" si="1"/>
        <v>792.80719999999997</v>
      </c>
      <c r="J13" s="23">
        <f t="shared" si="7"/>
        <v>-0.199999999949796</v>
      </c>
      <c r="K13" s="24">
        <f t="shared" si="8"/>
        <v>-1.39999999998963</v>
      </c>
      <c r="L13" s="25">
        <f t="shared" si="9"/>
        <v>-0.199999999949796</v>
      </c>
      <c r="M13" s="40">
        <v>5.4204999999999997</v>
      </c>
      <c r="N13" s="22">
        <f t="shared" si="2"/>
        <v>791.41669999999999</v>
      </c>
      <c r="O13" s="23">
        <f t="shared" si="10"/>
        <v>-0.30000000003838101</v>
      </c>
      <c r="P13" s="24">
        <f t="shared" si="11"/>
        <v>-1.00000000009004</v>
      </c>
      <c r="Q13" s="25">
        <f t="shared" si="12"/>
        <v>-0.30000000003838101</v>
      </c>
      <c r="R13" s="46"/>
      <c r="S13" s="47">
        <f t="shared" si="3"/>
        <v>44987</v>
      </c>
      <c r="T13" s="48">
        <v>8.8722999999999992</v>
      </c>
      <c r="U13" s="49">
        <f t="shared" si="13"/>
        <v>-0.40000000000084401</v>
      </c>
      <c r="V13" s="50">
        <f t="shared" si="14"/>
        <v>-2.2999999999999701</v>
      </c>
      <c r="W13" s="32">
        <f t="shared" si="15"/>
        <v>-0.40000000000084401</v>
      </c>
      <c r="X13" s="18">
        <v>11.879200000000001</v>
      </c>
      <c r="Y13" s="49">
        <f t="shared" si="16"/>
        <v>-0.19999999999953399</v>
      </c>
      <c r="Z13" s="50">
        <f t="shared" si="17"/>
        <v>-1.49999999999828</v>
      </c>
      <c r="AA13" s="32">
        <f t="shared" si="18"/>
        <v>-0.19999999999953399</v>
      </c>
      <c r="AB13" s="48">
        <v>8.8681000000000001</v>
      </c>
      <c r="AC13" s="49">
        <f t="shared" si="19"/>
        <v>-9.99999999997669E-2</v>
      </c>
      <c r="AD13" s="50">
        <f t="shared" si="20"/>
        <v>-1.20000000000076</v>
      </c>
      <c r="AE13" s="32">
        <f t="shared" si="21"/>
        <v>-9.99999999997669E-2</v>
      </c>
      <c r="AF13" s="55">
        <v>81069</v>
      </c>
      <c r="AG13" s="70">
        <f t="shared" si="22"/>
        <v>24</v>
      </c>
    </row>
    <row r="14" spans="1:44" s="1" customFormat="1" ht="14.85" customHeight="1">
      <c r="A14" s="19">
        <v>44988</v>
      </c>
      <c r="B14" s="20">
        <v>785.99620000000004</v>
      </c>
      <c r="C14" s="21">
        <v>6.0106000000000002</v>
      </c>
      <c r="D14" s="22">
        <f t="shared" si="0"/>
        <v>792.0068</v>
      </c>
      <c r="E14" s="23">
        <f t="shared" si="4"/>
        <v>-0.50000000010186296</v>
      </c>
      <c r="F14" s="24">
        <f t="shared" si="5"/>
        <v>-1.5000000000782201</v>
      </c>
      <c r="G14" s="25">
        <f t="shared" si="6"/>
        <v>-0.50000000010186296</v>
      </c>
      <c r="H14" s="21">
        <v>6.8110999999999997</v>
      </c>
      <c r="I14" s="22">
        <f t="shared" si="1"/>
        <v>792.80730000000005</v>
      </c>
      <c r="J14" s="23">
        <f t="shared" si="7"/>
        <v>9.9999999974897905E-2</v>
      </c>
      <c r="K14" s="24">
        <f t="shared" si="8"/>
        <v>-1.30000000001473</v>
      </c>
      <c r="L14" s="25">
        <f t="shared" si="9"/>
        <v>9.9999999974897905E-2</v>
      </c>
      <c r="M14" s="39">
        <v>5.4203000000000001</v>
      </c>
      <c r="N14" s="22">
        <f t="shared" si="2"/>
        <v>791.41650000000004</v>
      </c>
      <c r="O14" s="23">
        <f t="shared" si="10"/>
        <v>-0.199999999949796</v>
      </c>
      <c r="P14" s="24">
        <f t="shared" si="11"/>
        <v>-1.2000000000398401</v>
      </c>
      <c r="Q14" s="25">
        <f t="shared" si="12"/>
        <v>-0.199999999949796</v>
      </c>
      <c r="R14" s="46"/>
      <c r="S14" s="47">
        <f t="shared" si="3"/>
        <v>44988</v>
      </c>
      <c r="T14" s="48">
        <v>8.8719999999999999</v>
      </c>
      <c r="U14" s="49">
        <f t="shared" si="13"/>
        <v>-0.29999999999930099</v>
      </c>
      <c r="V14" s="50">
        <f t="shared" si="14"/>
        <v>-2.59999999999927</v>
      </c>
      <c r="W14" s="32">
        <f t="shared" si="15"/>
        <v>-0.29999999999930099</v>
      </c>
      <c r="X14" s="18">
        <v>11.879300000000001</v>
      </c>
      <c r="Y14" s="49">
        <f t="shared" si="16"/>
        <v>9.99999999997669E-2</v>
      </c>
      <c r="Z14" s="50">
        <f t="shared" si="17"/>
        <v>-1.39999999999851</v>
      </c>
      <c r="AA14" s="32">
        <f t="shared" si="18"/>
        <v>9.99999999997669E-2</v>
      </c>
      <c r="AB14" s="48">
        <v>8.8682999999999996</v>
      </c>
      <c r="AC14" s="49">
        <f t="shared" si="19"/>
        <v>0.19999999999953399</v>
      </c>
      <c r="AD14" s="50">
        <f t="shared" si="20"/>
        <v>-1.0000000000012199</v>
      </c>
      <c r="AE14" s="32">
        <f t="shared" si="21"/>
        <v>0.19999999999953399</v>
      </c>
      <c r="AF14" s="55">
        <v>81066</v>
      </c>
      <c r="AG14" s="70">
        <f t="shared" si="22"/>
        <v>27</v>
      </c>
      <c r="AH14" s="72"/>
    </row>
    <row r="15" spans="1:44" s="1" customFormat="1" ht="14.85" customHeight="1">
      <c r="A15" s="19">
        <v>44989</v>
      </c>
      <c r="B15" s="20">
        <v>785.99620000000004</v>
      </c>
      <c r="C15" s="21">
        <v>6.0103999999999997</v>
      </c>
      <c r="D15" s="22">
        <f t="shared" si="0"/>
        <v>792.00660000000005</v>
      </c>
      <c r="E15" s="23">
        <f t="shared" si="4"/>
        <v>-0.199999999949796</v>
      </c>
      <c r="F15" s="24">
        <f t="shared" si="5"/>
        <v>-1.70000000002801</v>
      </c>
      <c r="G15" s="25">
        <f t="shared" si="6"/>
        <v>-0.199999999949796</v>
      </c>
      <c r="H15" s="21">
        <v>6.8106</v>
      </c>
      <c r="I15" s="22">
        <f t="shared" si="1"/>
        <v>792.80679999999995</v>
      </c>
      <c r="J15" s="23">
        <f t="shared" si="7"/>
        <v>-0.49999999998817701</v>
      </c>
      <c r="K15" s="24">
        <f t="shared" si="8"/>
        <v>-1.8000000000029099</v>
      </c>
      <c r="L15" s="25">
        <f t="shared" si="9"/>
        <v>-0.49999999998817701</v>
      </c>
      <c r="M15" s="40">
        <v>5.4202000000000004</v>
      </c>
      <c r="N15" s="22">
        <f t="shared" si="2"/>
        <v>791.41639999999995</v>
      </c>
      <c r="O15" s="23">
        <f t="shared" si="10"/>
        <v>-9.9999999974897905E-2</v>
      </c>
      <c r="P15" s="24">
        <f t="shared" si="11"/>
        <v>-1.30000000001473</v>
      </c>
      <c r="Q15" s="25">
        <f t="shared" si="12"/>
        <v>-9.9999999974897905E-2</v>
      </c>
      <c r="R15" s="51"/>
      <c r="S15" s="47">
        <f t="shared" si="3"/>
        <v>44989</v>
      </c>
      <c r="T15" s="48">
        <v>8.8720999999999997</v>
      </c>
      <c r="U15" s="49">
        <f t="shared" si="13"/>
        <v>9.99999999997669E-2</v>
      </c>
      <c r="V15" s="50">
        <f t="shared" si="14"/>
        <v>-2.4999999999995</v>
      </c>
      <c r="W15" s="32">
        <f t="shared" si="15"/>
        <v>9.99999999997669E-2</v>
      </c>
      <c r="X15" s="18">
        <v>11.8788</v>
      </c>
      <c r="Y15" s="49">
        <f t="shared" si="16"/>
        <v>-0.50000000000061096</v>
      </c>
      <c r="Z15" s="50">
        <f t="shared" si="17"/>
        <v>-1.8999999999991199</v>
      </c>
      <c r="AA15" s="32">
        <f t="shared" si="18"/>
        <v>-0.50000000000061096</v>
      </c>
      <c r="AB15" s="48">
        <v>8.8679000000000006</v>
      </c>
      <c r="AC15" s="49">
        <f t="shared" si="19"/>
        <v>-0.39999999999906799</v>
      </c>
      <c r="AD15" s="50">
        <f t="shared" si="20"/>
        <v>-1.4000000000002899</v>
      </c>
      <c r="AE15" s="32">
        <f t="shared" si="21"/>
        <v>-0.39999999999906799</v>
      </c>
      <c r="AF15" s="55">
        <v>81063</v>
      </c>
      <c r="AG15" s="70">
        <f t="shared" si="22"/>
        <v>30</v>
      </c>
      <c r="AH15" s="71"/>
    </row>
    <row r="16" spans="1:44" s="7" customFormat="1" ht="14.25">
      <c r="A16" s="19">
        <v>44990</v>
      </c>
      <c r="B16" s="20">
        <v>785.99620000000004</v>
      </c>
      <c r="C16" s="21">
        <v>6.0105000000000004</v>
      </c>
      <c r="D16" s="22">
        <f t="shared" si="0"/>
        <v>792.00670000000002</v>
      </c>
      <c r="E16" s="23">
        <f t="shared" si="4"/>
        <v>9.9999999974897905E-2</v>
      </c>
      <c r="F16" s="24">
        <f t="shared" si="5"/>
        <v>-1.60000000005311</v>
      </c>
      <c r="G16" s="25">
        <f t="shared" si="6"/>
        <v>9.9999999974897905E-2</v>
      </c>
      <c r="H16" s="21">
        <v>6.8103999999999996</v>
      </c>
      <c r="I16" s="22">
        <f t="shared" si="1"/>
        <v>792.8066</v>
      </c>
      <c r="J16" s="23">
        <f t="shared" si="7"/>
        <v>-0.20000000006348301</v>
      </c>
      <c r="K16" s="24">
        <f t="shared" si="8"/>
        <v>-2.00000000006639</v>
      </c>
      <c r="L16" s="25">
        <f t="shared" si="9"/>
        <v>-0.20000000006348301</v>
      </c>
      <c r="M16" s="39">
        <v>5.4199000000000002</v>
      </c>
      <c r="N16" s="22">
        <f t="shared" si="2"/>
        <v>791.41610000000003</v>
      </c>
      <c r="O16" s="23">
        <f t="shared" si="10"/>
        <v>-0.30000000003838101</v>
      </c>
      <c r="P16" s="24">
        <f t="shared" si="11"/>
        <v>-1.60000000005311</v>
      </c>
      <c r="Q16" s="25">
        <f t="shared" si="12"/>
        <v>-0.30000000003838101</v>
      </c>
      <c r="R16" s="46"/>
      <c r="S16" s="47">
        <f t="shared" si="3"/>
        <v>44990</v>
      </c>
      <c r="T16" s="48">
        <v>8.8713999999999995</v>
      </c>
      <c r="U16" s="49">
        <f t="shared" si="13"/>
        <v>-0.70000000000014495</v>
      </c>
      <c r="V16" s="50">
        <f t="shared" si="14"/>
        <v>-3.1999999999996498</v>
      </c>
      <c r="W16" s="32">
        <f t="shared" si="15"/>
        <v>-0.70000000000014495</v>
      </c>
      <c r="X16" s="18">
        <v>11.8786</v>
      </c>
      <c r="Y16" s="49">
        <f t="shared" si="16"/>
        <v>-0.19999999999953399</v>
      </c>
      <c r="Z16" s="50">
        <f t="shared" si="17"/>
        <v>-2.0999999999986598</v>
      </c>
      <c r="AA16" s="32">
        <f t="shared" si="18"/>
        <v>-0.19999999999953399</v>
      </c>
      <c r="AB16" s="48">
        <v>8.8678000000000008</v>
      </c>
      <c r="AC16" s="49">
        <f t="shared" si="19"/>
        <v>-9.99999999997669E-2</v>
      </c>
      <c r="AD16" s="50">
        <f t="shared" si="20"/>
        <v>-1.50000000000006</v>
      </c>
      <c r="AE16" s="32">
        <f t="shared" si="21"/>
        <v>-9.99999999997669E-2</v>
      </c>
      <c r="AF16" s="55">
        <v>81060</v>
      </c>
      <c r="AG16" s="70">
        <f t="shared" si="22"/>
        <v>33</v>
      </c>
      <c r="AH16" s="72"/>
    </row>
    <row r="17" spans="1:43" s="1" customFormat="1" ht="14.85" customHeight="1">
      <c r="A17" s="19">
        <v>44991</v>
      </c>
      <c r="B17" s="20">
        <v>785.99620000000004</v>
      </c>
      <c r="C17" s="21">
        <v>6.01</v>
      </c>
      <c r="D17" s="22">
        <f t="shared" si="0"/>
        <v>792.00620000000004</v>
      </c>
      <c r="E17" s="23">
        <f t="shared" si="4"/>
        <v>-0.49999999998817701</v>
      </c>
      <c r="F17" s="24">
        <f t="shared" si="5"/>
        <v>-2.1000000000412902</v>
      </c>
      <c r="G17" s="25">
        <f t="shared" si="6"/>
        <v>-0.49999999998817701</v>
      </c>
      <c r="H17" s="21">
        <v>6.8102</v>
      </c>
      <c r="I17" s="22">
        <f t="shared" si="1"/>
        <v>792.80640000000005</v>
      </c>
      <c r="J17" s="23">
        <f t="shared" si="7"/>
        <v>-0.199999999949796</v>
      </c>
      <c r="K17" s="24">
        <f t="shared" si="8"/>
        <v>-2.2000000000161899</v>
      </c>
      <c r="L17" s="25">
        <f t="shared" si="9"/>
        <v>-0.199999999949796</v>
      </c>
      <c r="M17" s="40">
        <v>5.4196999999999997</v>
      </c>
      <c r="N17" s="22">
        <f t="shared" si="2"/>
        <v>791.41589999999997</v>
      </c>
      <c r="O17" s="23">
        <f t="shared" si="10"/>
        <v>-0.199999999949796</v>
      </c>
      <c r="P17" s="24">
        <f t="shared" si="11"/>
        <v>-1.8000000000029099</v>
      </c>
      <c r="Q17" s="25">
        <f t="shared" si="12"/>
        <v>-0.199999999949796</v>
      </c>
      <c r="R17" s="51"/>
      <c r="S17" s="47">
        <f t="shared" si="3"/>
        <v>44991</v>
      </c>
      <c r="T17" s="48">
        <v>8.8711000000000109</v>
      </c>
      <c r="U17" s="49">
        <f t="shared" si="13"/>
        <v>-0.29999999998864302</v>
      </c>
      <c r="V17" s="50">
        <f t="shared" si="14"/>
        <v>-3.4999999999882898</v>
      </c>
      <c r="W17" s="32">
        <f t="shared" si="15"/>
        <v>-0.29999999998864302</v>
      </c>
      <c r="X17" s="18">
        <v>11.878500000000001</v>
      </c>
      <c r="Y17" s="49">
        <f t="shared" si="16"/>
        <v>-9.99999999997669E-2</v>
      </c>
      <c r="Z17" s="50">
        <f t="shared" si="17"/>
        <v>-2.1999999999984299</v>
      </c>
      <c r="AA17" s="32">
        <f t="shared" si="18"/>
        <v>-9.99999999997669E-2</v>
      </c>
      <c r="AB17" s="48">
        <v>8.8676999999999992</v>
      </c>
      <c r="AC17" s="49">
        <f t="shared" si="19"/>
        <v>-0.10000000000154299</v>
      </c>
      <c r="AD17" s="50">
        <f t="shared" si="20"/>
        <v>-1.6000000000015999</v>
      </c>
      <c r="AE17" s="32">
        <f t="shared" si="21"/>
        <v>-0.10000000000154299</v>
      </c>
      <c r="AF17" s="55">
        <v>81057</v>
      </c>
      <c r="AG17" s="70">
        <f t="shared" si="22"/>
        <v>36</v>
      </c>
      <c r="AH17" s="71"/>
    </row>
    <row r="18" spans="1:43" s="1" customFormat="1" ht="14.85" customHeight="1">
      <c r="A18" s="19">
        <v>44992</v>
      </c>
      <c r="B18" s="20">
        <v>785.99620000000004</v>
      </c>
      <c r="C18" s="21">
        <v>6.0098000000000003</v>
      </c>
      <c r="D18" s="22">
        <f t="shared" si="0"/>
        <v>792.00599999999997</v>
      </c>
      <c r="E18" s="23">
        <f t="shared" si="4"/>
        <v>-0.199999999949796</v>
      </c>
      <c r="F18" s="24">
        <f t="shared" si="5"/>
        <v>-2.2999999999910901</v>
      </c>
      <c r="G18" s="25">
        <f t="shared" si="6"/>
        <v>-0.199999999949796</v>
      </c>
      <c r="H18" s="21">
        <v>6.8101000000000003</v>
      </c>
      <c r="I18" s="22">
        <f t="shared" si="1"/>
        <v>792.80629999999996</v>
      </c>
      <c r="J18" s="23">
        <f t="shared" si="7"/>
        <v>-9.9999999974897905E-2</v>
      </c>
      <c r="K18" s="24">
        <f t="shared" si="8"/>
        <v>-2.2999999999910901</v>
      </c>
      <c r="L18" s="25">
        <f t="shared" si="9"/>
        <v>-9.9999999974897905E-2</v>
      </c>
      <c r="M18" s="39">
        <v>5.42</v>
      </c>
      <c r="N18" s="22">
        <f t="shared" si="2"/>
        <v>791.4162</v>
      </c>
      <c r="O18" s="23">
        <f t="shared" si="10"/>
        <v>0.29999999992469401</v>
      </c>
      <c r="P18" s="24">
        <f t="shared" si="11"/>
        <v>-1.5000000000782201</v>
      </c>
      <c r="Q18" s="25">
        <f t="shared" si="12"/>
        <v>0.29999999992469401</v>
      </c>
      <c r="R18" s="51"/>
      <c r="S18" s="47">
        <f t="shared" si="3"/>
        <v>44992</v>
      </c>
      <c r="T18" s="48">
        <v>8.8708000000000098</v>
      </c>
      <c r="U18" s="49">
        <f t="shared" si="13"/>
        <v>-0.30000000000107702</v>
      </c>
      <c r="V18" s="50">
        <f t="shared" si="14"/>
        <v>-3.7999999999893701</v>
      </c>
      <c r="W18" s="32">
        <f t="shared" si="15"/>
        <v>-0.30000000000107702</v>
      </c>
      <c r="X18" s="18">
        <v>11.8782</v>
      </c>
      <c r="Y18" s="49">
        <f t="shared" si="16"/>
        <v>-0.30000000000107702</v>
      </c>
      <c r="Z18" s="50">
        <f t="shared" si="17"/>
        <v>-2.4999999999995</v>
      </c>
      <c r="AA18" s="32">
        <f t="shared" si="18"/>
        <v>-0.30000000000107702</v>
      </c>
      <c r="AB18" s="48">
        <v>8.8680000000000003</v>
      </c>
      <c r="AC18" s="49">
        <f t="shared" si="19"/>
        <v>0.30000000000107702</v>
      </c>
      <c r="AD18" s="50">
        <f t="shared" si="20"/>
        <v>-1.3000000000005201</v>
      </c>
      <c r="AE18" s="32">
        <f t="shared" si="21"/>
        <v>0.30000000000107702</v>
      </c>
      <c r="AF18" s="55">
        <v>81054</v>
      </c>
      <c r="AG18" s="70">
        <f t="shared" si="22"/>
        <v>39</v>
      </c>
      <c r="AH18" s="72"/>
    </row>
    <row r="19" spans="1:43" s="1" customFormat="1" ht="14.85" customHeight="1">
      <c r="A19" s="19">
        <v>44993</v>
      </c>
      <c r="B19" s="20">
        <v>785.99620000000004</v>
      </c>
      <c r="C19" s="21">
        <v>6.01</v>
      </c>
      <c r="D19" s="22">
        <f t="shared" si="0"/>
        <v>792.00620000000004</v>
      </c>
      <c r="E19" s="23">
        <f t="shared" si="4"/>
        <v>0.199999999949796</v>
      </c>
      <c r="F19" s="24">
        <f t="shared" si="5"/>
        <v>-2.1000000000412902</v>
      </c>
      <c r="G19" s="25">
        <f t="shared" si="6"/>
        <v>0.199999999949796</v>
      </c>
      <c r="H19" s="21">
        <v>6.8098000000000098</v>
      </c>
      <c r="I19" s="22">
        <f t="shared" si="1"/>
        <v>792.80600000000004</v>
      </c>
      <c r="J19" s="23">
        <f t="shared" si="7"/>
        <v>-0.30000000003838101</v>
      </c>
      <c r="K19" s="24">
        <f t="shared" si="8"/>
        <v>-2.6000000000294698</v>
      </c>
      <c r="L19" s="25">
        <f t="shared" si="9"/>
        <v>-0.30000000003838101</v>
      </c>
      <c r="M19" s="40">
        <v>5.4192999999999998</v>
      </c>
      <c r="N19" s="22">
        <f t="shared" si="2"/>
        <v>791.41549999999995</v>
      </c>
      <c r="O19" s="23">
        <f t="shared" si="10"/>
        <v>-0.69999999993797202</v>
      </c>
      <c r="P19" s="24">
        <f t="shared" si="11"/>
        <v>-2.2000000000161899</v>
      </c>
      <c r="Q19" s="25">
        <f t="shared" si="12"/>
        <v>-0.69999999993797202</v>
      </c>
      <c r="R19" s="51"/>
      <c r="S19" s="47">
        <f t="shared" si="3"/>
        <v>44993</v>
      </c>
      <c r="T19" s="48">
        <v>8.8709000000000007</v>
      </c>
      <c r="U19" s="49">
        <f t="shared" si="13"/>
        <v>9.9999999990885199E-2</v>
      </c>
      <c r="V19" s="50">
        <f t="shared" si="14"/>
        <v>-3.6999999999984801</v>
      </c>
      <c r="W19" s="32">
        <f t="shared" si="15"/>
        <v>9.9999999990885199E-2</v>
      </c>
      <c r="X19" s="18">
        <v>11.878</v>
      </c>
      <c r="Y19" s="49">
        <f t="shared" si="16"/>
        <v>-0.19999999999953399</v>
      </c>
      <c r="Z19" s="50">
        <f t="shared" si="17"/>
        <v>-2.6999999999990401</v>
      </c>
      <c r="AA19" s="32">
        <f t="shared" si="18"/>
        <v>-0.19999999999953399</v>
      </c>
      <c r="AB19" s="48">
        <v>8.8674999999999997</v>
      </c>
      <c r="AC19" s="49">
        <f t="shared" si="19"/>
        <v>-0.50000000000061096</v>
      </c>
      <c r="AD19" s="50">
        <f t="shared" si="20"/>
        <v>-1.80000000000113</v>
      </c>
      <c r="AE19" s="32">
        <f t="shared" si="21"/>
        <v>-0.50000000000061096</v>
      </c>
      <c r="AF19" s="55">
        <v>81051</v>
      </c>
      <c r="AG19" s="70">
        <f t="shared" si="22"/>
        <v>42</v>
      </c>
      <c r="AH19" s="71"/>
    </row>
    <row r="20" spans="1:43" s="1" customFormat="1" ht="14.85" customHeight="1">
      <c r="A20" s="19">
        <v>44994</v>
      </c>
      <c r="B20" s="20">
        <v>785.99620000000004</v>
      </c>
      <c r="C20" s="21">
        <v>6.0094000000000101</v>
      </c>
      <c r="D20" s="22">
        <f t="shared" si="0"/>
        <v>792.00559999999996</v>
      </c>
      <c r="E20" s="23">
        <f t="shared" si="4"/>
        <v>-0.59999999996307496</v>
      </c>
      <c r="F20" s="24">
        <f t="shared" si="5"/>
        <v>-2.70000000000437</v>
      </c>
      <c r="G20" s="25">
        <f t="shared" si="6"/>
        <v>-0.59999999996307496</v>
      </c>
      <c r="H20" s="21">
        <v>6.8096000000000103</v>
      </c>
      <c r="I20" s="22">
        <f t="shared" si="1"/>
        <v>792.80579999999998</v>
      </c>
      <c r="J20" s="23">
        <f t="shared" si="7"/>
        <v>-0.199999999949796</v>
      </c>
      <c r="K20" s="24">
        <f t="shared" si="8"/>
        <v>-2.79999999997926</v>
      </c>
      <c r="L20" s="25">
        <f t="shared" si="9"/>
        <v>-0.199999999949796</v>
      </c>
      <c r="M20" s="39">
        <v>5.4191000000000003</v>
      </c>
      <c r="N20" s="22">
        <f t="shared" si="2"/>
        <v>791.4153</v>
      </c>
      <c r="O20" s="23">
        <f t="shared" si="10"/>
        <v>-0.20000000006348301</v>
      </c>
      <c r="P20" s="24">
        <f t="shared" si="11"/>
        <v>-2.40000000007967</v>
      </c>
      <c r="Q20" s="25">
        <f t="shared" si="12"/>
        <v>-0.20000000006348301</v>
      </c>
      <c r="R20" s="46"/>
      <c r="S20" s="47">
        <f t="shared" si="3"/>
        <v>44994</v>
      </c>
      <c r="T20" s="48">
        <v>8.8702000000000094</v>
      </c>
      <c r="U20" s="49">
        <f t="shared" si="13"/>
        <v>-0.69999999999126306</v>
      </c>
      <c r="V20" s="50">
        <f t="shared" si="14"/>
        <v>-4.3999999999897499</v>
      </c>
      <c r="W20" s="32">
        <f t="shared" si="15"/>
        <v>-0.69999999999126306</v>
      </c>
      <c r="X20" s="18">
        <v>11.877800000000001</v>
      </c>
      <c r="Y20" s="49">
        <f t="shared" si="16"/>
        <v>-0.19999999999953399</v>
      </c>
      <c r="Z20" s="50">
        <f t="shared" si="17"/>
        <v>-2.8999999999985699</v>
      </c>
      <c r="AA20" s="32">
        <f t="shared" si="18"/>
        <v>-0.19999999999953399</v>
      </c>
      <c r="AB20" s="48">
        <v>8.8673999999999999</v>
      </c>
      <c r="AC20" s="49">
        <f t="shared" si="19"/>
        <v>-9.99999999997669E-2</v>
      </c>
      <c r="AD20" s="50">
        <f t="shared" si="20"/>
        <v>-1.9000000000009001</v>
      </c>
      <c r="AE20" s="32">
        <f t="shared" si="21"/>
        <v>-9.99999999997669E-2</v>
      </c>
      <c r="AF20" s="55">
        <v>81048</v>
      </c>
      <c r="AG20" s="70">
        <f t="shared" si="22"/>
        <v>45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44996</v>
      </c>
      <c r="B21" s="20">
        <v>785.99620000000004</v>
      </c>
      <c r="C21" s="21">
        <v>6.0092000000000096</v>
      </c>
      <c r="D21" s="22">
        <f t="shared" si="0"/>
        <v>792.00540000000001</v>
      </c>
      <c r="E21" s="23">
        <f t="shared" si="4"/>
        <v>-0.20000000006348301</v>
      </c>
      <c r="F21" s="24">
        <f t="shared" si="5"/>
        <v>-2.9000000000678501</v>
      </c>
      <c r="G21" s="25">
        <f t="shared" si="6"/>
        <v>-0.100000000031741</v>
      </c>
      <c r="H21" s="21">
        <v>6.8094000000000099</v>
      </c>
      <c r="I21" s="22">
        <f t="shared" si="1"/>
        <v>792.80560000000003</v>
      </c>
      <c r="J21" s="23">
        <f t="shared" si="7"/>
        <v>-0.20000000006348301</v>
      </c>
      <c r="K21" s="24">
        <f t="shared" si="8"/>
        <v>-3.0000000000427498</v>
      </c>
      <c r="L21" s="25">
        <f t="shared" si="9"/>
        <v>-0.100000000031741</v>
      </c>
      <c r="M21" s="40">
        <v>5.4192</v>
      </c>
      <c r="N21" s="22">
        <f t="shared" si="2"/>
        <v>791.41539999999998</v>
      </c>
      <c r="O21" s="23">
        <f t="shared" si="10"/>
        <v>0.10000000008858501</v>
      </c>
      <c r="P21" s="24">
        <f t="shared" si="11"/>
        <v>-2.2999999999910901</v>
      </c>
      <c r="Q21" s="25">
        <f t="shared" si="12"/>
        <v>5.0000000044292399E-2</v>
      </c>
      <c r="R21" s="51"/>
      <c r="S21" s="47">
        <f t="shared" si="3"/>
        <v>44996</v>
      </c>
      <c r="T21" s="48">
        <v>8.8699000000000101</v>
      </c>
      <c r="U21" s="49">
        <f t="shared" si="13"/>
        <v>-0.29999999999930099</v>
      </c>
      <c r="V21" s="50">
        <f t="shared" si="14"/>
        <v>-4.6999999999890498</v>
      </c>
      <c r="W21" s="32">
        <f t="shared" si="15"/>
        <v>-0.14999999999965</v>
      </c>
      <c r="X21" s="18">
        <v>11.878</v>
      </c>
      <c r="Y21" s="49">
        <f t="shared" si="16"/>
        <v>0.19999999999953399</v>
      </c>
      <c r="Z21" s="50">
        <f t="shared" si="17"/>
        <v>-2.6999999999990401</v>
      </c>
      <c r="AA21" s="32">
        <f t="shared" si="18"/>
        <v>9.99999999997669E-2</v>
      </c>
      <c r="AB21" s="48">
        <v>8.8673000000000002</v>
      </c>
      <c r="AC21" s="49">
        <f t="shared" si="19"/>
        <v>-9.99999999997669E-2</v>
      </c>
      <c r="AD21" s="50">
        <f t="shared" si="20"/>
        <v>-2.0000000000006701</v>
      </c>
      <c r="AE21" s="32">
        <f t="shared" si="21"/>
        <v>-4.9999999999883499E-2</v>
      </c>
      <c r="AF21" s="55">
        <v>81045</v>
      </c>
      <c r="AG21" s="70">
        <f t="shared" si="22"/>
        <v>48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44998</v>
      </c>
      <c r="B22" s="20">
        <v>785.99620000000004</v>
      </c>
      <c r="C22" s="21">
        <v>6.0092999999999996</v>
      </c>
      <c r="D22" s="22">
        <f t="shared" si="0"/>
        <v>792.00549999999998</v>
      </c>
      <c r="E22" s="23">
        <f t="shared" si="4"/>
        <v>0.10000000008858501</v>
      </c>
      <c r="F22" s="24">
        <f t="shared" si="5"/>
        <v>-2.79999999997926</v>
      </c>
      <c r="G22" s="25">
        <f t="shared" si="6"/>
        <v>5.0000000044292399E-2</v>
      </c>
      <c r="H22" s="21">
        <v>6.8094999999999999</v>
      </c>
      <c r="I22" s="22">
        <f t="shared" si="1"/>
        <v>792.8057</v>
      </c>
      <c r="J22" s="23">
        <f t="shared" si="7"/>
        <v>9.9999999974897905E-2</v>
      </c>
      <c r="K22" s="24">
        <f t="shared" si="8"/>
        <v>-2.9000000000678501</v>
      </c>
      <c r="L22" s="25">
        <f t="shared" si="9"/>
        <v>4.9999999987449001E-2</v>
      </c>
      <c r="M22" s="39">
        <v>5.4187000000000101</v>
      </c>
      <c r="N22" s="22">
        <f t="shared" si="2"/>
        <v>791.41489999999999</v>
      </c>
      <c r="O22" s="23">
        <f t="shared" si="10"/>
        <v>-0.49999999998817701</v>
      </c>
      <c r="P22" s="24">
        <f t="shared" si="11"/>
        <v>-2.79999999997926</v>
      </c>
      <c r="Q22" s="25">
        <f t="shared" si="12"/>
        <v>-0.24999999999408801</v>
      </c>
      <c r="R22" s="51"/>
      <c r="S22" s="47">
        <f t="shared" si="3"/>
        <v>44998</v>
      </c>
      <c r="T22" s="48">
        <v>8.8699999999999992</v>
      </c>
      <c r="U22" s="49">
        <f t="shared" si="13"/>
        <v>9.9999999989108801E-2</v>
      </c>
      <c r="V22" s="50">
        <f t="shared" si="14"/>
        <v>-4.5999999999999401</v>
      </c>
      <c r="W22" s="32">
        <f t="shared" si="15"/>
        <v>4.99999999945544E-2</v>
      </c>
      <c r="X22" s="18">
        <v>11.8774</v>
      </c>
      <c r="Y22" s="49">
        <f t="shared" si="16"/>
        <v>-0.60000000000037801</v>
      </c>
      <c r="Z22" s="50">
        <f t="shared" si="17"/>
        <v>-3.2999999999994101</v>
      </c>
      <c r="AA22" s="32">
        <f t="shared" si="18"/>
        <v>-0.300000000000189</v>
      </c>
      <c r="AB22" s="48">
        <v>8.8672000000000004</v>
      </c>
      <c r="AC22" s="49">
        <f t="shared" si="19"/>
        <v>-9.99999999997669E-2</v>
      </c>
      <c r="AD22" s="50">
        <f t="shared" si="20"/>
        <v>-2.10000000000043</v>
      </c>
      <c r="AE22" s="32">
        <f t="shared" si="21"/>
        <v>-4.9999999999883499E-2</v>
      </c>
      <c r="AF22" s="55">
        <v>81042</v>
      </c>
      <c r="AG22" s="70">
        <f t="shared" si="22"/>
        <v>51</v>
      </c>
      <c r="AH22" s="72"/>
    </row>
    <row r="23" spans="1:43" s="1" customFormat="1" ht="14.85" customHeight="1">
      <c r="A23" s="19">
        <v>45000</v>
      </c>
      <c r="B23" s="20">
        <v>785.99620000000004</v>
      </c>
      <c r="C23" s="21">
        <v>6.0088000000000097</v>
      </c>
      <c r="D23" s="22">
        <f t="shared" si="0"/>
        <v>792.005</v>
      </c>
      <c r="E23" s="23">
        <f t="shared" si="4"/>
        <v>-0.49999999998817701</v>
      </c>
      <c r="F23" s="24">
        <f t="shared" si="5"/>
        <v>-3.2999999999674401</v>
      </c>
      <c r="G23" s="25">
        <f t="shared" si="6"/>
        <v>-0.24999999999408801</v>
      </c>
      <c r="H23" s="21">
        <v>6.8090000000000099</v>
      </c>
      <c r="I23" s="22">
        <f t="shared" si="1"/>
        <v>792.80520000000001</v>
      </c>
      <c r="J23" s="23">
        <f t="shared" si="7"/>
        <v>-0.49999999998817701</v>
      </c>
      <c r="K23" s="24">
        <f t="shared" si="8"/>
        <v>-3.40000000005602</v>
      </c>
      <c r="L23" s="25">
        <f t="shared" si="9"/>
        <v>-0.24999999999408801</v>
      </c>
      <c r="M23" s="40">
        <v>5.4185000000000096</v>
      </c>
      <c r="N23" s="22">
        <f t="shared" si="2"/>
        <v>791.41470000000004</v>
      </c>
      <c r="O23" s="23">
        <f t="shared" si="10"/>
        <v>-0.20000000006348301</v>
      </c>
      <c r="P23" s="24">
        <f t="shared" si="11"/>
        <v>-3.0000000000427498</v>
      </c>
      <c r="Q23" s="25">
        <f t="shared" si="12"/>
        <v>-0.100000000031741</v>
      </c>
      <c r="R23" s="51"/>
      <c r="S23" s="47">
        <f t="shared" si="3"/>
        <v>45000</v>
      </c>
      <c r="T23" s="48">
        <v>8.8693000000000097</v>
      </c>
      <c r="U23" s="49">
        <f t="shared" si="13"/>
        <v>-0.69999999998948703</v>
      </c>
      <c r="V23" s="50">
        <f t="shared" si="14"/>
        <v>-5.2999999999894198</v>
      </c>
      <c r="W23" s="32">
        <f t="shared" si="15"/>
        <v>-0.34999999999474302</v>
      </c>
      <c r="X23" s="18">
        <v>11.8772</v>
      </c>
      <c r="Y23" s="49">
        <f t="shared" si="16"/>
        <v>-0.19999999999953399</v>
      </c>
      <c r="Z23" s="50">
        <f t="shared" si="17"/>
        <v>-3.4999999999989502</v>
      </c>
      <c r="AA23" s="32">
        <f t="shared" si="18"/>
        <v>-9.99999999997669E-2</v>
      </c>
      <c r="AB23" s="48">
        <v>8.8671000000000006</v>
      </c>
      <c r="AC23" s="49">
        <f t="shared" si="19"/>
        <v>-9.99999999997669E-2</v>
      </c>
      <c r="AD23" s="50">
        <f t="shared" si="20"/>
        <v>-2.2000000000002</v>
      </c>
      <c r="AE23" s="32">
        <f t="shared" si="21"/>
        <v>-4.9999999999883499E-2</v>
      </c>
      <c r="AF23" s="55">
        <v>81039</v>
      </c>
      <c r="AG23" s="70">
        <f t="shared" si="22"/>
        <v>54</v>
      </c>
      <c r="AH23" s="71"/>
    </row>
    <row r="24" spans="1:43" s="1" customFormat="1" ht="14.25">
      <c r="A24" s="19">
        <v>45002</v>
      </c>
      <c r="B24" s="20">
        <v>785.99620000000004</v>
      </c>
      <c r="C24" s="21">
        <v>6.0086000000000102</v>
      </c>
      <c r="D24" s="22">
        <f t="shared" si="0"/>
        <v>792.00480000000005</v>
      </c>
      <c r="E24" s="23">
        <f t="shared" si="4"/>
        <v>-0.20000000006348301</v>
      </c>
      <c r="F24" s="24">
        <f t="shared" si="5"/>
        <v>-3.5000000000309202</v>
      </c>
      <c r="G24" s="25">
        <f t="shared" si="6"/>
        <v>-0.100000000031741</v>
      </c>
      <c r="H24" s="21">
        <v>6.8088000000000104</v>
      </c>
      <c r="I24" s="22">
        <f t="shared" si="1"/>
        <v>792.80499999999995</v>
      </c>
      <c r="J24" s="23">
        <f t="shared" si="7"/>
        <v>-0.199999999949796</v>
      </c>
      <c r="K24" s="24">
        <f t="shared" si="8"/>
        <v>-3.6000000000058199</v>
      </c>
      <c r="L24" s="25">
        <f t="shared" si="9"/>
        <v>-9.9999999974897905E-2</v>
      </c>
      <c r="M24" s="39">
        <v>5.4185999999999996</v>
      </c>
      <c r="N24" s="22">
        <f t="shared" si="2"/>
        <v>791.41480000000001</v>
      </c>
      <c r="O24" s="23">
        <f t="shared" si="10"/>
        <v>9.9999999974897905E-2</v>
      </c>
      <c r="P24" s="24">
        <f t="shared" si="11"/>
        <v>-2.9000000000678501</v>
      </c>
      <c r="Q24" s="25">
        <f t="shared" si="12"/>
        <v>4.9999999987449001E-2</v>
      </c>
      <c r="R24" s="51"/>
      <c r="S24" s="47">
        <f t="shared" si="3"/>
        <v>45002</v>
      </c>
      <c r="T24" s="48">
        <v>8.8690000000000104</v>
      </c>
      <c r="U24" s="49">
        <f t="shared" si="13"/>
        <v>-0.29999999999930099</v>
      </c>
      <c r="V24" s="50">
        <f t="shared" si="14"/>
        <v>-5.5999999999887304</v>
      </c>
      <c r="W24" s="32">
        <f t="shared" si="15"/>
        <v>-0.14999999999965</v>
      </c>
      <c r="X24" s="18">
        <v>11.8773</v>
      </c>
      <c r="Y24" s="49">
        <f t="shared" si="16"/>
        <v>9.99999999997669E-2</v>
      </c>
      <c r="Z24" s="50">
        <f t="shared" si="17"/>
        <v>-3.3999999999991801</v>
      </c>
      <c r="AA24" s="32">
        <f t="shared" si="18"/>
        <v>4.9999999999883499E-2</v>
      </c>
      <c r="AB24" s="48">
        <v>8.8670000000000009</v>
      </c>
      <c r="AC24" s="49">
        <f t="shared" si="19"/>
        <v>-9.99999999997669E-2</v>
      </c>
      <c r="AD24" s="50">
        <f t="shared" si="20"/>
        <v>-2.2999999999999701</v>
      </c>
      <c r="AE24" s="32">
        <f t="shared" si="21"/>
        <v>-4.9999999999883499E-2</v>
      </c>
      <c r="AF24" s="55">
        <v>81036</v>
      </c>
      <c r="AG24" s="70">
        <f t="shared" si="22"/>
        <v>57</v>
      </c>
      <c r="AH24" s="72"/>
    </row>
    <row r="25" spans="1:43" s="1" customFormat="1" ht="14.25">
      <c r="A25" s="19">
        <v>45004</v>
      </c>
      <c r="B25" s="20">
        <v>785.99620000000004</v>
      </c>
      <c r="C25" s="21">
        <v>6.0086000000000004</v>
      </c>
      <c r="D25" s="22">
        <f t="shared" si="0"/>
        <v>792.00480000000005</v>
      </c>
      <c r="E25" s="23">
        <f t="shared" si="4"/>
        <v>0</v>
      </c>
      <c r="F25" s="24">
        <f t="shared" si="5"/>
        <v>-3.5000000000309202</v>
      </c>
      <c r="G25" s="25">
        <f t="shared" si="6"/>
        <v>0</v>
      </c>
      <c r="H25" s="21">
        <v>6.8089000000000004</v>
      </c>
      <c r="I25" s="22">
        <f t="shared" si="1"/>
        <v>792.80510000000004</v>
      </c>
      <c r="J25" s="23">
        <f t="shared" si="7"/>
        <v>9.9999999974897905E-2</v>
      </c>
      <c r="K25" s="24">
        <f t="shared" si="8"/>
        <v>-3.5000000000309202</v>
      </c>
      <c r="L25" s="25">
        <f t="shared" si="9"/>
        <v>4.9999999987449001E-2</v>
      </c>
      <c r="M25" s="40">
        <v>5.4187000000000003</v>
      </c>
      <c r="N25" s="22">
        <f t="shared" si="2"/>
        <v>791.41489999999999</v>
      </c>
      <c r="O25" s="23">
        <f t="shared" si="10"/>
        <v>9.9999999974897905E-2</v>
      </c>
      <c r="P25" s="24">
        <f t="shared" si="11"/>
        <v>-2.8000000000929499</v>
      </c>
      <c r="Q25" s="25">
        <f t="shared" si="12"/>
        <v>4.9999999987449001E-2</v>
      </c>
      <c r="R25" s="51"/>
      <c r="S25" s="47">
        <f t="shared" si="3"/>
        <v>45004</v>
      </c>
      <c r="T25" s="48">
        <v>8.8691999999999993</v>
      </c>
      <c r="U25" s="49">
        <f t="shared" si="13"/>
        <v>0.19999999998887599</v>
      </c>
      <c r="V25" s="50">
        <f t="shared" si="14"/>
        <v>-5.3999999999998503</v>
      </c>
      <c r="W25" s="32">
        <f t="shared" si="15"/>
        <v>9.9999999994437899E-2</v>
      </c>
      <c r="X25" s="18">
        <v>11.876799999999999</v>
      </c>
      <c r="Y25" s="49">
        <f t="shared" si="16"/>
        <v>-0.50000000000061096</v>
      </c>
      <c r="Z25" s="50">
        <f t="shared" si="17"/>
        <v>-3.8999999999997899</v>
      </c>
      <c r="AA25" s="32">
        <f t="shared" si="18"/>
        <v>-0.25000000000030598</v>
      </c>
      <c r="AB25" s="48">
        <v>8.8671000000000006</v>
      </c>
      <c r="AC25" s="49">
        <f t="shared" si="19"/>
        <v>9.99999999997669E-2</v>
      </c>
      <c r="AD25" s="50">
        <f t="shared" si="20"/>
        <v>-2.2000000000002</v>
      </c>
      <c r="AE25" s="32">
        <f t="shared" si="21"/>
        <v>4.9999999999883499E-2</v>
      </c>
      <c r="AF25" s="55">
        <v>81033</v>
      </c>
      <c r="AG25" s="70">
        <f t="shared" si="22"/>
        <v>60</v>
      </c>
      <c r="AH25" s="71"/>
    </row>
    <row r="26" spans="1:43" s="7" customFormat="1" ht="14.25">
      <c r="A26" s="26"/>
      <c r="B26" s="27"/>
      <c r="C26" s="28"/>
      <c r="D26" s="29"/>
      <c r="E26" s="30">
        <f>F25-F6</f>
        <v>-3.5000000000309202</v>
      </c>
      <c r="F26" s="31">
        <f>K25-K2</f>
        <v>-3.5000000000309202</v>
      </c>
      <c r="G26" s="32">
        <f>P25-P2</f>
        <v>-2.8000000000929499</v>
      </c>
      <c r="H26" s="33">
        <f>F25</f>
        <v>-3.5000000000309202</v>
      </c>
      <c r="I26" s="41">
        <f>K25</f>
        <v>-3.5000000000309202</v>
      </c>
      <c r="J26" s="30">
        <f>P25</f>
        <v>-2.8000000000929499</v>
      </c>
      <c r="K26" s="31">
        <f>F26/25</f>
        <v>-0.140000000001237</v>
      </c>
      <c r="L26" s="32"/>
      <c r="M26" s="42"/>
      <c r="N26" s="29"/>
      <c r="O26" s="30"/>
      <c r="P26" s="31"/>
      <c r="Q26" s="32"/>
      <c r="R26" s="46"/>
      <c r="S26" s="26"/>
      <c r="T26" s="28"/>
      <c r="U26" s="49">
        <f>V25-V2</f>
        <v>-5.3999999999998503</v>
      </c>
      <c r="V26" s="50">
        <f>Z25-Z2</f>
        <v>-3.8999999999997899</v>
      </c>
      <c r="W26" s="32">
        <f>AD25-AD2</f>
        <v>-2.2000000000002</v>
      </c>
      <c r="X26" s="49">
        <f>V25</f>
        <v>-5.3999999999998503</v>
      </c>
      <c r="Y26" s="50">
        <f>Z25</f>
        <v>-3.8999999999997899</v>
      </c>
      <c r="Z26" s="32">
        <f>AD25</f>
        <v>-2.2000000000002</v>
      </c>
      <c r="AA26" s="32">
        <f>U26/25</f>
        <v>-0.215999999999994</v>
      </c>
      <c r="AB26" s="56"/>
      <c r="AC26" s="49"/>
      <c r="AD26" s="50"/>
      <c r="AE26" s="32"/>
      <c r="AF26" s="57"/>
      <c r="AG26" s="82"/>
    </row>
    <row r="27" spans="1:43" s="1" customFormat="1" ht="14.25">
      <c r="A27" s="19"/>
      <c r="B27" s="20"/>
      <c r="C27" s="21"/>
      <c r="D27" s="22"/>
      <c r="E27" s="23"/>
      <c r="F27" s="24"/>
      <c r="G27" s="25"/>
      <c r="H27" s="21"/>
      <c r="I27" s="22"/>
      <c r="J27" s="23"/>
      <c r="K27" s="24"/>
      <c r="L27" s="25"/>
      <c r="M27" s="40"/>
      <c r="N27" s="22"/>
      <c r="O27" s="23"/>
      <c r="P27" s="24"/>
      <c r="Q27" s="25"/>
      <c r="R27" s="52"/>
      <c r="S27" s="47"/>
      <c r="T27" s="48"/>
      <c r="U27" s="49"/>
      <c r="V27" s="50"/>
      <c r="W27" s="32"/>
      <c r="X27" s="18"/>
      <c r="Y27" s="49"/>
      <c r="Z27" s="50"/>
      <c r="AA27" s="32"/>
      <c r="AB27" s="48"/>
      <c r="AC27" s="49"/>
      <c r="AD27" s="50"/>
      <c r="AE27" s="32"/>
      <c r="AF27" s="55"/>
      <c r="AG27" s="70"/>
      <c r="AH27" s="71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47"/>
      <c r="T28" s="48"/>
      <c r="U28" s="49"/>
      <c r="V28" s="50"/>
      <c r="W28" s="32"/>
      <c r="X28" s="18"/>
      <c r="Y28" s="49"/>
      <c r="Z28" s="50"/>
      <c r="AA28" s="32"/>
      <c r="AB28" s="48"/>
      <c r="AC28" s="49"/>
      <c r="AD28" s="50"/>
      <c r="AE28" s="32"/>
      <c r="AF28" s="55"/>
      <c r="AG28" s="70"/>
      <c r="AH28" s="72"/>
    </row>
    <row r="29" spans="1:43" s="1" customFormat="1" ht="14.25">
      <c r="A29" s="19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47"/>
      <c r="T29" s="48"/>
      <c r="U29" s="49"/>
      <c r="V29" s="50"/>
      <c r="W29" s="32"/>
      <c r="X29" s="18"/>
      <c r="Y29" s="49"/>
      <c r="Z29" s="50"/>
      <c r="AA29" s="32"/>
      <c r="AB29" s="4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>
  <sheetPr>
    <tabColor rgb="FF00B050"/>
  </sheetPr>
  <dimension ref="A1:AR32"/>
  <sheetViews>
    <sheetView topLeftCell="A29" workbookViewId="0">
      <selection activeCell="X26" sqref="X26"/>
    </sheetView>
  </sheetViews>
  <sheetFormatPr defaultColWidth="9" defaultRowHeight="13.5"/>
  <cols>
    <col min="1" max="1" width="9.125"/>
    <col min="2" max="2" width="10.625" customWidth="1"/>
    <col min="3" max="3" width="13.75"/>
    <col min="4" max="4" width="11.875" customWidth="1"/>
    <col min="5" max="6" width="9.375"/>
    <col min="8" max="8" width="13.75"/>
    <col min="9" max="9" width="12.125" customWidth="1"/>
    <col min="10" max="12" width="9.375"/>
    <col min="13" max="13" width="13.75"/>
    <col min="14" max="14" width="11.625" customWidth="1"/>
    <col min="15" max="17" width="9.375"/>
    <col min="19" max="19" width="9.125"/>
    <col min="20" max="20" width="13.75"/>
    <col min="24" max="24" width="11.875" customWidth="1"/>
    <col min="28" max="28" width="12.875" customWidth="1"/>
    <col min="32" max="33" width="10.375"/>
  </cols>
  <sheetData>
    <row r="1" spans="1:44" s="1" customFormat="1" ht="30.75" customHeight="1">
      <c r="A1" s="97" t="s">
        <v>82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44988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44988</v>
      </c>
      <c r="B6" s="20">
        <v>785.99620000000004</v>
      </c>
      <c r="C6" s="21">
        <v>6.4724000000000004</v>
      </c>
      <c r="D6" s="22">
        <f t="shared" ref="D6:D23" si="0">C6+B6</f>
        <v>792.46860000000004</v>
      </c>
      <c r="E6" s="23">
        <v>0</v>
      </c>
      <c r="F6" s="24">
        <v>0</v>
      </c>
      <c r="G6" s="25">
        <v>0</v>
      </c>
      <c r="H6" s="21">
        <v>7.2121000000000004</v>
      </c>
      <c r="I6" s="22">
        <f t="shared" ref="I6:I23" si="1">H6+B6</f>
        <v>793.20830000000001</v>
      </c>
      <c r="J6" s="23">
        <v>0</v>
      </c>
      <c r="K6" s="24">
        <v>0</v>
      </c>
      <c r="L6" s="25">
        <v>0</v>
      </c>
      <c r="M6" s="39">
        <v>6.6464999999999996</v>
      </c>
      <c r="N6" s="22">
        <f t="shared" ref="N6:N23" si="2">M6+B6</f>
        <v>792.64269999999999</v>
      </c>
      <c r="O6" s="23">
        <v>0</v>
      </c>
      <c r="P6" s="24">
        <v>0</v>
      </c>
      <c r="Q6" s="25">
        <v>0</v>
      </c>
      <c r="R6" s="46"/>
      <c r="S6" s="47">
        <f t="shared" ref="S6:S23" si="3">A6</f>
        <v>44988</v>
      </c>
      <c r="T6" s="48">
        <v>8.7475000000000005</v>
      </c>
      <c r="U6" s="49">
        <v>0</v>
      </c>
      <c r="V6" s="50">
        <v>0</v>
      </c>
      <c r="W6" s="32">
        <v>0</v>
      </c>
      <c r="X6" s="18">
        <v>12.313499999999999</v>
      </c>
      <c r="Y6" s="49">
        <f>(X6-X6)*1000</f>
        <v>0</v>
      </c>
      <c r="Z6" s="50">
        <v>0</v>
      </c>
      <c r="AA6" s="32">
        <v>0</v>
      </c>
      <c r="AB6" s="48">
        <v>8.6723999999999997</v>
      </c>
      <c r="AC6" s="49">
        <v>0</v>
      </c>
      <c r="AD6" s="50">
        <v>0</v>
      </c>
      <c r="AE6" s="32">
        <v>0</v>
      </c>
      <c r="AF6" s="55">
        <v>81050</v>
      </c>
      <c r="AG6" s="70">
        <f>81057-AF6</f>
        <v>7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44989</v>
      </c>
      <c r="B7" s="20">
        <v>785.99620000000004</v>
      </c>
      <c r="C7" s="21">
        <v>6.4725000000000001</v>
      </c>
      <c r="D7" s="22">
        <f t="shared" si="0"/>
        <v>792.46870000000001</v>
      </c>
      <c r="E7" s="23">
        <f t="shared" ref="E7:E23" si="4">(D7-D6)*1000</f>
        <v>9.9999999974897905E-2</v>
      </c>
      <c r="F7" s="24">
        <f t="shared" ref="F7:F23" si="5">F6+E7</f>
        <v>9.9999999974897905E-2</v>
      </c>
      <c r="G7" s="25">
        <f t="shared" ref="G7:G23" si="6">E7/(A7-A6)</f>
        <v>9.9999999974897905E-2</v>
      </c>
      <c r="H7" s="21">
        <v>7.2122000000000002</v>
      </c>
      <c r="I7" s="22">
        <f t="shared" si="1"/>
        <v>793.20839999999998</v>
      </c>
      <c r="J7" s="23">
        <f t="shared" ref="J7:J23" si="7">(I7-I6)*1000</f>
        <v>0.10000000008858501</v>
      </c>
      <c r="K7" s="24">
        <f t="shared" ref="K7:K23" si="8">K6+J7</f>
        <v>0.10000000008858501</v>
      </c>
      <c r="L7" s="25">
        <f t="shared" ref="L7:L23" si="9">J7/(A7-A6)</f>
        <v>0.10000000008858501</v>
      </c>
      <c r="M7" s="40">
        <v>6.6463000000000001</v>
      </c>
      <c r="N7" s="22">
        <f t="shared" si="2"/>
        <v>792.64250000000004</v>
      </c>
      <c r="O7" s="23">
        <f t="shared" ref="O7:O23" si="10">(N7-N6)*1000</f>
        <v>-0.199999999949796</v>
      </c>
      <c r="P7" s="24">
        <f t="shared" ref="P7:P23" si="11">P6+O7</f>
        <v>-0.199999999949796</v>
      </c>
      <c r="Q7" s="25">
        <f t="shared" ref="Q7:Q23" si="12">O7/(A7-A6)</f>
        <v>-0.199999999949796</v>
      </c>
      <c r="R7" s="51"/>
      <c r="S7" s="47">
        <f t="shared" si="3"/>
        <v>44989</v>
      </c>
      <c r="T7" s="48">
        <v>8.7476000000000003</v>
      </c>
      <c r="U7" s="49">
        <f t="shared" ref="U7:U23" si="13">(T7-T6)*1000</f>
        <v>9.99999999997669E-2</v>
      </c>
      <c r="V7" s="50">
        <f t="shared" ref="V7:V23" si="14">V6+U7</f>
        <v>9.99999999997669E-2</v>
      </c>
      <c r="W7" s="32">
        <f t="shared" ref="W7:W23" si="15">U7/(S7-S6)</f>
        <v>9.99999999997669E-2</v>
      </c>
      <c r="X7" s="18">
        <v>12.3133</v>
      </c>
      <c r="Y7" s="49">
        <f t="shared" ref="Y7:Y23" si="16">(X7-X6)*1000</f>
        <v>-0.19999999999953399</v>
      </c>
      <c r="Z7" s="50">
        <f t="shared" ref="Z7:Z23" si="17">Z6+Y7</f>
        <v>-0.19999999999953399</v>
      </c>
      <c r="AA7" s="32">
        <f t="shared" ref="AA7:AA23" si="18">Y7/(S7-S6)</f>
        <v>-0.19999999999953399</v>
      </c>
      <c r="AB7" s="48">
        <v>8.6722000000000001</v>
      </c>
      <c r="AC7" s="49">
        <f t="shared" ref="AC7:AC23" si="19">(AB7-AB6)*1000</f>
        <v>-0.19999999999953399</v>
      </c>
      <c r="AD7" s="50">
        <f t="shared" ref="AD7:AD23" si="20">AD6+AC7</f>
        <v>-0.19999999999953399</v>
      </c>
      <c r="AE7" s="32">
        <f t="shared" ref="AE7:AE23" si="21">AC7/(S7-S6)</f>
        <v>-0.19999999999953399</v>
      </c>
      <c r="AF7" s="55">
        <v>81047</v>
      </c>
      <c r="AG7" s="70">
        <f t="shared" ref="AG7:AG23" si="22">81057-AF7</f>
        <v>10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44990</v>
      </c>
      <c r="B8" s="20">
        <v>785.99620000000004</v>
      </c>
      <c r="C8" s="21">
        <v>6.4722999999999997</v>
      </c>
      <c r="D8" s="22">
        <f t="shared" si="0"/>
        <v>792.46849999999995</v>
      </c>
      <c r="E8" s="23">
        <f t="shared" si="4"/>
        <v>-0.199999999949796</v>
      </c>
      <c r="F8" s="24">
        <f t="shared" si="5"/>
        <v>-9.9999999974897905E-2</v>
      </c>
      <c r="G8" s="25">
        <f t="shared" si="6"/>
        <v>-0.199999999949796</v>
      </c>
      <c r="H8" s="21">
        <v>7.2119999999999997</v>
      </c>
      <c r="I8" s="22">
        <f t="shared" si="1"/>
        <v>793.20820000000003</v>
      </c>
      <c r="J8" s="23">
        <f t="shared" si="7"/>
        <v>-0.20000000006348301</v>
      </c>
      <c r="K8" s="24">
        <f t="shared" si="8"/>
        <v>-9.9999999974897905E-2</v>
      </c>
      <c r="L8" s="25">
        <f t="shared" si="9"/>
        <v>-0.20000000006348301</v>
      </c>
      <c r="M8" s="39">
        <v>6.6459999999999999</v>
      </c>
      <c r="N8" s="22">
        <f t="shared" si="2"/>
        <v>792.6422</v>
      </c>
      <c r="O8" s="23">
        <f t="shared" si="10"/>
        <v>-0.30000000003838101</v>
      </c>
      <c r="P8" s="24">
        <f t="shared" si="11"/>
        <v>-0.49999999998817701</v>
      </c>
      <c r="Q8" s="25">
        <f t="shared" si="12"/>
        <v>-0.30000000003838101</v>
      </c>
      <c r="R8" s="46"/>
      <c r="S8" s="47">
        <f t="shared" si="3"/>
        <v>44990</v>
      </c>
      <c r="T8" s="48">
        <v>8.7474000000000007</v>
      </c>
      <c r="U8" s="49">
        <f t="shared" si="13"/>
        <v>-0.19999999999953399</v>
      </c>
      <c r="V8" s="50">
        <f t="shared" si="14"/>
        <v>-9.99999999997669E-2</v>
      </c>
      <c r="W8" s="32">
        <f t="shared" si="15"/>
        <v>-0.19999999999953399</v>
      </c>
      <c r="X8" s="18">
        <v>12.3132</v>
      </c>
      <c r="Y8" s="49">
        <f t="shared" si="16"/>
        <v>-9.99999999997669E-2</v>
      </c>
      <c r="Z8" s="50">
        <f t="shared" si="17"/>
        <v>-0.29999999999930099</v>
      </c>
      <c r="AA8" s="32">
        <f t="shared" si="18"/>
        <v>-9.99999999997669E-2</v>
      </c>
      <c r="AB8" s="48">
        <v>8.6722999999999999</v>
      </c>
      <c r="AC8" s="49">
        <f t="shared" si="19"/>
        <v>9.99999999997669E-2</v>
      </c>
      <c r="AD8" s="50">
        <f t="shared" si="20"/>
        <v>-9.99999999997669E-2</v>
      </c>
      <c r="AE8" s="32">
        <f t="shared" si="21"/>
        <v>9.99999999997669E-2</v>
      </c>
      <c r="AF8" s="55">
        <v>81044</v>
      </c>
      <c r="AG8" s="70">
        <f t="shared" si="22"/>
        <v>13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44991</v>
      </c>
      <c r="B9" s="20">
        <v>785.99620000000004</v>
      </c>
      <c r="C9" s="21">
        <v>6.4721000000000002</v>
      </c>
      <c r="D9" s="22">
        <f t="shared" si="0"/>
        <v>792.4683</v>
      </c>
      <c r="E9" s="23">
        <f t="shared" si="4"/>
        <v>-0.20000000006348301</v>
      </c>
      <c r="F9" s="24">
        <f t="shared" si="5"/>
        <v>-0.30000000003838101</v>
      </c>
      <c r="G9" s="25">
        <f t="shared" si="6"/>
        <v>-0.20000000006348301</v>
      </c>
      <c r="H9" s="21">
        <v>7.2118000000000002</v>
      </c>
      <c r="I9" s="22">
        <f t="shared" si="1"/>
        <v>793.20799999999997</v>
      </c>
      <c r="J9" s="23">
        <f t="shared" si="7"/>
        <v>-0.199999999949796</v>
      </c>
      <c r="K9" s="24">
        <f t="shared" si="8"/>
        <v>-0.29999999992469401</v>
      </c>
      <c r="L9" s="25">
        <f t="shared" si="9"/>
        <v>-0.199999999949796</v>
      </c>
      <c r="M9" s="40">
        <v>6.6462000000000003</v>
      </c>
      <c r="N9" s="22">
        <f t="shared" si="2"/>
        <v>792.64239999999995</v>
      </c>
      <c r="O9" s="23">
        <f t="shared" si="10"/>
        <v>0.20000000006348301</v>
      </c>
      <c r="P9" s="24">
        <f t="shared" si="11"/>
        <v>-0.29999999992469401</v>
      </c>
      <c r="Q9" s="25">
        <f t="shared" si="12"/>
        <v>0.20000000006348301</v>
      </c>
      <c r="R9" s="51"/>
      <c r="S9" s="47">
        <f t="shared" si="3"/>
        <v>44991</v>
      </c>
      <c r="T9" s="48">
        <v>8.7470999999999997</v>
      </c>
      <c r="U9" s="49">
        <f t="shared" si="13"/>
        <v>-0.30000000000107702</v>
      </c>
      <c r="V9" s="50">
        <f t="shared" si="14"/>
        <v>-0.40000000000084401</v>
      </c>
      <c r="W9" s="32">
        <f t="shared" si="15"/>
        <v>-0.30000000000107702</v>
      </c>
      <c r="X9" s="18">
        <v>12.313000000000001</v>
      </c>
      <c r="Y9" s="49">
        <f t="shared" si="16"/>
        <v>-0.19999999999953399</v>
      </c>
      <c r="Z9" s="50">
        <f t="shared" si="17"/>
        <v>-0.49999999999883499</v>
      </c>
      <c r="AA9" s="32">
        <f t="shared" si="18"/>
        <v>-0.19999999999953399</v>
      </c>
      <c r="AB9" s="48">
        <v>8.6721000000000004</v>
      </c>
      <c r="AC9" s="49">
        <f t="shared" si="19"/>
        <v>-0.19999999999953399</v>
      </c>
      <c r="AD9" s="50">
        <f t="shared" si="20"/>
        <v>-0.29999999999930099</v>
      </c>
      <c r="AE9" s="32">
        <f t="shared" si="21"/>
        <v>-0.19999999999953399</v>
      </c>
      <c r="AF9" s="55">
        <v>81041</v>
      </c>
      <c r="AG9" s="70">
        <f t="shared" si="22"/>
        <v>16</v>
      </c>
      <c r="AH9" s="71"/>
      <c r="AI9" s="73"/>
      <c r="AJ9" s="73"/>
      <c r="AK9" s="73"/>
      <c r="AL9" s="73"/>
      <c r="AM9" s="73"/>
    </row>
    <row r="10" spans="1:44" s="7" customFormat="1" ht="14.25">
      <c r="A10" s="19">
        <v>44992</v>
      </c>
      <c r="B10" s="20">
        <v>785.99620000000004</v>
      </c>
      <c r="C10" s="21">
        <v>6.4722</v>
      </c>
      <c r="D10" s="22">
        <f t="shared" si="0"/>
        <v>792.46839999999997</v>
      </c>
      <c r="E10" s="23">
        <f t="shared" si="4"/>
        <v>0.10000000008858501</v>
      </c>
      <c r="F10" s="24">
        <f t="shared" si="5"/>
        <v>-0.199999999949796</v>
      </c>
      <c r="G10" s="25">
        <f t="shared" si="6"/>
        <v>0.10000000008858501</v>
      </c>
      <c r="H10" s="21">
        <v>7.2115</v>
      </c>
      <c r="I10" s="22">
        <f t="shared" si="1"/>
        <v>793.20770000000005</v>
      </c>
      <c r="J10" s="23">
        <f t="shared" si="7"/>
        <v>-0.30000000003838101</v>
      </c>
      <c r="K10" s="24">
        <f t="shared" si="8"/>
        <v>-0.59999999996307496</v>
      </c>
      <c r="L10" s="25">
        <f t="shared" si="9"/>
        <v>-0.30000000003838101</v>
      </c>
      <c r="M10" s="39">
        <v>6.6459999999999999</v>
      </c>
      <c r="N10" s="22">
        <f t="shared" si="2"/>
        <v>792.6422</v>
      </c>
      <c r="O10" s="23">
        <f t="shared" si="10"/>
        <v>-0.20000000006348301</v>
      </c>
      <c r="P10" s="24">
        <f t="shared" si="11"/>
        <v>-0.49999999998817701</v>
      </c>
      <c r="Q10" s="25">
        <f t="shared" si="12"/>
        <v>-0.20000000006348301</v>
      </c>
      <c r="R10" s="46"/>
      <c r="S10" s="47">
        <f t="shared" si="3"/>
        <v>44992</v>
      </c>
      <c r="T10" s="48">
        <v>8.7469999999999999</v>
      </c>
      <c r="U10" s="49">
        <f t="shared" si="13"/>
        <v>-9.99999999997669E-2</v>
      </c>
      <c r="V10" s="50">
        <f t="shared" si="14"/>
        <v>-0.50000000000061096</v>
      </c>
      <c r="W10" s="32">
        <f t="shared" si="15"/>
        <v>-9.99999999997669E-2</v>
      </c>
      <c r="X10" s="18">
        <v>12.312799999999999</v>
      </c>
      <c r="Y10" s="49">
        <f t="shared" si="16"/>
        <v>-0.20000000000130999</v>
      </c>
      <c r="Z10" s="50">
        <f t="shared" si="17"/>
        <v>-0.70000000000014495</v>
      </c>
      <c r="AA10" s="32">
        <f t="shared" si="18"/>
        <v>-0.20000000000130999</v>
      </c>
      <c r="AB10" s="48">
        <v>8.6719000000000008</v>
      </c>
      <c r="AC10" s="49">
        <f t="shared" si="19"/>
        <v>-0.19999999999953399</v>
      </c>
      <c r="AD10" s="50">
        <f t="shared" si="20"/>
        <v>-0.49999999999883499</v>
      </c>
      <c r="AE10" s="32">
        <f t="shared" si="21"/>
        <v>-0.19999999999953399</v>
      </c>
      <c r="AF10" s="55">
        <v>81038</v>
      </c>
      <c r="AG10" s="70">
        <f t="shared" si="22"/>
        <v>19</v>
      </c>
    </row>
    <row r="11" spans="1:44" s="7" customFormat="1" ht="14.25">
      <c r="A11" s="19">
        <v>44993</v>
      </c>
      <c r="B11" s="20">
        <v>785.99620000000004</v>
      </c>
      <c r="C11" s="21">
        <v>6.4717000000000002</v>
      </c>
      <c r="D11" s="22">
        <f t="shared" si="0"/>
        <v>792.46789999999999</v>
      </c>
      <c r="E11" s="23">
        <f t="shared" si="4"/>
        <v>-0.49999999998817701</v>
      </c>
      <c r="F11" s="24">
        <f t="shared" si="5"/>
        <v>-0.69999999993797202</v>
      </c>
      <c r="G11" s="25">
        <f t="shared" si="6"/>
        <v>-0.49999999998817701</v>
      </c>
      <c r="H11" s="21">
        <v>7.2114000000000003</v>
      </c>
      <c r="I11" s="22">
        <f t="shared" si="1"/>
        <v>793.20759999999996</v>
      </c>
      <c r="J11" s="23">
        <f t="shared" si="7"/>
        <v>-9.9999999974897905E-2</v>
      </c>
      <c r="K11" s="24">
        <f t="shared" si="8"/>
        <v>-0.69999999993797202</v>
      </c>
      <c r="L11" s="25">
        <f t="shared" si="9"/>
        <v>-9.9999999974897905E-2</v>
      </c>
      <c r="M11" s="40">
        <v>6.6458000000000004</v>
      </c>
      <c r="N11" s="22">
        <f t="shared" si="2"/>
        <v>792.64200000000005</v>
      </c>
      <c r="O11" s="23">
        <f t="shared" si="10"/>
        <v>-0.199999999949796</v>
      </c>
      <c r="P11" s="24">
        <f t="shared" si="11"/>
        <v>-0.69999999993797202</v>
      </c>
      <c r="Q11" s="25">
        <f t="shared" si="12"/>
        <v>-0.199999999949796</v>
      </c>
      <c r="R11" s="46"/>
      <c r="S11" s="47">
        <f t="shared" si="3"/>
        <v>44993</v>
      </c>
      <c r="T11" s="48">
        <v>8.7471999999999994</v>
      </c>
      <c r="U11" s="49">
        <f t="shared" si="13"/>
        <v>0.19999999999953399</v>
      </c>
      <c r="V11" s="50">
        <f t="shared" si="14"/>
        <v>-0.30000000000107702</v>
      </c>
      <c r="W11" s="32">
        <f t="shared" si="15"/>
        <v>0.19999999999953399</v>
      </c>
      <c r="X11" s="18">
        <v>12.3127</v>
      </c>
      <c r="Y11" s="49">
        <f t="shared" si="16"/>
        <v>-9.99999999997669E-2</v>
      </c>
      <c r="Z11" s="50">
        <f t="shared" si="17"/>
        <v>-0.799999999999912</v>
      </c>
      <c r="AA11" s="32">
        <f t="shared" si="18"/>
        <v>-9.99999999997669E-2</v>
      </c>
      <c r="AB11" s="48">
        <v>8.6717999999999993</v>
      </c>
      <c r="AC11" s="49">
        <f t="shared" si="19"/>
        <v>-0.10000000000154299</v>
      </c>
      <c r="AD11" s="50">
        <f t="shared" si="20"/>
        <v>-0.60000000000037801</v>
      </c>
      <c r="AE11" s="32">
        <f t="shared" si="21"/>
        <v>-0.10000000000154299</v>
      </c>
      <c r="AF11" s="55">
        <v>81035</v>
      </c>
      <c r="AG11" s="70">
        <f t="shared" si="22"/>
        <v>22</v>
      </c>
    </row>
    <row r="12" spans="1:44" s="1" customFormat="1" ht="14.85" customHeight="1">
      <c r="A12" s="19">
        <v>44994</v>
      </c>
      <c r="B12" s="20">
        <v>785.99620000000004</v>
      </c>
      <c r="C12" s="21">
        <v>6.4714999999999998</v>
      </c>
      <c r="D12" s="22">
        <f t="shared" si="0"/>
        <v>792.46770000000004</v>
      </c>
      <c r="E12" s="23">
        <f t="shared" si="4"/>
        <v>-0.20000000006348301</v>
      </c>
      <c r="F12" s="24">
        <f t="shared" si="5"/>
        <v>-0.90000000000145497</v>
      </c>
      <c r="G12" s="25">
        <f t="shared" si="6"/>
        <v>-0.20000000006348301</v>
      </c>
      <c r="H12" s="21">
        <v>7.2111999999999998</v>
      </c>
      <c r="I12" s="22">
        <f t="shared" si="1"/>
        <v>793.20740000000001</v>
      </c>
      <c r="J12" s="23">
        <f t="shared" si="7"/>
        <v>-0.20000000006348301</v>
      </c>
      <c r="K12" s="24">
        <f t="shared" si="8"/>
        <v>-0.90000000000145497</v>
      </c>
      <c r="L12" s="25">
        <f t="shared" si="9"/>
        <v>-0.20000000006348301</v>
      </c>
      <c r="M12" s="39">
        <v>6.6455000000000002</v>
      </c>
      <c r="N12" s="22">
        <f t="shared" si="2"/>
        <v>792.64170000000001</v>
      </c>
      <c r="O12" s="23">
        <f t="shared" si="10"/>
        <v>-0.30000000003838101</v>
      </c>
      <c r="P12" s="24">
        <f t="shared" si="11"/>
        <v>-0.99999999997635303</v>
      </c>
      <c r="Q12" s="25">
        <f t="shared" si="12"/>
        <v>-0.30000000003838101</v>
      </c>
      <c r="R12" s="46"/>
      <c r="S12" s="47">
        <f t="shared" si="3"/>
        <v>44994</v>
      </c>
      <c r="T12" s="48">
        <v>8.7466000000000008</v>
      </c>
      <c r="U12" s="49">
        <f t="shared" si="13"/>
        <v>-0.59999999999860198</v>
      </c>
      <c r="V12" s="50">
        <f t="shared" si="14"/>
        <v>-0.89999999999967895</v>
      </c>
      <c r="W12" s="32">
        <f t="shared" si="15"/>
        <v>-0.59999999999860198</v>
      </c>
      <c r="X12" s="18">
        <v>12.3124</v>
      </c>
      <c r="Y12" s="49">
        <f t="shared" si="16"/>
        <v>-0.29999999999930099</v>
      </c>
      <c r="Z12" s="50">
        <f t="shared" si="17"/>
        <v>-1.0999999999992101</v>
      </c>
      <c r="AA12" s="32">
        <f t="shared" si="18"/>
        <v>-0.29999999999930099</v>
      </c>
      <c r="AB12" s="48">
        <v>8.6715</v>
      </c>
      <c r="AC12" s="49">
        <f t="shared" si="19"/>
        <v>-0.29999999999930099</v>
      </c>
      <c r="AD12" s="50">
        <f t="shared" si="20"/>
        <v>-0.89999999999967895</v>
      </c>
      <c r="AE12" s="32">
        <f t="shared" si="21"/>
        <v>-0.29999999999930099</v>
      </c>
      <c r="AF12" s="55">
        <v>81032</v>
      </c>
      <c r="AG12" s="70">
        <f t="shared" si="22"/>
        <v>25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7" customFormat="1" ht="14.25">
      <c r="A13" s="19">
        <v>44995</v>
      </c>
      <c r="B13" s="20">
        <v>785.99620000000004</v>
      </c>
      <c r="C13" s="21">
        <v>6.4713000000000003</v>
      </c>
      <c r="D13" s="22">
        <f t="shared" si="0"/>
        <v>792.46749999999997</v>
      </c>
      <c r="E13" s="23">
        <f t="shared" si="4"/>
        <v>-0.199999999949796</v>
      </c>
      <c r="F13" s="24">
        <f t="shared" si="5"/>
        <v>-1.09999999995125</v>
      </c>
      <c r="G13" s="25">
        <f t="shared" si="6"/>
        <v>-0.199999999949796</v>
      </c>
      <c r="H13" s="21">
        <v>7.2110000000000003</v>
      </c>
      <c r="I13" s="22">
        <f t="shared" si="1"/>
        <v>793.20719999999994</v>
      </c>
      <c r="J13" s="23">
        <f t="shared" si="7"/>
        <v>-0.199999999949796</v>
      </c>
      <c r="K13" s="24">
        <f t="shared" si="8"/>
        <v>-1.09999999995125</v>
      </c>
      <c r="L13" s="25">
        <f t="shared" si="9"/>
        <v>-0.199999999949796</v>
      </c>
      <c r="M13" s="40">
        <v>6.6454000000000004</v>
      </c>
      <c r="N13" s="22">
        <f t="shared" si="2"/>
        <v>792.64160000000004</v>
      </c>
      <c r="O13" s="23">
        <f t="shared" si="10"/>
        <v>-9.9999999974897905E-2</v>
      </c>
      <c r="P13" s="24">
        <f t="shared" si="11"/>
        <v>-1.09999999995125</v>
      </c>
      <c r="Q13" s="25">
        <f t="shared" si="12"/>
        <v>-9.9999999974897905E-2</v>
      </c>
      <c r="R13" s="46"/>
      <c r="S13" s="47">
        <f t="shared" si="3"/>
        <v>44995</v>
      </c>
      <c r="T13" s="48">
        <v>8.7463999999999995</v>
      </c>
      <c r="U13" s="49">
        <f t="shared" si="13"/>
        <v>-0.20000000000130999</v>
      </c>
      <c r="V13" s="50">
        <f t="shared" si="14"/>
        <v>-1.10000000000099</v>
      </c>
      <c r="W13" s="32">
        <f t="shared" si="15"/>
        <v>-0.20000000000130999</v>
      </c>
      <c r="X13" s="18">
        <v>12.312200000000001</v>
      </c>
      <c r="Y13" s="49">
        <f t="shared" si="16"/>
        <v>-0.19999999999953399</v>
      </c>
      <c r="Z13" s="50">
        <f t="shared" si="17"/>
        <v>-1.2999999999987499</v>
      </c>
      <c r="AA13" s="32">
        <f t="shared" si="18"/>
        <v>-0.19999999999953399</v>
      </c>
      <c r="AB13" s="48">
        <v>8.6713000000000005</v>
      </c>
      <c r="AC13" s="49">
        <f t="shared" si="19"/>
        <v>-0.19999999999953399</v>
      </c>
      <c r="AD13" s="50">
        <f t="shared" si="20"/>
        <v>-1.0999999999992101</v>
      </c>
      <c r="AE13" s="32">
        <f t="shared" si="21"/>
        <v>-0.19999999999953399</v>
      </c>
      <c r="AF13" s="55">
        <v>81029</v>
      </c>
      <c r="AG13" s="70">
        <f t="shared" si="22"/>
        <v>28</v>
      </c>
    </row>
    <row r="14" spans="1:44" s="1" customFormat="1" ht="14.85" customHeight="1">
      <c r="A14" s="19">
        <v>44996</v>
      </c>
      <c r="B14" s="20">
        <v>785.99620000000004</v>
      </c>
      <c r="C14" s="21">
        <v>6.4710999999999999</v>
      </c>
      <c r="D14" s="22">
        <f t="shared" si="0"/>
        <v>792.46730000000002</v>
      </c>
      <c r="E14" s="23">
        <f t="shared" si="4"/>
        <v>-0.20000000006348301</v>
      </c>
      <c r="F14" s="24">
        <f t="shared" si="5"/>
        <v>-1.30000000001473</v>
      </c>
      <c r="G14" s="25">
        <f t="shared" si="6"/>
        <v>-0.20000000006348301</v>
      </c>
      <c r="H14" s="21">
        <v>7.2107999999999999</v>
      </c>
      <c r="I14" s="22">
        <f t="shared" si="1"/>
        <v>793.20699999999999</v>
      </c>
      <c r="J14" s="23">
        <f t="shared" si="7"/>
        <v>-0.20000000006348301</v>
      </c>
      <c r="K14" s="24">
        <f t="shared" si="8"/>
        <v>-1.30000000001473</v>
      </c>
      <c r="L14" s="25">
        <f t="shared" si="9"/>
        <v>-0.20000000006348301</v>
      </c>
      <c r="M14" s="39">
        <v>6.6452</v>
      </c>
      <c r="N14" s="22">
        <f t="shared" si="2"/>
        <v>792.64139999999998</v>
      </c>
      <c r="O14" s="23">
        <f t="shared" si="10"/>
        <v>-0.199999999949796</v>
      </c>
      <c r="P14" s="24">
        <f t="shared" si="11"/>
        <v>-1.2999999999010501</v>
      </c>
      <c r="Q14" s="25">
        <f t="shared" si="12"/>
        <v>-0.199999999949796</v>
      </c>
      <c r="R14" s="46"/>
      <c r="S14" s="47">
        <f t="shared" si="3"/>
        <v>44996</v>
      </c>
      <c r="T14" s="48">
        <v>8.7462</v>
      </c>
      <c r="U14" s="49">
        <f t="shared" si="13"/>
        <v>-0.19999999999953399</v>
      </c>
      <c r="V14" s="50">
        <f t="shared" si="14"/>
        <v>-1.3000000000005201</v>
      </c>
      <c r="W14" s="32">
        <f t="shared" si="15"/>
        <v>-0.19999999999953399</v>
      </c>
      <c r="X14" s="18">
        <v>12.3123</v>
      </c>
      <c r="Y14" s="49">
        <f t="shared" si="16"/>
        <v>9.99999999997669E-2</v>
      </c>
      <c r="Z14" s="50">
        <f t="shared" si="17"/>
        <v>-1.1999999999989801</v>
      </c>
      <c r="AA14" s="32">
        <f t="shared" si="18"/>
        <v>9.99999999997669E-2</v>
      </c>
      <c r="AB14" s="48">
        <v>8.6714000000000002</v>
      </c>
      <c r="AC14" s="49">
        <f t="shared" si="19"/>
        <v>9.99999999997669E-2</v>
      </c>
      <c r="AD14" s="50">
        <f t="shared" si="20"/>
        <v>-0.999999999999446</v>
      </c>
      <c r="AE14" s="32">
        <f t="shared" si="21"/>
        <v>9.99999999997669E-2</v>
      </c>
      <c r="AF14" s="55">
        <v>81026</v>
      </c>
      <c r="AG14" s="70">
        <f t="shared" si="22"/>
        <v>31</v>
      </c>
      <c r="AH14" s="72"/>
    </row>
    <row r="15" spans="1:44" s="1" customFormat="1" ht="14.85" customHeight="1">
      <c r="A15" s="19">
        <v>44997</v>
      </c>
      <c r="B15" s="20">
        <v>785.99620000000004</v>
      </c>
      <c r="C15" s="21">
        <v>6.4711999999999996</v>
      </c>
      <c r="D15" s="22">
        <f t="shared" si="0"/>
        <v>792.4674</v>
      </c>
      <c r="E15" s="23">
        <f t="shared" si="4"/>
        <v>9.9999999974897905E-2</v>
      </c>
      <c r="F15" s="24">
        <f t="shared" si="5"/>
        <v>-1.2000000000398401</v>
      </c>
      <c r="G15" s="25">
        <f t="shared" si="6"/>
        <v>9.9999999974897905E-2</v>
      </c>
      <c r="H15" s="21">
        <v>7.2106000000000003</v>
      </c>
      <c r="I15" s="22">
        <f t="shared" si="1"/>
        <v>793.20680000000004</v>
      </c>
      <c r="J15" s="23">
        <f t="shared" si="7"/>
        <v>-0.199999999949796</v>
      </c>
      <c r="K15" s="24">
        <f t="shared" si="8"/>
        <v>-1.4999999999645299</v>
      </c>
      <c r="L15" s="25">
        <f t="shared" si="9"/>
        <v>-0.199999999949796</v>
      </c>
      <c r="M15" s="40">
        <v>6.6451000000000002</v>
      </c>
      <c r="N15" s="22">
        <f t="shared" si="2"/>
        <v>792.6413</v>
      </c>
      <c r="O15" s="23">
        <f t="shared" si="10"/>
        <v>-0.10000000008858501</v>
      </c>
      <c r="P15" s="24">
        <f t="shared" si="11"/>
        <v>-1.39999999998963</v>
      </c>
      <c r="Q15" s="25">
        <f t="shared" si="12"/>
        <v>-0.10000000008858501</v>
      </c>
      <c r="R15" s="51"/>
      <c r="S15" s="47">
        <f t="shared" si="3"/>
        <v>44997</v>
      </c>
      <c r="T15" s="48">
        <v>8.7461000000000002</v>
      </c>
      <c r="U15" s="49">
        <f t="shared" si="13"/>
        <v>-9.99999999997669E-2</v>
      </c>
      <c r="V15" s="50">
        <f t="shared" si="14"/>
        <v>-1.4000000000002899</v>
      </c>
      <c r="W15" s="32">
        <f t="shared" si="15"/>
        <v>-9.99999999997669E-2</v>
      </c>
      <c r="X15" s="18">
        <v>12.3118</v>
      </c>
      <c r="Y15" s="49">
        <f t="shared" si="16"/>
        <v>-0.50000000000061096</v>
      </c>
      <c r="Z15" s="50">
        <f t="shared" si="17"/>
        <v>-1.6999999999995901</v>
      </c>
      <c r="AA15" s="32">
        <f t="shared" si="18"/>
        <v>-0.50000000000061096</v>
      </c>
      <c r="AB15" s="48">
        <v>8.6708999999999996</v>
      </c>
      <c r="AC15" s="49">
        <f t="shared" si="19"/>
        <v>-0.50000000000061096</v>
      </c>
      <c r="AD15" s="50">
        <f t="shared" si="20"/>
        <v>-1.50000000000006</v>
      </c>
      <c r="AE15" s="32">
        <f t="shared" si="21"/>
        <v>-0.50000000000061096</v>
      </c>
      <c r="AF15" s="55">
        <v>81023</v>
      </c>
      <c r="AG15" s="70">
        <f t="shared" si="22"/>
        <v>34</v>
      </c>
      <c r="AH15" s="71"/>
    </row>
    <row r="16" spans="1:44" s="7" customFormat="1" ht="14.25">
      <c r="A16" s="19">
        <v>44998</v>
      </c>
      <c r="B16" s="20">
        <v>785.99620000000004</v>
      </c>
      <c r="C16" s="21">
        <v>6.4706999999999999</v>
      </c>
      <c r="D16" s="22">
        <f t="shared" si="0"/>
        <v>792.46690000000001</v>
      </c>
      <c r="E16" s="23">
        <f t="shared" si="4"/>
        <v>-0.49999999998817701</v>
      </c>
      <c r="F16" s="24">
        <f t="shared" si="5"/>
        <v>-1.70000000002801</v>
      </c>
      <c r="G16" s="25">
        <f t="shared" si="6"/>
        <v>-0.49999999998817701</v>
      </c>
      <c r="H16" s="21">
        <v>7.2104999999999997</v>
      </c>
      <c r="I16" s="22">
        <f t="shared" si="1"/>
        <v>793.20669999999996</v>
      </c>
      <c r="J16" s="23">
        <f t="shared" si="7"/>
        <v>-9.9999999974897905E-2</v>
      </c>
      <c r="K16" s="24">
        <f t="shared" si="8"/>
        <v>-1.5999999999394301</v>
      </c>
      <c r="L16" s="25">
        <f t="shared" si="9"/>
        <v>-9.9999999974897905E-2</v>
      </c>
      <c r="M16" s="39">
        <v>6.6448</v>
      </c>
      <c r="N16" s="22">
        <f t="shared" si="2"/>
        <v>792.64099999999996</v>
      </c>
      <c r="O16" s="23">
        <f t="shared" si="10"/>
        <v>-0.29999999992469401</v>
      </c>
      <c r="P16" s="24">
        <f t="shared" si="11"/>
        <v>-1.69999999991433</v>
      </c>
      <c r="Q16" s="25">
        <f t="shared" si="12"/>
        <v>-0.29999999992469401</v>
      </c>
      <c r="R16" s="46"/>
      <c r="S16" s="47">
        <f t="shared" si="3"/>
        <v>44998</v>
      </c>
      <c r="T16" s="48">
        <v>8.7457999999999991</v>
      </c>
      <c r="U16" s="49">
        <f t="shared" si="13"/>
        <v>-0.30000000000107702</v>
      </c>
      <c r="V16" s="50">
        <f t="shared" si="14"/>
        <v>-1.70000000000137</v>
      </c>
      <c r="W16" s="32">
        <f t="shared" si="15"/>
        <v>-0.30000000000107702</v>
      </c>
      <c r="X16" s="18">
        <v>12.3116</v>
      </c>
      <c r="Y16" s="49">
        <f t="shared" si="16"/>
        <v>-0.19999999999953399</v>
      </c>
      <c r="Z16" s="50">
        <f t="shared" si="17"/>
        <v>-1.8999999999991199</v>
      </c>
      <c r="AA16" s="32">
        <f t="shared" si="18"/>
        <v>-0.19999999999953399</v>
      </c>
      <c r="AB16" s="48">
        <v>8.6707000000000001</v>
      </c>
      <c r="AC16" s="49">
        <f t="shared" si="19"/>
        <v>-0.19999999999953399</v>
      </c>
      <c r="AD16" s="50">
        <f t="shared" si="20"/>
        <v>-1.6999999999995901</v>
      </c>
      <c r="AE16" s="32">
        <f t="shared" si="21"/>
        <v>-0.19999999999953399</v>
      </c>
      <c r="AF16" s="55">
        <v>81020</v>
      </c>
      <c r="AG16" s="70">
        <f t="shared" si="22"/>
        <v>37</v>
      </c>
      <c r="AH16" s="72"/>
    </row>
    <row r="17" spans="1:43" s="1" customFormat="1" ht="14.85" customHeight="1">
      <c r="A17" s="19">
        <v>44999</v>
      </c>
      <c r="B17" s="20">
        <v>785.99620000000004</v>
      </c>
      <c r="C17" s="21">
        <v>6.4705000000000004</v>
      </c>
      <c r="D17" s="22">
        <f t="shared" si="0"/>
        <v>792.46669999999995</v>
      </c>
      <c r="E17" s="23">
        <f t="shared" si="4"/>
        <v>-0.199999999949796</v>
      </c>
      <c r="F17" s="24">
        <f t="shared" si="5"/>
        <v>-1.8999999999778101</v>
      </c>
      <c r="G17" s="25">
        <f t="shared" si="6"/>
        <v>-0.199999999949796</v>
      </c>
      <c r="H17" s="21">
        <v>7.2102000000000004</v>
      </c>
      <c r="I17" s="22">
        <f t="shared" si="1"/>
        <v>793.20640000000003</v>
      </c>
      <c r="J17" s="23">
        <f t="shared" si="7"/>
        <v>-0.30000000003838101</v>
      </c>
      <c r="K17" s="24">
        <f t="shared" si="8"/>
        <v>-1.8999999999778101</v>
      </c>
      <c r="L17" s="25">
        <f t="shared" si="9"/>
        <v>-0.30000000003838101</v>
      </c>
      <c r="M17" s="40">
        <v>6.6445999999999996</v>
      </c>
      <c r="N17" s="22">
        <f t="shared" si="2"/>
        <v>792.64080000000001</v>
      </c>
      <c r="O17" s="23">
        <f t="shared" si="10"/>
        <v>-0.20000000006348301</v>
      </c>
      <c r="P17" s="24">
        <f t="shared" si="11"/>
        <v>-1.8999999999778101</v>
      </c>
      <c r="Q17" s="25">
        <f t="shared" si="12"/>
        <v>-0.20000000006348301</v>
      </c>
      <c r="R17" s="51"/>
      <c r="S17" s="47">
        <f t="shared" si="3"/>
        <v>44999</v>
      </c>
      <c r="T17" s="48">
        <v>8.7455999999999996</v>
      </c>
      <c r="U17" s="49">
        <f t="shared" si="13"/>
        <v>-0.19999999999953399</v>
      </c>
      <c r="V17" s="50">
        <f t="shared" si="14"/>
        <v>-1.9000000000009001</v>
      </c>
      <c r="W17" s="32">
        <f t="shared" si="15"/>
        <v>-0.19999999999953399</v>
      </c>
      <c r="X17" s="18">
        <v>12.311500000000001</v>
      </c>
      <c r="Y17" s="49">
        <f t="shared" si="16"/>
        <v>-9.99999999997669E-2</v>
      </c>
      <c r="Z17" s="50">
        <f t="shared" si="17"/>
        <v>-1.99999999999889</v>
      </c>
      <c r="AA17" s="32">
        <f t="shared" si="18"/>
        <v>-9.99999999997669E-2</v>
      </c>
      <c r="AB17" s="48">
        <v>8.6705000000000005</v>
      </c>
      <c r="AC17" s="49">
        <f t="shared" si="19"/>
        <v>-0.19999999999953399</v>
      </c>
      <c r="AD17" s="50">
        <f t="shared" si="20"/>
        <v>-1.8999999999991199</v>
      </c>
      <c r="AE17" s="32">
        <f t="shared" si="21"/>
        <v>-0.19999999999953399</v>
      </c>
      <c r="AF17" s="55">
        <v>81017</v>
      </c>
      <c r="AG17" s="70">
        <f t="shared" si="22"/>
        <v>40</v>
      </c>
      <c r="AH17" s="71"/>
    </row>
    <row r="18" spans="1:43" s="1" customFormat="1" ht="14.85" customHeight="1">
      <c r="A18" s="19">
        <v>45000</v>
      </c>
      <c r="B18" s="20">
        <v>785.99620000000004</v>
      </c>
      <c r="C18" s="21">
        <v>6.4702999999999999</v>
      </c>
      <c r="D18" s="22">
        <f t="shared" si="0"/>
        <v>792.4665</v>
      </c>
      <c r="E18" s="23">
        <f t="shared" si="4"/>
        <v>-0.20000000006348301</v>
      </c>
      <c r="F18" s="24">
        <f t="shared" si="5"/>
        <v>-2.1000000000412902</v>
      </c>
      <c r="G18" s="25">
        <f t="shared" si="6"/>
        <v>-0.20000000006348301</v>
      </c>
      <c r="H18" s="21">
        <v>7.21</v>
      </c>
      <c r="I18" s="22">
        <f t="shared" si="1"/>
        <v>793.20619999999997</v>
      </c>
      <c r="J18" s="23">
        <f t="shared" si="7"/>
        <v>-0.199999999949796</v>
      </c>
      <c r="K18" s="24">
        <f t="shared" si="8"/>
        <v>-2.0999999999275998</v>
      </c>
      <c r="L18" s="25">
        <f t="shared" si="9"/>
        <v>-0.199999999949796</v>
      </c>
      <c r="M18" s="39">
        <v>6.6444000000000001</v>
      </c>
      <c r="N18" s="22">
        <f t="shared" si="2"/>
        <v>792.64059999999995</v>
      </c>
      <c r="O18" s="23">
        <f t="shared" si="10"/>
        <v>-0.199999999949796</v>
      </c>
      <c r="P18" s="24">
        <f t="shared" si="11"/>
        <v>-2.0999999999275998</v>
      </c>
      <c r="Q18" s="25">
        <f t="shared" si="12"/>
        <v>-0.199999999949796</v>
      </c>
      <c r="R18" s="51"/>
      <c r="S18" s="47">
        <f t="shared" si="3"/>
        <v>45000</v>
      </c>
      <c r="T18" s="48">
        <v>8.7454999999999998</v>
      </c>
      <c r="U18" s="49">
        <f t="shared" si="13"/>
        <v>-9.99999999997669E-2</v>
      </c>
      <c r="V18" s="50">
        <f t="shared" si="14"/>
        <v>-2.0000000000006701</v>
      </c>
      <c r="W18" s="32">
        <f t="shared" si="15"/>
        <v>-9.99999999997669E-2</v>
      </c>
      <c r="X18" s="18">
        <v>12.311199999999999</v>
      </c>
      <c r="Y18" s="49">
        <f t="shared" si="16"/>
        <v>-0.30000000000107702</v>
      </c>
      <c r="Z18" s="50">
        <f t="shared" si="17"/>
        <v>-2.2999999999999701</v>
      </c>
      <c r="AA18" s="32">
        <f t="shared" si="18"/>
        <v>-0.30000000000107702</v>
      </c>
      <c r="AB18" s="48">
        <v>8.6704000000000008</v>
      </c>
      <c r="AC18" s="49">
        <f t="shared" si="19"/>
        <v>-9.99999999997669E-2</v>
      </c>
      <c r="AD18" s="50">
        <f t="shared" si="20"/>
        <v>-1.99999999999889</v>
      </c>
      <c r="AE18" s="32">
        <f t="shared" si="21"/>
        <v>-9.99999999997669E-2</v>
      </c>
      <c r="AF18" s="55">
        <v>81014</v>
      </c>
      <c r="AG18" s="70">
        <f t="shared" si="22"/>
        <v>43</v>
      </c>
      <c r="AH18" s="72"/>
    </row>
    <row r="19" spans="1:43" s="1" customFormat="1" ht="14.85" customHeight="1">
      <c r="A19" s="19">
        <v>45001</v>
      </c>
      <c r="B19" s="20">
        <v>785.99620000000004</v>
      </c>
      <c r="C19" s="21">
        <v>6.4701000000000004</v>
      </c>
      <c r="D19" s="22">
        <f t="shared" si="0"/>
        <v>792.46630000000005</v>
      </c>
      <c r="E19" s="23">
        <f t="shared" si="4"/>
        <v>-0.199999999949796</v>
      </c>
      <c r="F19" s="24">
        <f t="shared" si="5"/>
        <v>-2.2999999999910901</v>
      </c>
      <c r="G19" s="25">
        <f t="shared" si="6"/>
        <v>-0.199999999949796</v>
      </c>
      <c r="H19" s="21">
        <v>7.2100999999999997</v>
      </c>
      <c r="I19" s="22">
        <f t="shared" si="1"/>
        <v>793.20630000000006</v>
      </c>
      <c r="J19" s="23">
        <f t="shared" si="7"/>
        <v>9.9999999974897905E-2</v>
      </c>
      <c r="K19" s="24">
        <f t="shared" si="8"/>
        <v>-1.9999999999527101</v>
      </c>
      <c r="L19" s="25">
        <f t="shared" si="9"/>
        <v>9.9999999974897905E-2</v>
      </c>
      <c r="M19" s="40">
        <v>6.6444999999999999</v>
      </c>
      <c r="N19" s="22">
        <f t="shared" si="2"/>
        <v>792.64070000000004</v>
      </c>
      <c r="O19" s="23">
        <f t="shared" si="10"/>
        <v>9.9999999974897905E-2</v>
      </c>
      <c r="P19" s="24">
        <f t="shared" si="11"/>
        <v>-1.9999999999527101</v>
      </c>
      <c r="Q19" s="25">
        <f t="shared" si="12"/>
        <v>9.9999999974897905E-2</v>
      </c>
      <c r="R19" s="51"/>
      <c r="S19" s="47">
        <f t="shared" si="3"/>
        <v>45001</v>
      </c>
      <c r="T19" s="48">
        <v>8.7452000000000094</v>
      </c>
      <c r="U19" s="49">
        <f t="shared" si="13"/>
        <v>-0.29999999999041899</v>
      </c>
      <c r="V19" s="50">
        <f t="shared" si="14"/>
        <v>-2.2999999999910901</v>
      </c>
      <c r="W19" s="32">
        <f t="shared" si="15"/>
        <v>-0.29999999999041899</v>
      </c>
      <c r="X19" s="18">
        <v>12.311</v>
      </c>
      <c r="Y19" s="49">
        <f t="shared" si="16"/>
        <v>-0.19999999999953399</v>
      </c>
      <c r="Z19" s="50">
        <f t="shared" si="17"/>
        <v>-2.4999999999995</v>
      </c>
      <c r="AA19" s="32">
        <f t="shared" si="18"/>
        <v>-0.19999999999953399</v>
      </c>
      <c r="AB19" s="48">
        <v>8.6701000000000104</v>
      </c>
      <c r="AC19" s="49">
        <f t="shared" si="19"/>
        <v>-0.29999999999041899</v>
      </c>
      <c r="AD19" s="50">
        <f t="shared" si="20"/>
        <v>-2.2999999999893102</v>
      </c>
      <c r="AE19" s="32">
        <f t="shared" si="21"/>
        <v>-0.29999999999041899</v>
      </c>
      <c r="AF19" s="55">
        <v>81011</v>
      </c>
      <c r="AG19" s="70">
        <f t="shared" si="22"/>
        <v>46</v>
      </c>
      <c r="AH19" s="71"/>
    </row>
    <row r="20" spans="1:43" s="1" customFormat="1" ht="14.85" customHeight="1">
      <c r="A20" s="19">
        <v>45002</v>
      </c>
      <c r="B20" s="20">
        <v>785.99620000000004</v>
      </c>
      <c r="C20" s="21">
        <v>6.47</v>
      </c>
      <c r="D20" s="22">
        <f t="shared" si="0"/>
        <v>792.46619999999996</v>
      </c>
      <c r="E20" s="23">
        <f t="shared" si="4"/>
        <v>-9.9999999974897905E-2</v>
      </c>
      <c r="F20" s="24">
        <f t="shared" si="5"/>
        <v>-2.39999999996598</v>
      </c>
      <c r="G20" s="25">
        <f t="shared" si="6"/>
        <v>-9.9999999974897905E-2</v>
      </c>
      <c r="H20" s="21">
        <v>7.2095999999999902</v>
      </c>
      <c r="I20" s="22">
        <f t="shared" si="1"/>
        <v>793.20579999999995</v>
      </c>
      <c r="J20" s="23">
        <f t="shared" si="7"/>
        <v>-0.49999999998817701</v>
      </c>
      <c r="K20" s="24">
        <f t="shared" si="8"/>
        <v>-2.4999999999408802</v>
      </c>
      <c r="L20" s="25">
        <f t="shared" si="9"/>
        <v>-0.49999999998817701</v>
      </c>
      <c r="M20" s="39">
        <v>6.6440000000000001</v>
      </c>
      <c r="N20" s="22">
        <f t="shared" si="2"/>
        <v>792.64020000000005</v>
      </c>
      <c r="O20" s="23">
        <f t="shared" si="10"/>
        <v>-0.49999999998817701</v>
      </c>
      <c r="P20" s="24">
        <f t="shared" si="11"/>
        <v>-2.4999999999408802</v>
      </c>
      <c r="Q20" s="25">
        <f t="shared" si="12"/>
        <v>-0.49999999998817701</v>
      </c>
      <c r="R20" s="46"/>
      <c r="S20" s="47">
        <f t="shared" si="3"/>
        <v>45002</v>
      </c>
      <c r="T20" s="48">
        <v>8.7450000000000099</v>
      </c>
      <c r="U20" s="49">
        <f t="shared" si="13"/>
        <v>-0.19999999999953399</v>
      </c>
      <c r="V20" s="50">
        <f t="shared" si="14"/>
        <v>-2.4999999999906199</v>
      </c>
      <c r="W20" s="32">
        <f t="shared" si="15"/>
        <v>-0.19999999999953399</v>
      </c>
      <c r="X20" s="18">
        <v>12.3111</v>
      </c>
      <c r="Y20" s="49">
        <f t="shared" si="16"/>
        <v>9.99999999997669E-2</v>
      </c>
      <c r="Z20" s="50">
        <f t="shared" si="17"/>
        <v>-2.3999999999997401</v>
      </c>
      <c r="AA20" s="32">
        <f t="shared" si="18"/>
        <v>9.99999999997669E-2</v>
      </c>
      <c r="AB20" s="48">
        <v>8.6699000000000108</v>
      </c>
      <c r="AC20" s="49">
        <f t="shared" si="19"/>
        <v>-0.19999999999953399</v>
      </c>
      <c r="AD20" s="50">
        <f t="shared" si="20"/>
        <v>-2.49999999998884</v>
      </c>
      <c r="AE20" s="32">
        <f t="shared" si="21"/>
        <v>-0.19999999999953399</v>
      </c>
      <c r="AF20" s="55">
        <v>81008</v>
      </c>
      <c r="AG20" s="70">
        <f t="shared" si="22"/>
        <v>49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45004</v>
      </c>
      <c r="B21" s="20">
        <v>785.99620000000004</v>
      </c>
      <c r="C21" s="21">
        <v>6.4696999999999898</v>
      </c>
      <c r="D21" s="22">
        <f t="shared" si="0"/>
        <v>792.46590000000003</v>
      </c>
      <c r="E21" s="23">
        <f t="shared" si="4"/>
        <v>-0.30000000003838101</v>
      </c>
      <c r="F21" s="24">
        <f t="shared" si="5"/>
        <v>-2.70000000000437</v>
      </c>
      <c r="G21" s="25">
        <f t="shared" si="6"/>
        <v>-0.15000000001919001</v>
      </c>
      <c r="H21" s="21">
        <v>7.2095000000000002</v>
      </c>
      <c r="I21" s="22">
        <f t="shared" si="1"/>
        <v>793.20569999999998</v>
      </c>
      <c r="J21" s="23">
        <f t="shared" si="7"/>
        <v>-9.9999999974897905E-2</v>
      </c>
      <c r="K21" s="24">
        <f t="shared" si="8"/>
        <v>-2.5999999999157799</v>
      </c>
      <c r="L21" s="25">
        <f t="shared" si="9"/>
        <v>-4.9999999987449001E-2</v>
      </c>
      <c r="M21" s="40">
        <v>6.6437999999999997</v>
      </c>
      <c r="N21" s="22">
        <f t="shared" si="2"/>
        <v>792.64</v>
      </c>
      <c r="O21" s="23">
        <f t="shared" si="10"/>
        <v>-0.199999999949796</v>
      </c>
      <c r="P21" s="24">
        <f t="shared" si="11"/>
        <v>-2.6999999998906801</v>
      </c>
      <c r="Q21" s="25">
        <f t="shared" si="12"/>
        <v>-9.9999999974897905E-2</v>
      </c>
      <c r="R21" s="51"/>
      <c r="S21" s="47">
        <f t="shared" si="3"/>
        <v>45004</v>
      </c>
      <c r="T21" s="48">
        <v>8.7451000000000008</v>
      </c>
      <c r="U21" s="49">
        <f t="shared" si="13"/>
        <v>9.9999999990885199E-2</v>
      </c>
      <c r="V21" s="50">
        <f t="shared" si="14"/>
        <v>-2.3999999999997401</v>
      </c>
      <c r="W21" s="32">
        <f t="shared" si="15"/>
        <v>4.99999999954426E-2</v>
      </c>
      <c r="X21" s="18">
        <v>12.3108</v>
      </c>
      <c r="Y21" s="49">
        <f t="shared" si="16"/>
        <v>-0.29999999999930099</v>
      </c>
      <c r="Z21" s="50">
        <f t="shared" si="17"/>
        <v>-2.6999999999990401</v>
      </c>
      <c r="AA21" s="32">
        <f t="shared" si="18"/>
        <v>-0.14999999999965</v>
      </c>
      <c r="AB21" s="48">
        <v>8.67</v>
      </c>
      <c r="AC21" s="49">
        <f t="shared" si="19"/>
        <v>9.9999999989108801E-2</v>
      </c>
      <c r="AD21" s="50">
        <f t="shared" si="20"/>
        <v>-2.3999999999997401</v>
      </c>
      <c r="AE21" s="32">
        <f t="shared" si="21"/>
        <v>4.99999999945544E-2</v>
      </c>
      <c r="AF21" s="55">
        <v>81005</v>
      </c>
      <c r="AG21" s="70">
        <f t="shared" si="22"/>
        <v>52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7" customFormat="1" ht="14.25">
      <c r="A22" s="19">
        <v>45006</v>
      </c>
      <c r="B22" s="20">
        <v>785.99620000000004</v>
      </c>
      <c r="C22" s="21">
        <v>6.4693999999999798</v>
      </c>
      <c r="D22" s="22">
        <f t="shared" si="0"/>
        <v>792.46559999999999</v>
      </c>
      <c r="E22" s="23">
        <f t="shared" si="4"/>
        <v>-0.30000000003838101</v>
      </c>
      <c r="F22" s="24">
        <f t="shared" si="5"/>
        <v>-3.0000000000427498</v>
      </c>
      <c r="G22" s="25">
        <f t="shared" si="6"/>
        <v>-0.15000000001919001</v>
      </c>
      <c r="H22" s="21">
        <v>7.2094000000000102</v>
      </c>
      <c r="I22" s="22">
        <f t="shared" si="1"/>
        <v>793.2056</v>
      </c>
      <c r="J22" s="23">
        <f t="shared" si="7"/>
        <v>-0.10000000008858501</v>
      </c>
      <c r="K22" s="24">
        <f t="shared" si="8"/>
        <v>-2.70000000000437</v>
      </c>
      <c r="L22" s="25">
        <f t="shared" si="9"/>
        <v>-5.0000000044292399E-2</v>
      </c>
      <c r="M22" s="39">
        <v>6.6436000000000002</v>
      </c>
      <c r="N22" s="22">
        <f t="shared" si="2"/>
        <v>792.63980000000004</v>
      </c>
      <c r="O22" s="23">
        <f t="shared" si="10"/>
        <v>-0.20000000006348301</v>
      </c>
      <c r="P22" s="24">
        <f t="shared" si="11"/>
        <v>-2.8999999999541601</v>
      </c>
      <c r="Q22" s="25">
        <f t="shared" si="12"/>
        <v>-0.100000000031741</v>
      </c>
      <c r="R22" s="46"/>
      <c r="S22" s="47">
        <f t="shared" si="3"/>
        <v>45006</v>
      </c>
      <c r="T22" s="48">
        <v>8.7451999999999899</v>
      </c>
      <c r="U22" s="49">
        <f t="shared" si="13"/>
        <v>9.9999999989108801E-2</v>
      </c>
      <c r="V22" s="50">
        <f t="shared" si="14"/>
        <v>-2.30000000001063</v>
      </c>
      <c r="W22" s="32">
        <f t="shared" si="15"/>
        <v>4.99999999945544E-2</v>
      </c>
      <c r="X22" s="18">
        <v>12.310499999999999</v>
      </c>
      <c r="Y22" s="49">
        <f t="shared" si="16"/>
        <v>-0.30000000000107702</v>
      </c>
      <c r="Z22" s="50">
        <f t="shared" si="17"/>
        <v>-3.0000000000001101</v>
      </c>
      <c r="AA22" s="32">
        <f t="shared" si="18"/>
        <v>-0.15000000000053901</v>
      </c>
      <c r="AB22" s="48">
        <v>8.6700999999999908</v>
      </c>
      <c r="AC22" s="49">
        <f t="shared" si="19"/>
        <v>9.9999999990885199E-2</v>
      </c>
      <c r="AD22" s="50">
        <f t="shared" si="20"/>
        <v>-2.3000000000088501</v>
      </c>
      <c r="AE22" s="32">
        <f t="shared" si="21"/>
        <v>4.99999999954426E-2</v>
      </c>
      <c r="AF22" s="55">
        <v>81002</v>
      </c>
      <c r="AG22" s="70">
        <f t="shared" si="22"/>
        <v>55</v>
      </c>
    </row>
    <row r="23" spans="1:43" s="1" customFormat="1" ht="14.85" customHeight="1">
      <c r="A23" s="19">
        <v>45008</v>
      </c>
      <c r="B23" s="20">
        <v>785.99620000000004</v>
      </c>
      <c r="C23" s="21">
        <v>6.4691999999999998</v>
      </c>
      <c r="D23" s="22">
        <f t="shared" si="0"/>
        <v>792.46540000000005</v>
      </c>
      <c r="E23" s="23">
        <f t="shared" si="4"/>
        <v>-0.199999999949796</v>
      </c>
      <c r="F23" s="24">
        <f t="shared" si="5"/>
        <v>-3.1999999999925399</v>
      </c>
      <c r="G23" s="25">
        <f t="shared" si="6"/>
        <v>-9.9999999974897905E-2</v>
      </c>
      <c r="H23" s="21">
        <v>7.2093000000000202</v>
      </c>
      <c r="I23" s="22">
        <f t="shared" si="1"/>
        <v>793.20550000000003</v>
      </c>
      <c r="J23" s="23">
        <f t="shared" si="7"/>
        <v>-9.9999999974897905E-2</v>
      </c>
      <c r="K23" s="24">
        <f t="shared" si="8"/>
        <v>-2.79999999997926</v>
      </c>
      <c r="L23" s="25">
        <f t="shared" si="9"/>
        <v>-4.9999999987449001E-2</v>
      </c>
      <c r="M23" s="40">
        <v>6.6433999999999997</v>
      </c>
      <c r="N23" s="22">
        <f t="shared" si="2"/>
        <v>792.63959999999997</v>
      </c>
      <c r="O23" s="23">
        <f t="shared" si="10"/>
        <v>-0.199999999949796</v>
      </c>
      <c r="P23" s="24">
        <f t="shared" si="11"/>
        <v>-3.09999999990396</v>
      </c>
      <c r="Q23" s="25">
        <f t="shared" si="12"/>
        <v>-9.9999999974897905E-2</v>
      </c>
      <c r="R23" s="51"/>
      <c r="S23" s="47">
        <f t="shared" si="3"/>
        <v>45008</v>
      </c>
      <c r="T23" s="48">
        <v>8.7452999999999808</v>
      </c>
      <c r="U23" s="49">
        <f t="shared" si="13"/>
        <v>9.9999999990885199E-2</v>
      </c>
      <c r="V23" s="50">
        <f t="shared" si="14"/>
        <v>-2.2000000000197399</v>
      </c>
      <c r="W23" s="32">
        <f t="shared" si="15"/>
        <v>4.99999999954426E-2</v>
      </c>
      <c r="X23" s="18">
        <v>12.3103</v>
      </c>
      <c r="Y23" s="49">
        <f t="shared" si="16"/>
        <v>-0.19999999999953399</v>
      </c>
      <c r="Z23" s="50">
        <f t="shared" si="17"/>
        <v>-3.1999999999996498</v>
      </c>
      <c r="AA23" s="32">
        <f t="shared" si="18"/>
        <v>-9.99999999997669E-2</v>
      </c>
      <c r="AB23" s="48">
        <v>8.6701999999999799</v>
      </c>
      <c r="AC23" s="49">
        <f t="shared" si="19"/>
        <v>9.9999999989108801E-2</v>
      </c>
      <c r="AD23" s="50">
        <f t="shared" si="20"/>
        <v>-2.2000000000197399</v>
      </c>
      <c r="AE23" s="32">
        <f t="shared" si="21"/>
        <v>4.99999999945544E-2</v>
      </c>
      <c r="AF23" s="55">
        <v>80999</v>
      </c>
      <c r="AG23" s="70">
        <f t="shared" si="22"/>
        <v>58</v>
      </c>
      <c r="AH23" s="71"/>
    </row>
    <row r="24" spans="1:43" s="7" customFormat="1" ht="14.25">
      <c r="A24" s="26"/>
      <c r="B24" s="27"/>
      <c r="C24" s="28"/>
      <c r="D24" s="29"/>
      <c r="E24" s="30">
        <f>F23-F21</f>
        <v>-0.49999999998817701</v>
      </c>
      <c r="F24" s="31">
        <f>K23-K21</f>
        <v>-0.20000000006348301</v>
      </c>
      <c r="G24" s="32">
        <f>P23-P21</f>
        <v>-0.40000000001327901</v>
      </c>
      <c r="H24" s="33">
        <f>F23</f>
        <v>-3.1999999999925399</v>
      </c>
      <c r="I24" s="41">
        <f>K23</f>
        <v>-2.79999999997926</v>
      </c>
      <c r="J24" s="30">
        <f>P23</f>
        <v>-3.09999999990396</v>
      </c>
      <c r="K24" s="31">
        <f>E24/3</f>
        <v>-0.166666666662726</v>
      </c>
      <c r="L24" s="32"/>
      <c r="M24" s="42"/>
      <c r="N24" s="29"/>
      <c r="O24" s="30"/>
      <c r="P24" s="31"/>
      <c r="Q24" s="32"/>
      <c r="R24" s="46"/>
      <c r="S24" s="26"/>
      <c r="T24" s="28"/>
      <c r="U24" s="49">
        <f>V23-V21</f>
        <v>0.19999999997999399</v>
      </c>
      <c r="V24" s="50">
        <f>Z23-Z21</f>
        <v>-0.50000000000061096</v>
      </c>
      <c r="W24" s="32">
        <f>AD23-AD21</f>
        <v>0.19999999997999399</v>
      </c>
      <c r="X24" s="49">
        <f>V23</f>
        <v>-2.2000000000197399</v>
      </c>
      <c r="Y24" s="50">
        <f>Z23</f>
        <v>-3.1999999999996498</v>
      </c>
      <c r="Z24" s="32">
        <f>AD23</f>
        <v>-2.2000000000197399</v>
      </c>
      <c r="AA24" s="32">
        <f>V24/3</f>
        <v>-0.16666666666686999</v>
      </c>
      <c r="AB24" s="56"/>
      <c r="AC24" s="49"/>
      <c r="AD24" s="50"/>
      <c r="AE24" s="32"/>
      <c r="AF24" s="57"/>
      <c r="AG24" s="82"/>
    </row>
    <row r="25" spans="1:43" s="1" customFormat="1" ht="14.25">
      <c r="A25" s="19"/>
      <c r="B25" s="20"/>
      <c r="C25" s="21"/>
      <c r="D25" s="22"/>
      <c r="E25" s="23"/>
      <c r="F25" s="24"/>
      <c r="G25" s="25"/>
      <c r="H25" s="21"/>
      <c r="I25" s="22"/>
      <c r="J25" s="23"/>
      <c r="K25" s="24"/>
      <c r="L25" s="25"/>
      <c r="M25" s="40"/>
      <c r="N25" s="22"/>
      <c r="O25" s="23"/>
      <c r="P25" s="24"/>
      <c r="Q25" s="25"/>
      <c r="R25" s="51"/>
      <c r="S25" s="47"/>
      <c r="T25" s="48"/>
      <c r="U25" s="49"/>
      <c r="V25" s="50"/>
      <c r="W25" s="32"/>
      <c r="X25" s="18"/>
      <c r="Y25" s="49"/>
      <c r="Z25" s="50"/>
      <c r="AA25" s="32"/>
      <c r="AB25" s="48"/>
      <c r="AC25" s="49"/>
      <c r="AD25" s="50"/>
      <c r="AE25" s="32"/>
      <c r="AF25" s="55"/>
      <c r="AG25" s="70"/>
      <c r="AH25" s="71"/>
    </row>
    <row r="26" spans="1:43" s="1" customFormat="1" ht="14.25">
      <c r="A26" s="19"/>
      <c r="B26" s="20"/>
      <c r="C26" s="21"/>
      <c r="D26" s="22"/>
      <c r="E26" s="23"/>
      <c r="F26" s="24"/>
      <c r="G26" s="25"/>
      <c r="H26" s="21"/>
      <c r="I26" s="22"/>
      <c r="J26" s="23"/>
      <c r="K26" s="24"/>
      <c r="L26" s="25"/>
      <c r="M26" s="39"/>
      <c r="N26" s="22"/>
      <c r="O26" s="23"/>
      <c r="P26" s="24"/>
      <c r="Q26" s="25"/>
      <c r="R26" s="51"/>
      <c r="S26" s="47"/>
      <c r="T26" s="48"/>
      <c r="U26" s="49"/>
      <c r="V26" s="50"/>
      <c r="W26" s="32"/>
      <c r="X26" s="18"/>
      <c r="Y26" s="49"/>
      <c r="Z26" s="50"/>
      <c r="AA26" s="32"/>
      <c r="AB26" s="48"/>
      <c r="AC26" s="49"/>
      <c r="AD26" s="50"/>
      <c r="AE26" s="32"/>
      <c r="AF26" s="55"/>
      <c r="AG26" s="70"/>
      <c r="AH26" s="72"/>
    </row>
    <row r="27" spans="1:43" s="1" customFormat="1" ht="14.25">
      <c r="A27" s="19"/>
      <c r="B27" s="20"/>
      <c r="C27" s="21"/>
      <c r="D27" s="22"/>
      <c r="E27" s="23"/>
      <c r="F27" s="24"/>
      <c r="G27" s="25"/>
      <c r="H27" s="21"/>
      <c r="I27" s="22"/>
      <c r="J27" s="23"/>
      <c r="K27" s="24"/>
      <c r="L27" s="25"/>
      <c r="M27" s="40"/>
      <c r="N27" s="22"/>
      <c r="O27" s="23"/>
      <c r="P27" s="24"/>
      <c r="Q27" s="25"/>
      <c r="R27" s="52"/>
      <c r="S27" s="47"/>
      <c r="T27" s="48"/>
      <c r="U27" s="49"/>
      <c r="V27" s="50"/>
      <c r="W27" s="32"/>
      <c r="X27" s="18"/>
      <c r="Y27" s="49"/>
      <c r="Z27" s="50"/>
      <c r="AA27" s="32"/>
      <c r="AB27" s="48"/>
      <c r="AC27" s="49"/>
      <c r="AD27" s="50"/>
      <c r="AE27" s="32"/>
      <c r="AF27" s="55"/>
      <c r="AG27" s="70"/>
      <c r="AH27" s="71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47"/>
      <c r="T28" s="48"/>
      <c r="U28" s="49"/>
      <c r="V28" s="50"/>
      <c r="W28" s="32"/>
      <c r="X28" s="18"/>
      <c r="Y28" s="49"/>
      <c r="Z28" s="50"/>
      <c r="AA28" s="32"/>
      <c r="AB28" s="48"/>
      <c r="AC28" s="49"/>
      <c r="AD28" s="50"/>
      <c r="AE28" s="32"/>
      <c r="AF28" s="55"/>
      <c r="AG28" s="70"/>
      <c r="AH28" s="72"/>
    </row>
    <row r="29" spans="1:43" s="1" customFormat="1" ht="14.25">
      <c r="A29" s="19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47"/>
      <c r="T29" s="48"/>
      <c r="U29" s="49"/>
      <c r="V29" s="50"/>
      <c r="W29" s="32"/>
      <c r="X29" s="18"/>
      <c r="Y29" s="49"/>
      <c r="Z29" s="50"/>
      <c r="AA29" s="32"/>
      <c r="AB29" s="4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C28" workbookViewId="0">
      <selection activeCell="U32" sqref="U32:AA32"/>
    </sheetView>
  </sheetViews>
  <sheetFormatPr defaultColWidth="9" defaultRowHeight="13.5"/>
  <cols>
    <col min="2" max="2" width="10.625" customWidth="1"/>
    <col min="3" max="3" width="9.375"/>
    <col min="4" max="4" width="11.875" customWidth="1"/>
    <col min="8" max="8" width="9.5" customWidth="1"/>
    <col min="9" max="9" width="12.125" customWidth="1"/>
    <col min="13" max="13" width="9.5" customWidth="1"/>
    <col min="14" max="14" width="11.625" customWidth="1"/>
    <col min="20" max="20" width="9.375"/>
    <col min="24" max="24" width="11.875" customWidth="1"/>
    <col min="28" max="28" width="9.375"/>
    <col min="32" max="32" width="9.375"/>
  </cols>
  <sheetData>
    <row r="1" spans="1:44" s="1" customFormat="1" ht="30.75" customHeight="1">
      <c r="A1" s="97" t="s">
        <v>29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44552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44552</v>
      </c>
      <c r="B6" s="20">
        <v>780.34680000000003</v>
      </c>
      <c r="C6" s="21">
        <v>3.9845999999999999</v>
      </c>
      <c r="D6" s="22">
        <f t="shared" ref="D6:D31" si="0">C6+B6</f>
        <v>784.33140000000003</v>
      </c>
      <c r="E6" s="23">
        <v>0</v>
      </c>
      <c r="F6" s="24">
        <v>0</v>
      </c>
      <c r="G6" s="25">
        <v>0</v>
      </c>
      <c r="H6" s="21">
        <v>4.8478000000000003</v>
      </c>
      <c r="I6" s="22">
        <f>H6+B6</f>
        <v>785.19460000000004</v>
      </c>
      <c r="J6" s="23">
        <v>0</v>
      </c>
      <c r="K6" s="24">
        <v>0</v>
      </c>
      <c r="L6" s="25">
        <v>0</v>
      </c>
      <c r="M6" s="39">
        <v>4.0765000000000002</v>
      </c>
      <c r="N6" s="22">
        <f>M6+B6</f>
        <v>784.42330000000004</v>
      </c>
      <c r="O6" s="23">
        <v>0</v>
      </c>
      <c r="P6" s="24">
        <v>0</v>
      </c>
      <c r="Q6" s="25">
        <v>0</v>
      </c>
      <c r="R6" s="46"/>
      <c r="S6" s="34">
        <f>A6</f>
        <v>44552</v>
      </c>
      <c r="T6" s="48">
        <v>7.1919000000000004</v>
      </c>
      <c r="U6" s="49">
        <v>0</v>
      </c>
      <c r="V6" s="50">
        <v>0</v>
      </c>
      <c r="W6" s="32">
        <v>0</v>
      </c>
      <c r="X6" s="18">
        <v>11.6251</v>
      </c>
      <c r="Y6" s="49">
        <f>(X6-X6)*1000</f>
        <v>0</v>
      </c>
      <c r="Z6" s="50">
        <v>0</v>
      </c>
      <c r="AA6" s="32">
        <v>0</v>
      </c>
      <c r="AB6" s="58">
        <v>7.5179</v>
      </c>
      <c r="AC6" s="49">
        <v>0</v>
      </c>
      <c r="AD6" s="50">
        <v>0</v>
      </c>
      <c r="AE6" s="32">
        <v>0</v>
      </c>
      <c r="AF6" s="55">
        <v>82755</v>
      </c>
      <c r="AG6" s="70">
        <f>82762-AF6</f>
        <v>7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44553</v>
      </c>
      <c r="B7" s="20">
        <v>780.34680000000003</v>
      </c>
      <c r="C7" s="21">
        <v>3.9843000000000002</v>
      </c>
      <c r="D7" s="22">
        <f t="shared" si="0"/>
        <v>784.33109999999999</v>
      </c>
      <c r="E7" s="23">
        <f>(D7-D6)*1000</f>
        <v>-0.30000000003838101</v>
      </c>
      <c r="F7" s="24">
        <f>F6+E7</f>
        <v>-0.30000000003838101</v>
      </c>
      <c r="G7" s="25">
        <f>E7/(A7-A6)</f>
        <v>-0.30000000003838101</v>
      </c>
      <c r="H7" s="21">
        <v>4.8474000000000004</v>
      </c>
      <c r="I7" s="22">
        <f>H7+B7</f>
        <v>785.19420000000002</v>
      </c>
      <c r="J7" s="23">
        <f>(I7-I6)*1000</f>
        <v>-0.40000000001327901</v>
      </c>
      <c r="K7" s="24">
        <f>K6+J7</f>
        <v>-0.40000000001327901</v>
      </c>
      <c r="L7" s="25">
        <f>J7/(A7-A6)</f>
        <v>-0.40000000001327901</v>
      </c>
      <c r="M7" s="40">
        <v>4.0762</v>
      </c>
      <c r="N7" s="22">
        <f>M7+B7</f>
        <v>784.423</v>
      </c>
      <c r="O7" s="23">
        <f>(N7-N6)*1000</f>
        <v>-0.30000000003838101</v>
      </c>
      <c r="P7" s="24">
        <f>P6+O7</f>
        <v>-0.30000000003838101</v>
      </c>
      <c r="Q7" s="25">
        <f>O7/(A7-A6)</f>
        <v>-0.30000000003838101</v>
      </c>
      <c r="R7" s="51"/>
      <c r="S7" s="34">
        <f>A7</f>
        <v>44553</v>
      </c>
      <c r="T7" s="48">
        <v>7.1912000000000003</v>
      </c>
      <c r="U7" s="49">
        <f>(T7-T6)*1000</f>
        <v>-0.70000000000014495</v>
      </c>
      <c r="V7" s="50">
        <f>V6+U7</f>
        <v>-0.70000000000014495</v>
      </c>
      <c r="W7" s="32">
        <f>U7/(S7-S6)</f>
        <v>-0.70000000000014495</v>
      </c>
      <c r="X7" s="18">
        <v>11.624499999999999</v>
      </c>
      <c r="Y7" s="49">
        <f>(X7-X6)*1000</f>
        <v>-0.60000000000037801</v>
      </c>
      <c r="Z7" s="50">
        <f>Z6+Y7</f>
        <v>-0.60000000000037801</v>
      </c>
      <c r="AA7" s="32">
        <f>Y7/(S7-S6)</f>
        <v>-0.60000000000037801</v>
      </c>
      <c r="AB7" s="58">
        <v>7.5175000000000001</v>
      </c>
      <c r="AC7" s="49">
        <f>(AB7-AB6)*1000</f>
        <v>-0.399999999999956</v>
      </c>
      <c r="AD7" s="50">
        <f>AD6+AC7</f>
        <v>-0.399999999999956</v>
      </c>
      <c r="AE7" s="32">
        <f>AC7/(S7-S6)</f>
        <v>-0.399999999999956</v>
      </c>
      <c r="AF7" s="55">
        <v>82752</v>
      </c>
      <c r="AG7" s="70">
        <f t="shared" ref="AG7:AG31" si="1">82762-AF7</f>
        <v>10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44554</v>
      </c>
      <c r="B8" s="20">
        <v>780.34680000000003</v>
      </c>
      <c r="C8" s="21">
        <v>3.984</v>
      </c>
      <c r="D8" s="22">
        <f t="shared" si="0"/>
        <v>784.33079999999995</v>
      </c>
      <c r="E8" s="23">
        <f>(D8-D7)*1000</f>
        <v>-0.29999999992469401</v>
      </c>
      <c r="F8" s="24">
        <f>F7+E8</f>
        <v>-0.59999999996307496</v>
      </c>
      <c r="G8" s="25">
        <f>E8/(A8-A7)</f>
        <v>-0.29999999992469401</v>
      </c>
      <c r="H8" s="21">
        <v>4.8475000000000001</v>
      </c>
      <c r="I8" s="22">
        <f>H8+B8</f>
        <v>785.1943</v>
      </c>
      <c r="J8" s="23">
        <f>(I8-I7)*1000</f>
        <v>9.9999999974897905E-2</v>
      </c>
      <c r="K8" s="24">
        <f>K7+J8</f>
        <v>-0.30000000003838101</v>
      </c>
      <c r="L8" s="25">
        <f>J8/(A8-A7)</f>
        <v>9.9999999974897905E-2</v>
      </c>
      <c r="M8" s="39">
        <v>4.0759999999999996</v>
      </c>
      <c r="N8" s="22">
        <f>M8+B8</f>
        <v>784.42280000000005</v>
      </c>
      <c r="O8" s="23">
        <f>(N8-N7)*1000</f>
        <v>-0.199999999949796</v>
      </c>
      <c r="P8" s="24">
        <f>P7+O8</f>
        <v>-0.49999999998817701</v>
      </c>
      <c r="Q8" s="25">
        <f>O8/(A8-A7)</f>
        <v>-0.199999999949796</v>
      </c>
      <c r="R8" s="46"/>
      <c r="S8" s="34">
        <f>A8</f>
        <v>44554</v>
      </c>
      <c r="T8" s="48">
        <v>7.1914999999999996</v>
      </c>
      <c r="U8" s="49">
        <f>(T8-T7)*1000</f>
        <v>0.29999999999930099</v>
      </c>
      <c r="V8" s="50">
        <f>V7+U8</f>
        <v>-0.40000000000084401</v>
      </c>
      <c r="W8" s="32">
        <f>U8/(S8-S7)</f>
        <v>0.29999999999930099</v>
      </c>
      <c r="X8" s="18">
        <v>11.6242</v>
      </c>
      <c r="Y8" s="49">
        <f>(X8-X7)*1000</f>
        <v>-0.29999999999930099</v>
      </c>
      <c r="Z8" s="50">
        <f>Z7+Y8</f>
        <v>-0.89999999999967895</v>
      </c>
      <c r="AA8" s="32">
        <f>Y8/(S8-S7)</f>
        <v>-0.29999999999930099</v>
      </c>
      <c r="AB8" s="58">
        <v>7.5172999999999996</v>
      </c>
      <c r="AC8" s="49">
        <f>(AB8-AB7)*1000</f>
        <v>-0.20000000000042201</v>
      </c>
      <c r="AD8" s="50">
        <f>AD7+AC8</f>
        <v>-0.60000000000037801</v>
      </c>
      <c r="AE8" s="32">
        <f>AC8/(S8-S7)</f>
        <v>-0.20000000000042201</v>
      </c>
      <c r="AF8" s="55">
        <v>82749</v>
      </c>
      <c r="AG8" s="70">
        <f t="shared" si="1"/>
        <v>13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44555</v>
      </c>
      <c r="B9" s="20">
        <v>780.34680000000003</v>
      </c>
      <c r="C9" s="21">
        <v>3.9836999999999998</v>
      </c>
      <c r="D9" s="22">
        <f t="shared" si="0"/>
        <v>784.33050000000003</v>
      </c>
      <c r="E9" s="23">
        <f>(D9-D8)*1000</f>
        <v>-0.30000000003838101</v>
      </c>
      <c r="F9" s="24">
        <f>F8+E9</f>
        <v>-0.90000000000145497</v>
      </c>
      <c r="G9" s="25">
        <f>E9/(A9-A8)</f>
        <v>-0.30000000003838101</v>
      </c>
      <c r="H9" s="21">
        <v>4.8472999999999997</v>
      </c>
      <c r="I9" s="22">
        <f>H9+B9</f>
        <v>785.19410000000005</v>
      </c>
      <c r="J9" s="23">
        <f>(I9-I8)*1000</f>
        <v>-0.199999999949796</v>
      </c>
      <c r="K9" s="24">
        <f>K8+J9</f>
        <v>-0.49999999998817701</v>
      </c>
      <c r="L9" s="25">
        <f>J9/(A9-A8)</f>
        <v>-0.199999999949796</v>
      </c>
      <c r="M9" s="40">
        <v>4.0757000000000003</v>
      </c>
      <c r="N9" s="22">
        <f>M9+B9</f>
        <v>784.42250000000001</v>
      </c>
      <c r="O9" s="23">
        <f>(N9-N8)*1000</f>
        <v>-0.30000000003838101</v>
      </c>
      <c r="P9" s="24">
        <f>P8+O9</f>
        <v>-0.80000000002655702</v>
      </c>
      <c r="Q9" s="25">
        <f>O9/(A9-A8)</f>
        <v>-0.30000000003838101</v>
      </c>
      <c r="R9" s="51"/>
      <c r="S9" s="34">
        <f>A9</f>
        <v>44555</v>
      </c>
      <c r="T9" s="48">
        <v>7.1909000000000001</v>
      </c>
      <c r="U9" s="49">
        <f>(T9-T8)*1000</f>
        <v>-0.59999999999949005</v>
      </c>
      <c r="V9" s="50">
        <f>V8+U9</f>
        <v>-1.00000000000033</v>
      </c>
      <c r="W9" s="32">
        <f>U9/(S9-S8)</f>
        <v>-0.59999999999949005</v>
      </c>
      <c r="X9" s="18">
        <v>11.6243</v>
      </c>
      <c r="Y9" s="49">
        <f>(X9-X8)*1000</f>
        <v>9.99999999997669E-2</v>
      </c>
      <c r="Z9" s="50">
        <f>Z8+Y9</f>
        <v>-0.799999999999912</v>
      </c>
      <c r="AA9" s="32">
        <f>Y9/(S9-S8)</f>
        <v>9.99999999997669E-2</v>
      </c>
      <c r="AB9" s="58">
        <v>7.5171999999999999</v>
      </c>
      <c r="AC9" s="49">
        <f>(AB9-AB8)*1000</f>
        <v>-9.99999999997669E-2</v>
      </c>
      <c r="AD9" s="50">
        <f>AD8+AC9</f>
        <v>-0.70000000000014495</v>
      </c>
      <c r="AE9" s="32">
        <f>AC9/(S9-S8)</f>
        <v>-9.99999999997669E-2</v>
      </c>
      <c r="AF9" s="55">
        <v>82746</v>
      </c>
      <c r="AG9" s="70">
        <f t="shared" si="1"/>
        <v>16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44556</v>
      </c>
      <c r="B10" s="20">
        <v>780.34680000000003</v>
      </c>
      <c r="C10" s="21">
        <v>3.9832000000000001</v>
      </c>
      <c r="D10" s="22">
        <f t="shared" si="0"/>
        <v>784.33</v>
      </c>
      <c r="E10" s="23">
        <f>(D10-D9)*1000</f>
        <v>-0.49999999998817701</v>
      </c>
      <c r="F10" s="24">
        <f>F9+E10</f>
        <v>-1.39999999998963</v>
      </c>
      <c r="G10" s="25">
        <f>E10/(A10-A9)</f>
        <v>-0.49999999998817701</v>
      </c>
      <c r="H10" s="21">
        <v>4.8471000000000002</v>
      </c>
      <c r="I10" s="22">
        <f>H10+B10</f>
        <v>785.19389999999999</v>
      </c>
      <c r="J10" s="23">
        <f>(I10-I9)*1000</f>
        <v>-0.20000000006348301</v>
      </c>
      <c r="K10" s="24">
        <f>K9+J10</f>
        <v>-0.70000000005165897</v>
      </c>
      <c r="L10" s="25">
        <f>J10/(A10-A9)</f>
        <v>-0.20000000006348301</v>
      </c>
      <c r="M10" s="39">
        <v>4.0754000000000001</v>
      </c>
      <c r="N10" s="22">
        <f>M10+B10</f>
        <v>784.42219999999998</v>
      </c>
      <c r="O10" s="23">
        <f>(N10-N9)*1000</f>
        <v>-0.30000000003838101</v>
      </c>
      <c r="P10" s="24">
        <f>P9+O10</f>
        <v>-1.1000000000649399</v>
      </c>
      <c r="Q10" s="25">
        <f>O10/(A10-A9)</f>
        <v>-0.30000000003838101</v>
      </c>
      <c r="R10" s="46"/>
      <c r="S10" s="34">
        <f>A10</f>
        <v>44556</v>
      </c>
      <c r="T10" s="48">
        <v>7.1905999999999999</v>
      </c>
      <c r="U10" s="49">
        <f>(T10-T9)*1000</f>
        <v>-0.300000000000189</v>
      </c>
      <c r="V10" s="50">
        <f>V9+U10</f>
        <v>-1.3000000000005201</v>
      </c>
      <c r="W10" s="32">
        <f>U10/(S10-S9)</f>
        <v>-0.300000000000189</v>
      </c>
      <c r="X10" s="18">
        <v>11.6241</v>
      </c>
      <c r="Y10" s="49">
        <f>(X10-X9)*1000</f>
        <v>-0.19999999999953399</v>
      </c>
      <c r="Z10" s="50">
        <f>Z9+Y10</f>
        <v>-0.999999999999446</v>
      </c>
      <c r="AA10" s="32">
        <f>Y10/(S10-S9)</f>
        <v>-0.19999999999953399</v>
      </c>
      <c r="AB10" s="58">
        <v>7.5175000000000001</v>
      </c>
      <c r="AC10" s="49">
        <f>(AB10-AB9)*1000</f>
        <v>0.300000000000189</v>
      </c>
      <c r="AD10" s="50">
        <f>AD9+AC10</f>
        <v>-0.399999999999956</v>
      </c>
      <c r="AE10" s="32">
        <f>AC10/(S10-S9)</f>
        <v>0.300000000000189</v>
      </c>
      <c r="AF10" s="55">
        <v>82743</v>
      </c>
      <c r="AG10" s="70">
        <f t="shared" si="1"/>
        <v>19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44557</v>
      </c>
      <c r="B11" s="20">
        <v>780.34680000000003</v>
      </c>
      <c r="C11" s="21">
        <v>3.9834999999999998</v>
      </c>
      <c r="D11" s="22">
        <f t="shared" si="0"/>
        <v>784.33029999999997</v>
      </c>
      <c r="E11" s="23">
        <f t="shared" ref="E11:E31" si="2">(D11-D10)*1000</f>
        <v>0.30000000003838101</v>
      </c>
      <c r="F11" s="24">
        <f t="shared" ref="F11:F31" si="3">F10+E11</f>
        <v>-1.09999999995125</v>
      </c>
      <c r="G11" s="25">
        <f t="shared" ref="G11:G31" si="4">E11/(A11-A10)</f>
        <v>0.30000000003838101</v>
      </c>
      <c r="H11" s="21">
        <v>4.8470000000000004</v>
      </c>
      <c r="I11" s="22">
        <f t="shared" ref="I11:I31" si="5">H11+B11</f>
        <v>785.19380000000001</v>
      </c>
      <c r="J11" s="23">
        <f t="shared" ref="J11:J31" si="6">(I11-I10)*1000</f>
        <v>-9.9999999974897905E-2</v>
      </c>
      <c r="K11" s="24">
        <f t="shared" ref="K11:K31" si="7">K10+J11</f>
        <v>-0.80000000002655702</v>
      </c>
      <c r="L11" s="25">
        <f t="shared" ref="L11:L31" si="8">J11/(A11-A10)</f>
        <v>-9.9999999974897905E-2</v>
      </c>
      <c r="M11" s="40">
        <v>4.0753000000000004</v>
      </c>
      <c r="N11" s="22">
        <f t="shared" ref="N11:N31" si="9">M11+B11</f>
        <v>784.4221</v>
      </c>
      <c r="O11" s="23">
        <f t="shared" ref="O11:O31" si="10">(N11-N10)*1000</f>
        <v>-9.9999999974897905E-2</v>
      </c>
      <c r="P11" s="24">
        <f t="shared" ref="P11:P31" si="11">P10+O11</f>
        <v>-1.2000000000398401</v>
      </c>
      <c r="Q11" s="25">
        <f t="shared" ref="Q11:Q31" si="12">O11/(A11-A10)</f>
        <v>-9.9999999974897905E-2</v>
      </c>
      <c r="R11" s="51"/>
      <c r="S11" s="34">
        <f t="shared" ref="S11:S31" si="13">A11</f>
        <v>44557</v>
      </c>
      <c r="T11" s="48">
        <v>7.19</v>
      </c>
      <c r="U11" s="49">
        <f t="shared" ref="U11:U31" si="14">(T11-T10)*1000</f>
        <v>-0.59999999999949005</v>
      </c>
      <c r="V11" s="50">
        <f t="shared" ref="V11:V31" si="15">V10+U11</f>
        <v>-1.9000000000000099</v>
      </c>
      <c r="W11" s="32">
        <f t="shared" ref="W11:W31" si="16">U11/(S11-S10)</f>
        <v>-0.59999999999949005</v>
      </c>
      <c r="X11" s="18">
        <v>11.624000000000001</v>
      </c>
      <c r="Y11" s="49">
        <f t="shared" ref="Y11:Y31" si="17">(X11-X10)*1000</f>
        <v>-9.99999999997669E-2</v>
      </c>
      <c r="Z11" s="50">
        <f t="shared" ref="Z11:Z31" si="18">Z10+Y11</f>
        <v>-1.0999999999992101</v>
      </c>
      <c r="AA11" s="32">
        <f t="shared" ref="AA11:AA31" si="19">Y11/(S11-S10)</f>
        <v>-9.99999999997669E-2</v>
      </c>
      <c r="AB11" s="58">
        <v>7.5172999999999996</v>
      </c>
      <c r="AC11" s="49">
        <f t="shared" ref="AC11:AC31" si="20">(AB11-AB10)*1000</f>
        <v>-0.20000000000042201</v>
      </c>
      <c r="AD11" s="50">
        <f t="shared" ref="AD11:AD31" si="21">AD10+AC11</f>
        <v>-0.60000000000037801</v>
      </c>
      <c r="AE11" s="32">
        <f t="shared" ref="AE11:AE31" si="22">AC11/(S11-S10)</f>
        <v>-0.20000000000042201</v>
      </c>
      <c r="AF11" s="55">
        <v>82740</v>
      </c>
      <c r="AG11" s="70">
        <f t="shared" si="1"/>
        <v>22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44558</v>
      </c>
      <c r="B12" s="20">
        <v>780.34680000000003</v>
      </c>
      <c r="C12" s="21">
        <v>3.9832999999999998</v>
      </c>
      <c r="D12" s="22">
        <f t="shared" si="0"/>
        <v>784.33010000000002</v>
      </c>
      <c r="E12" s="23">
        <f t="shared" si="2"/>
        <v>-0.20000000006348301</v>
      </c>
      <c r="F12" s="24">
        <f t="shared" si="3"/>
        <v>-1.30000000001473</v>
      </c>
      <c r="G12" s="25">
        <f t="shared" si="4"/>
        <v>-0.20000000006348301</v>
      </c>
      <c r="H12" s="21">
        <v>4.8468</v>
      </c>
      <c r="I12" s="22">
        <f t="shared" si="5"/>
        <v>785.19359999999995</v>
      </c>
      <c r="J12" s="23">
        <f t="shared" si="6"/>
        <v>-0.199999999949796</v>
      </c>
      <c r="K12" s="24">
        <f t="shared" si="7"/>
        <v>-0.99999999997635303</v>
      </c>
      <c r="L12" s="25">
        <f t="shared" si="8"/>
        <v>-0.199999999949796</v>
      </c>
      <c r="M12" s="39">
        <v>4.0750999999999999</v>
      </c>
      <c r="N12" s="22">
        <f t="shared" si="9"/>
        <v>784.42190000000005</v>
      </c>
      <c r="O12" s="23">
        <f t="shared" si="10"/>
        <v>-0.199999999949796</v>
      </c>
      <c r="P12" s="24">
        <f t="shared" si="11"/>
        <v>-1.39999999998963</v>
      </c>
      <c r="Q12" s="25">
        <f t="shared" si="12"/>
        <v>-0.199999999949796</v>
      </c>
      <c r="R12" s="46"/>
      <c r="S12" s="34">
        <f t="shared" si="13"/>
        <v>44558</v>
      </c>
      <c r="T12" s="48">
        <v>7.1904000000000003</v>
      </c>
      <c r="U12" s="49">
        <f t="shared" si="14"/>
        <v>0.399999999999956</v>
      </c>
      <c r="V12" s="50">
        <f t="shared" si="15"/>
        <v>-1.50000000000006</v>
      </c>
      <c r="W12" s="32">
        <f t="shared" si="16"/>
        <v>0.399999999999956</v>
      </c>
      <c r="X12" s="18">
        <v>11.623799999999999</v>
      </c>
      <c r="Y12" s="49">
        <f t="shared" si="17"/>
        <v>-0.20000000000130999</v>
      </c>
      <c r="Z12" s="50">
        <f t="shared" si="18"/>
        <v>-1.3000000000005201</v>
      </c>
      <c r="AA12" s="32">
        <f t="shared" si="19"/>
        <v>-0.20000000000130999</v>
      </c>
      <c r="AB12" s="58">
        <v>7.5170000000000003</v>
      </c>
      <c r="AC12" s="49">
        <f t="shared" si="20"/>
        <v>-0.29999999999930099</v>
      </c>
      <c r="AD12" s="50">
        <f t="shared" si="21"/>
        <v>-0.89999999999967895</v>
      </c>
      <c r="AE12" s="32">
        <f t="shared" si="22"/>
        <v>-0.29999999999930099</v>
      </c>
      <c r="AF12" s="55">
        <v>82737</v>
      </c>
      <c r="AG12" s="70">
        <f t="shared" si="1"/>
        <v>25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44559</v>
      </c>
      <c r="B13" s="20">
        <v>780.34680000000003</v>
      </c>
      <c r="C13" s="21">
        <v>3.9830999999999999</v>
      </c>
      <c r="D13" s="22">
        <f t="shared" si="0"/>
        <v>784.32989999999995</v>
      </c>
      <c r="E13" s="23">
        <f t="shared" si="2"/>
        <v>-0.199999999949796</v>
      </c>
      <c r="F13" s="24">
        <f t="shared" si="3"/>
        <v>-1.4999999999645299</v>
      </c>
      <c r="G13" s="25">
        <f t="shared" si="4"/>
        <v>-0.199999999949796</v>
      </c>
      <c r="H13" s="21">
        <v>4.8464999999999998</v>
      </c>
      <c r="I13" s="22">
        <f t="shared" si="5"/>
        <v>785.19330000000002</v>
      </c>
      <c r="J13" s="23">
        <f t="shared" si="6"/>
        <v>-0.30000000003838101</v>
      </c>
      <c r="K13" s="24">
        <f t="shared" si="7"/>
        <v>-1.30000000001473</v>
      </c>
      <c r="L13" s="25">
        <f t="shared" si="8"/>
        <v>-0.30000000003838101</v>
      </c>
      <c r="M13" s="40">
        <v>4.0754000000000001</v>
      </c>
      <c r="N13" s="22">
        <f t="shared" si="9"/>
        <v>784.42219999999998</v>
      </c>
      <c r="O13" s="23">
        <f t="shared" si="10"/>
        <v>0.29999999992469401</v>
      </c>
      <c r="P13" s="24">
        <f t="shared" si="11"/>
        <v>-1.1000000000649399</v>
      </c>
      <c r="Q13" s="25">
        <f t="shared" si="12"/>
        <v>0.29999999992469401</v>
      </c>
      <c r="R13" s="46"/>
      <c r="S13" s="34">
        <f t="shared" si="13"/>
        <v>44559</v>
      </c>
      <c r="T13" s="48">
        <v>7.1901999999999999</v>
      </c>
      <c r="U13" s="49">
        <f t="shared" si="14"/>
        <v>-0.20000000000042201</v>
      </c>
      <c r="V13" s="50">
        <f t="shared" si="15"/>
        <v>-1.70000000000048</v>
      </c>
      <c r="W13" s="32">
        <f t="shared" si="16"/>
        <v>-0.20000000000042201</v>
      </c>
      <c r="X13" s="18">
        <v>11.6236</v>
      </c>
      <c r="Y13" s="49">
        <f t="shared" si="17"/>
        <v>-0.19999999999953399</v>
      </c>
      <c r="Z13" s="50">
        <f t="shared" si="18"/>
        <v>-1.50000000000006</v>
      </c>
      <c r="AA13" s="32">
        <f t="shared" si="19"/>
        <v>-0.19999999999953399</v>
      </c>
      <c r="AB13" s="58">
        <v>7.5168999999999997</v>
      </c>
      <c r="AC13" s="49">
        <f t="shared" si="20"/>
        <v>-0.100000000000655</v>
      </c>
      <c r="AD13" s="50">
        <f t="shared" si="21"/>
        <v>-1.00000000000033</v>
      </c>
      <c r="AE13" s="32">
        <f t="shared" si="22"/>
        <v>-0.100000000000655</v>
      </c>
      <c r="AF13" s="55">
        <v>82734</v>
      </c>
      <c r="AG13" s="70">
        <f t="shared" si="1"/>
        <v>28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44560</v>
      </c>
      <c r="B14" s="20">
        <v>780.34680000000003</v>
      </c>
      <c r="C14" s="21">
        <v>3.9834000000000001</v>
      </c>
      <c r="D14" s="22">
        <f t="shared" si="0"/>
        <v>784.33019999999999</v>
      </c>
      <c r="E14" s="23">
        <f t="shared" si="2"/>
        <v>0.29999999992469401</v>
      </c>
      <c r="F14" s="24">
        <f t="shared" si="3"/>
        <v>-1.2000000000398401</v>
      </c>
      <c r="G14" s="25">
        <f t="shared" si="4"/>
        <v>0.29999999992469401</v>
      </c>
      <c r="H14" s="38">
        <v>4.8465999999999996</v>
      </c>
      <c r="I14" s="22">
        <f t="shared" si="5"/>
        <v>785.1934</v>
      </c>
      <c r="J14" s="23">
        <f t="shared" si="6"/>
        <v>9.9999999974897905E-2</v>
      </c>
      <c r="K14" s="24">
        <f t="shared" si="7"/>
        <v>-1.2000000000398401</v>
      </c>
      <c r="L14" s="25">
        <f t="shared" si="8"/>
        <v>9.9999999974897905E-2</v>
      </c>
      <c r="M14" s="40">
        <v>4.0753000000000004</v>
      </c>
      <c r="N14" s="22">
        <f t="shared" si="9"/>
        <v>784.4221</v>
      </c>
      <c r="O14" s="23">
        <f t="shared" si="10"/>
        <v>-9.9999999974897905E-2</v>
      </c>
      <c r="P14" s="24">
        <f t="shared" si="11"/>
        <v>-1.2000000000398401</v>
      </c>
      <c r="Q14" s="25">
        <f t="shared" si="12"/>
        <v>-9.9999999974897905E-2</v>
      </c>
      <c r="R14" s="51"/>
      <c r="S14" s="34">
        <f t="shared" si="13"/>
        <v>44560</v>
      </c>
      <c r="T14" s="48">
        <v>7.1898999999999997</v>
      </c>
      <c r="U14" s="49">
        <f t="shared" si="14"/>
        <v>-0.300000000000189</v>
      </c>
      <c r="V14" s="50">
        <f t="shared" si="15"/>
        <v>-2.0000000000006701</v>
      </c>
      <c r="W14" s="32">
        <f t="shared" si="16"/>
        <v>-0.300000000000189</v>
      </c>
      <c r="X14" s="18">
        <v>11.6233</v>
      </c>
      <c r="Y14" s="49">
        <f t="shared" si="17"/>
        <v>-0.29999999999930099</v>
      </c>
      <c r="Z14" s="50">
        <f t="shared" si="18"/>
        <v>-1.7999999999993599</v>
      </c>
      <c r="AA14" s="32">
        <f t="shared" si="19"/>
        <v>-0.29999999999930099</v>
      </c>
      <c r="AB14" s="58">
        <v>7.5167999999999999</v>
      </c>
      <c r="AC14" s="49">
        <f t="shared" si="20"/>
        <v>-9.99999999997669E-2</v>
      </c>
      <c r="AD14" s="50">
        <f t="shared" si="21"/>
        <v>-1.1000000000001</v>
      </c>
      <c r="AE14" s="32">
        <f t="shared" si="22"/>
        <v>-9.99999999997669E-2</v>
      </c>
      <c r="AF14" s="55">
        <v>82731</v>
      </c>
      <c r="AG14" s="70">
        <f t="shared" si="1"/>
        <v>31</v>
      </c>
      <c r="AH14" s="72"/>
    </row>
    <row r="15" spans="1:44" s="1" customFormat="1" ht="14.85" customHeight="1">
      <c r="A15" s="19">
        <v>44561</v>
      </c>
      <c r="B15" s="20">
        <v>780.34680000000003</v>
      </c>
      <c r="C15" s="21">
        <v>3.9830000000000001</v>
      </c>
      <c r="D15" s="22">
        <f t="shared" si="0"/>
        <v>784.32979999999998</v>
      </c>
      <c r="E15" s="23">
        <f t="shared" si="2"/>
        <v>-0.40000000001327901</v>
      </c>
      <c r="F15" s="24">
        <f t="shared" si="3"/>
        <v>-1.60000000005311</v>
      </c>
      <c r="G15" s="25">
        <f t="shared" si="4"/>
        <v>-0.40000000001327901</v>
      </c>
      <c r="H15" s="21">
        <v>4.8463000000000003</v>
      </c>
      <c r="I15" s="22">
        <f t="shared" si="5"/>
        <v>785.19309999999996</v>
      </c>
      <c r="J15" s="23">
        <f t="shared" si="6"/>
        <v>-0.29999999992469401</v>
      </c>
      <c r="K15" s="24">
        <f t="shared" si="7"/>
        <v>-1.4999999999645299</v>
      </c>
      <c r="L15" s="25">
        <f t="shared" si="8"/>
        <v>-0.29999999992469401</v>
      </c>
      <c r="M15" s="40">
        <v>4.0751999999999997</v>
      </c>
      <c r="N15" s="22">
        <f t="shared" si="9"/>
        <v>784.42200000000003</v>
      </c>
      <c r="O15" s="23">
        <f t="shared" si="10"/>
        <v>-9.9999999974897905E-2</v>
      </c>
      <c r="P15" s="24">
        <f t="shared" si="11"/>
        <v>-1.30000000001473</v>
      </c>
      <c r="Q15" s="25">
        <f t="shared" si="12"/>
        <v>-9.9999999974897905E-2</v>
      </c>
      <c r="R15" s="51"/>
      <c r="S15" s="34">
        <f t="shared" si="13"/>
        <v>44561</v>
      </c>
      <c r="T15" s="48">
        <v>7.1897000000000002</v>
      </c>
      <c r="U15" s="49">
        <f t="shared" si="14"/>
        <v>-0.19999999999953399</v>
      </c>
      <c r="V15" s="50">
        <f t="shared" si="15"/>
        <v>-2.2000000000002</v>
      </c>
      <c r="W15" s="32">
        <f t="shared" si="16"/>
        <v>-0.19999999999953399</v>
      </c>
      <c r="X15" s="18">
        <v>11.622999999999999</v>
      </c>
      <c r="Y15" s="49">
        <f t="shared" si="17"/>
        <v>-0.30000000000107702</v>
      </c>
      <c r="Z15" s="50">
        <f t="shared" si="18"/>
        <v>-2.10000000000043</v>
      </c>
      <c r="AA15" s="32">
        <f t="shared" si="19"/>
        <v>-0.30000000000107702</v>
      </c>
      <c r="AB15" s="58">
        <v>7.5164999999999997</v>
      </c>
      <c r="AC15" s="49">
        <f t="shared" si="20"/>
        <v>-0.300000000000189</v>
      </c>
      <c r="AD15" s="50">
        <f t="shared" si="21"/>
        <v>-1.4000000000002899</v>
      </c>
      <c r="AE15" s="32">
        <f t="shared" si="22"/>
        <v>-0.300000000000189</v>
      </c>
      <c r="AF15" s="55">
        <v>82728</v>
      </c>
      <c r="AG15" s="70">
        <f t="shared" si="1"/>
        <v>34</v>
      </c>
      <c r="AH15" s="71"/>
    </row>
    <row r="16" spans="1:44" s="1" customFormat="1" ht="14.85" customHeight="1">
      <c r="A16" s="19">
        <v>44562</v>
      </c>
      <c r="B16" s="20">
        <v>780.34680000000003</v>
      </c>
      <c r="C16" s="21">
        <v>3.9830999999999999</v>
      </c>
      <c r="D16" s="22">
        <f t="shared" si="0"/>
        <v>784.32989999999995</v>
      </c>
      <c r="E16" s="23">
        <f t="shared" si="2"/>
        <v>0.10000000008858501</v>
      </c>
      <c r="F16" s="24">
        <f t="shared" si="3"/>
        <v>-1.4999999999645299</v>
      </c>
      <c r="G16" s="25">
        <f t="shared" si="4"/>
        <v>0.10000000008858501</v>
      </c>
      <c r="H16" s="21">
        <v>4.8463000000000003</v>
      </c>
      <c r="I16" s="22">
        <f t="shared" si="5"/>
        <v>785.19309999999996</v>
      </c>
      <c r="J16" s="23">
        <f t="shared" si="6"/>
        <v>0</v>
      </c>
      <c r="K16" s="24">
        <f t="shared" si="7"/>
        <v>-1.4999999999645299</v>
      </c>
      <c r="L16" s="25">
        <f t="shared" si="8"/>
        <v>0</v>
      </c>
      <c r="M16" s="40">
        <v>4.0747</v>
      </c>
      <c r="N16" s="22">
        <f t="shared" si="9"/>
        <v>784.42150000000004</v>
      </c>
      <c r="O16" s="23">
        <f t="shared" si="10"/>
        <v>-0.49999999998817701</v>
      </c>
      <c r="P16" s="24">
        <f t="shared" si="11"/>
        <v>-1.8000000000029099</v>
      </c>
      <c r="Q16" s="25">
        <f t="shared" si="12"/>
        <v>-0.49999999998817701</v>
      </c>
      <c r="R16" s="51"/>
      <c r="S16" s="34">
        <f t="shared" si="13"/>
        <v>44562</v>
      </c>
      <c r="T16" s="48">
        <v>7.1898</v>
      </c>
      <c r="U16" s="49">
        <f t="shared" si="14"/>
        <v>9.99999999997669E-2</v>
      </c>
      <c r="V16" s="50">
        <f t="shared" si="15"/>
        <v>-2.10000000000043</v>
      </c>
      <c r="W16" s="32">
        <f t="shared" si="16"/>
        <v>9.99999999997669E-2</v>
      </c>
      <c r="X16" s="18">
        <v>11.6234</v>
      </c>
      <c r="Y16" s="49">
        <f t="shared" si="17"/>
        <v>0.40000000000084401</v>
      </c>
      <c r="Z16" s="50">
        <f t="shared" si="18"/>
        <v>-1.6999999999995901</v>
      </c>
      <c r="AA16" s="32">
        <f t="shared" si="19"/>
        <v>0.40000000000084401</v>
      </c>
      <c r="AB16" s="58">
        <v>7.5166000000000004</v>
      </c>
      <c r="AC16" s="49">
        <f t="shared" si="20"/>
        <v>0.100000000000655</v>
      </c>
      <c r="AD16" s="50">
        <f t="shared" si="21"/>
        <v>-1.2999999999996299</v>
      </c>
      <c r="AE16" s="32">
        <f t="shared" si="22"/>
        <v>0.100000000000655</v>
      </c>
      <c r="AF16" s="55">
        <v>82725</v>
      </c>
      <c r="AG16" s="70">
        <f t="shared" si="1"/>
        <v>37</v>
      </c>
      <c r="AH16" s="72"/>
    </row>
    <row r="17" spans="1:43" s="1" customFormat="1" ht="14.85" customHeight="1">
      <c r="A17" s="19">
        <v>44563</v>
      </c>
      <c r="B17" s="20">
        <v>780.34680000000003</v>
      </c>
      <c r="C17" s="21">
        <v>3.9834000000000001</v>
      </c>
      <c r="D17" s="22">
        <f t="shared" si="0"/>
        <v>784.33019999999999</v>
      </c>
      <c r="E17" s="23">
        <f t="shared" si="2"/>
        <v>0.29999999992469401</v>
      </c>
      <c r="F17" s="24">
        <f t="shared" si="3"/>
        <v>-1.2000000000398401</v>
      </c>
      <c r="G17" s="25">
        <f t="shared" si="4"/>
        <v>0.29999999992469401</v>
      </c>
      <c r="H17" s="21">
        <v>4.8460999999999999</v>
      </c>
      <c r="I17" s="22">
        <f t="shared" si="5"/>
        <v>785.19290000000001</v>
      </c>
      <c r="J17" s="23">
        <f t="shared" si="6"/>
        <v>-0.20000000006348301</v>
      </c>
      <c r="K17" s="24">
        <f t="shared" si="7"/>
        <v>-1.70000000002801</v>
      </c>
      <c r="L17" s="25">
        <f t="shared" si="8"/>
        <v>-0.20000000006348301</v>
      </c>
      <c r="M17" s="40">
        <v>4.0749000000000004</v>
      </c>
      <c r="N17" s="22">
        <f t="shared" si="9"/>
        <v>784.42169999999999</v>
      </c>
      <c r="O17" s="23">
        <f t="shared" si="10"/>
        <v>0.199999999949796</v>
      </c>
      <c r="P17" s="24">
        <f t="shared" si="11"/>
        <v>-1.60000000005311</v>
      </c>
      <c r="Q17" s="25">
        <f t="shared" si="12"/>
        <v>0.199999999949796</v>
      </c>
      <c r="R17" s="51"/>
      <c r="S17" s="34">
        <f t="shared" si="13"/>
        <v>44563</v>
      </c>
      <c r="T17" s="48">
        <v>7.19</v>
      </c>
      <c r="U17" s="49">
        <f t="shared" si="14"/>
        <v>0.20000000000042201</v>
      </c>
      <c r="V17" s="50">
        <f t="shared" si="15"/>
        <v>-1.9000000000000099</v>
      </c>
      <c r="W17" s="32">
        <f t="shared" si="16"/>
        <v>0.20000000000042201</v>
      </c>
      <c r="X17" s="18">
        <v>11.623200000000001</v>
      </c>
      <c r="Y17" s="49">
        <f t="shared" si="17"/>
        <v>-0.19999999999953399</v>
      </c>
      <c r="Z17" s="50">
        <f t="shared" si="18"/>
        <v>-1.8999999999991199</v>
      </c>
      <c r="AA17" s="32">
        <f t="shared" si="19"/>
        <v>-0.19999999999953399</v>
      </c>
      <c r="AB17" s="58">
        <v>7.5167000000000002</v>
      </c>
      <c r="AC17" s="49">
        <f t="shared" si="20"/>
        <v>9.99999999997669E-2</v>
      </c>
      <c r="AD17" s="50">
        <f t="shared" si="21"/>
        <v>-1.1999999999998701</v>
      </c>
      <c r="AE17" s="32">
        <f t="shared" si="22"/>
        <v>9.99999999997669E-2</v>
      </c>
      <c r="AF17" s="55">
        <v>82722</v>
      </c>
      <c r="AG17" s="70">
        <f t="shared" si="1"/>
        <v>40</v>
      </c>
      <c r="AH17" s="71"/>
    </row>
    <row r="18" spans="1:43" s="1" customFormat="1" ht="14.85" customHeight="1">
      <c r="A18" s="19">
        <v>44564</v>
      </c>
      <c r="B18" s="20">
        <v>780.34680000000003</v>
      </c>
      <c r="C18" s="21">
        <v>3.9830000000000001</v>
      </c>
      <c r="D18" s="22">
        <f t="shared" si="0"/>
        <v>784.32979999999998</v>
      </c>
      <c r="E18" s="23">
        <f t="shared" si="2"/>
        <v>-0.40000000001327901</v>
      </c>
      <c r="F18" s="24">
        <f t="shared" si="3"/>
        <v>-1.60000000005311</v>
      </c>
      <c r="G18" s="25">
        <f t="shared" si="4"/>
        <v>-0.40000000001327901</v>
      </c>
      <c r="H18" s="21">
        <v>4.8456999999999999</v>
      </c>
      <c r="I18" s="22">
        <f t="shared" si="5"/>
        <v>785.1925</v>
      </c>
      <c r="J18" s="23">
        <f t="shared" si="6"/>
        <v>-0.40000000001327901</v>
      </c>
      <c r="K18" s="24">
        <f t="shared" si="7"/>
        <v>-2.1000000000412902</v>
      </c>
      <c r="L18" s="25">
        <f t="shared" si="8"/>
        <v>-0.40000000001327901</v>
      </c>
      <c r="M18" s="40">
        <v>4.0744999999999996</v>
      </c>
      <c r="N18" s="22">
        <f t="shared" si="9"/>
        <v>784.42129999999997</v>
      </c>
      <c r="O18" s="23">
        <f t="shared" si="10"/>
        <v>-0.40000000001327901</v>
      </c>
      <c r="P18" s="24">
        <f t="shared" si="11"/>
        <v>-2.00000000006639</v>
      </c>
      <c r="Q18" s="25">
        <f t="shared" si="12"/>
        <v>-0.40000000001327901</v>
      </c>
      <c r="R18" s="51"/>
      <c r="S18" s="34">
        <f t="shared" si="13"/>
        <v>44564</v>
      </c>
      <c r="T18" s="48">
        <v>7.1902999999999997</v>
      </c>
      <c r="U18" s="49">
        <f t="shared" si="14"/>
        <v>0.29999999999930099</v>
      </c>
      <c r="V18" s="50">
        <f t="shared" si="15"/>
        <v>-1.60000000000071</v>
      </c>
      <c r="W18" s="32">
        <f t="shared" si="16"/>
        <v>0.29999999999930099</v>
      </c>
      <c r="X18" s="18">
        <v>11.623699999999999</v>
      </c>
      <c r="Y18" s="49">
        <f t="shared" si="17"/>
        <v>0.49999999999883499</v>
      </c>
      <c r="Z18" s="50">
        <f t="shared" si="18"/>
        <v>-1.4000000000002899</v>
      </c>
      <c r="AA18" s="32">
        <f t="shared" si="19"/>
        <v>0.49999999999883499</v>
      </c>
      <c r="AB18" s="58">
        <v>7.5163000000000002</v>
      </c>
      <c r="AC18" s="49">
        <f t="shared" si="20"/>
        <v>-0.399999999999956</v>
      </c>
      <c r="AD18" s="50">
        <f t="shared" si="21"/>
        <v>-1.59999999999982</v>
      </c>
      <c r="AE18" s="32">
        <f t="shared" si="22"/>
        <v>-0.399999999999956</v>
      </c>
      <c r="AF18" s="55">
        <v>82722</v>
      </c>
      <c r="AG18" s="70">
        <f t="shared" si="1"/>
        <v>40</v>
      </c>
      <c r="AH18" s="72"/>
    </row>
    <row r="19" spans="1:43" s="1" customFormat="1" ht="14.85" customHeight="1">
      <c r="A19" s="19">
        <v>44565</v>
      </c>
      <c r="B19" s="20">
        <v>780.34680000000003</v>
      </c>
      <c r="C19" s="21">
        <v>3.9832999999999998</v>
      </c>
      <c r="D19" s="22">
        <f t="shared" si="0"/>
        <v>784.33010000000002</v>
      </c>
      <c r="E19" s="23">
        <f t="shared" si="2"/>
        <v>0.30000000003838101</v>
      </c>
      <c r="F19" s="24">
        <f t="shared" si="3"/>
        <v>-1.30000000001473</v>
      </c>
      <c r="G19" s="25">
        <f t="shared" si="4"/>
        <v>0.30000000003838101</v>
      </c>
      <c r="H19" s="21">
        <v>4.8455000000000004</v>
      </c>
      <c r="I19" s="22">
        <f t="shared" si="5"/>
        <v>785.19230000000005</v>
      </c>
      <c r="J19" s="23">
        <f t="shared" si="6"/>
        <v>-0.199999999949796</v>
      </c>
      <c r="K19" s="24">
        <f t="shared" si="7"/>
        <v>-2.2999999999910901</v>
      </c>
      <c r="L19" s="25">
        <f t="shared" si="8"/>
        <v>-0.199999999949796</v>
      </c>
      <c r="M19" s="40">
        <v>4.0743</v>
      </c>
      <c r="N19" s="22">
        <f t="shared" si="9"/>
        <v>784.42110000000002</v>
      </c>
      <c r="O19" s="23">
        <f t="shared" si="10"/>
        <v>-0.199999999949796</v>
      </c>
      <c r="P19" s="24">
        <f t="shared" si="11"/>
        <v>-2.2000000000161899</v>
      </c>
      <c r="Q19" s="25">
        <f t="shared" si="12"/>
        <v>-0.199999999949796</v>
      </c>
      <c r="R19" s="52"/>
      <c r="S19" s="34">
        <f t="shared" si="13"/>
        <v>44565</v>
      </c>
      <c r="T19" s="48">
        <v>7.1901000000000002</v>
      </c>
      <c r="U19" s="49">
        <f t="shared" si="14"/>
        <v>-0.19999999999953399</v>
      </c>
      <c r="V19" s="50">
        <f t="shared" si="15"/>
        <v>-1.8000000000002501</v>
      </c>
      <c r="W19" s="32">
        <f t="shared" si="16"/>
        <v>-0.19999999999953399</v>
      </c>
      <c r="X19" s="18">
        <v>11.623100000000001</v>
      </c>
      <c r="Y19" s="49">
        <f t="shared" si="17"/>
        <v>-0.59999999999860198</v>
      </c>
      <c r="Z19" s="50">
        <f t="shared" si="18"/>
        <v>-1.99999999999889</v>
      </c>
      <c r="AA19" s="32">
        <f t="shared" si="19"/>
        <v>-0.59999999999860198</v>
      </c>
      <c r="AB19" s="58">
        <v>7.5164</v>
      </c>
      <c r="AC19" s="49">
        <f t="shared" si="20"/>
        <v>9.99999999997669E-2</v>
      </c>
      <c r="AD19" s="50">
        <f t="shared" si="21"/>
        <v>-1.50000000000006</v>
      </c>
      <c r="AE19" s="32">
        <f t="shared" si="22"/>
        <v>9.99999999997669E-2</v>
      </c>
      <c r="AF19" s="55">
        <v>82722</v>
      </c>
      <c r="AG19" s="70">
        <f t="shared" si="1"/>
        <v>40</v>
      </c>
      <c r="AH19" s="71"/>
    </row>
    <row r="20" spans="1:43" s="1" customFormat="1" ht="14.85" customHeight="1">
      <c r="A20" s="19">
        <v>44566</v>
      </c>
      <c r="B20" s="20">
        <v>780.34680000000003</v>
      </c>
      <c r="C20" s="21">
        <v>3.9830999999999999</v>
      </c>
      <c r="D20" s="22">
        <f t="shared" si="0"/>
        <v>784.32989999999995</v>
      </c>
      <c r="E20" s="23">
        <f t="shared" si="2"/>
        <v>-0.199999999949796</v>
      </c>
      <c r="F20" s="24">
        <f t="shared" si="3"/>
        <v>-1.4999999999645299</v>
      </c>
      <c r="G20" s="25">
        <f t="shared" si="4"/>
        <v>-0.199999999949796</v>
      </c>
      <c r="H20" s="21">
        <v>4.8456000000000001</v>
      </c>
      <c r="I20" s="22">
        <f t="shared" si="5"/>
        <v>785.19240000000002</v>
      </c>
      <c r="J20" s="23">
        <f t="shared" si="6"/>
        <v>9.9999999974897905E-2</v>
      </c>
      <c r="K20" s="24">
        <f t="shared" si="7"/>
        <v>-2.2000000000161899</v>
      </c>
      <c r="L20" s="25">
        <f t="shared" si="8"/>
        <v>9.9999999974897905E-2</v>
      </c>
      <c r="M20" s="40">
        <v>4.0739999999999998</v>
      </c>
      <c r="N20" s="22">
        <f t="shared" si="9"/>
        <v>784.42079999999999</v>
      </c>
      <c r="O20" s="23">
        <f t="shared" si="10"/>
        <v>-0.30000000003838101</v>
      </c>
      <c r="P20" s="24">
        <f t="shared" si="11"/>
        <v>-2.5000000000545701</v>
      </c>
      <c r="Q20" s="25">
        <f t="shared" si="12"/>
        <v>-0.30000000003838101</v>
      </c>
      <c r="R20" s="51"/>
      <c r="S20" s="34">
        <f t="shared" si="13"/>
        <v>44566</v>
      </c>
      <c r="T20" s="48">
        <v>7.1897000000000002</v>
      </c>
      <c r="U20" s="49">
        <f t="shared" si="14"/>
        <v>-0.399999999999956</v>
      </c>
      <c r="V20" s="50">
        <f t="shared" si="15"/>
        <v>-2.2000000000002</v>
      </c>
      <c r="W20" s="32">
        <f t="shared" si="16"/>
        <v>-0.399999999999956</v>
      </c>
      <c r="X20" s="18">
        <v>11.622999999999999</v>
      </c>
      <c r="Y20" s="49">
        <f t="shared" si="17"/>
        <v>-0.10000000000154299</v>
      </c>
      <c r="Z20" s="50">
        <f t="shared" si="18"/>
        <v>-2.10000000000043</v>
      </c>
      <c r="AA20" s="32">
        <f t="shared" si="19"/>
        <v>-0.10000000000154299</v>
      </c>
      <c r="AB20" s="58">
        <v>7.5164999999999997</v>
      </c>
      <c r="AC20" s="49">
        <f t="shared" si="20"/>
        <v>9.99999999997669E-2</v>
      </c>
      <c r="AD20" s="50">
        <f t="shared" si="21"/>
        <v>-1.4000000000002899</v>
      </c>
      <c r="AE20" s="32">
        <f t="shared" si="22"/>
        <v>9.99999999997669E-2</v>
      </c>
      <c r="AF20" s="55">
        <v>82722</v>
      </c>
      <c r="AG20" s="70">
        <f t="shared" si="1"/>
        <v>40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44567</v>
      </c>
      <c r="B21" s="20">
        <v>780.34680000000003</v>
      </c>
      <c r="C21" s="21">
        <v>3.9826999999999999</v>
      </c>
      <c r="D21" s="22">
        <f t="shared" si="0"/>
        <v>784.32950000000005</v>
      </c>
      <c r="E21" s="23">
        <f t="shared" si="2"/>
        <v>-0.40000000001327901</v>
      </c>
      <c r="F21" s="24">
        <f t="shared" si="3"/>
        <v>-1.8999999999778101</v>
      </c>
      <c r="G21" s="25">
        <f t="shared" si="4"/>
        <v>-0.40000000001327901</v>
      </c>
      <c r="H21" s="21">
        <v>4.8452999999999999</v>
      </c>
      <c r="I21" s="22">
        <f t="shared" si="5"/>
        <v>785.19209999999998</v>
      </c>
      <c r="J21" s="23">
        <f t="shared" si="6"/>
        <v>-0.30000000003838101</v>
      </c>
      <c r="K21" s="24">
        <f t="shared" si="7"/>
        <v>-2.5000000000545701</v>
      </c>
      <c r="L21" s="25">
        <f t="shared" si="8"/>
        <v>-0.30000000003838101</v>
      </c>
      <c r="M21" s="40">
        <v>4.0742000000000003</v>
      </c>
      <c r="N21" s="22">
        <f t="shared" si="9"/>
        <v>784.42100000000005</v>
      </c>
      <c r="O21" s="23">
        <f t="shared" si="10"/>
        <v>0.20000000006348301</v>
      </c>
      <c r="P21" s="24">
        <f t="shared" si="11"/>
        <v>-2.2999999999910901</v>
      </c>
      <c r="Q21" s="25">
        <f t="shared" si="12"/>
        <v>0.20000000006348301</v>
      </c>
      <c r="R21" s="51"/>
      <c r="S21" s="34">
        <f t="shared" si="13"/>
        <v>44567</v>
      </c>
      <c r="T21" s="48">
        <v>7.1898999999999997</v>
      </c>
      <c r="U21" s="49">
        <f t="shared" si="14"/>
        <v>0.19999999999953399</v>
      </c>
      <c r="V21" s="50">
        <f t="shared" si="15"/>
        <v>-2.0000000000006701</v>
      </c>
      <c r="W21" s="32">
        <f t="shared" si="16"/>
        <v>0.19999999999953399</v>
      </c>
      <c r="X21" s="18">
        <v>11.6228</v>
      </c>
      <c r="Y21" s="49">
        <f t="shared" si="17"/>
        <v>-0.19999999999953399</v>
      </c>
      <c r="Z21" s="50">
        <f t="shared" si="18"/>
        <v>-2.2999999999999701</v>
      </c>
      <c r="AA21" s="32">
        <f t="shared" si="19"/>
        <v>-0.19999999999953399</v>
      </c>
      <c r="AB21" s="58">
        <v>7.516</v>
      </c>
      <c r="AC21" s="49">
        <f t="shared" si="20"/>
        <v>-0.499999999999723</v>
      </c>
      <c r="AD21" s="50">
        <f t="shared" si="21"/>
        <v>-1.9000000000000099</v>
      </c>
      <c r="AE21" s="32">
        <f t="shared" si="22"/>
        <v>-0.499999999999723</v>
      </c>
      <c r="AF21" s="55">
        <v>82722</v>
      </c>
      <c r="AG21" s="70">
        <f t="shared" si="1"/>
        <v>40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44568</v>
      </c>
      <c r="B22" s="20">
        <v>780.34680000000003</v>
      </c>
      <c r="C22" s="21">
        <v>3.9824999999999999</v>
      </c>
      <c r="D22" s="22">
        <f t="shared" si="0"/>
        <v>784.32929999999999</v>
      </c>
      <c r="E22" s="23">
        <f t="shared" si="2"/>
        <v>-0.20000000006348301</v>
      </c>
      <c r="F22" s="24">
        <f t="shared" si="3"/>
        <v>-2.1000000000412902</v>
      </c>
      <c r="G22" s="25">
        <f t="shared" si="4"/>
        <v>-0.20000000006348301</v>
      </c>
      <c r="H22" s="21">
        <v>4.8453999999999997</v>
      </c>
      <c r="I22" s="22">
        <f t="shared" si="5"/>
        <v>785.19219999999996</v>
      </c>
      <c r="J22" s="23">
        <f t="shared" si="6"/>
        <v>0.10000000008858501</v>
      </c>
      <c r="K22" s="24">
        <f t="shared" si="7"/>
        <v>-2.39999999996598</v>
      </c>
      <c r="L22" s="25">
        <f t="shared" si="8"/>
        <v>0.10000000008858501</v>
      </c>
      <c r="M22" s="40">
        <v>4.0743</v>
      </c>
      <c r="N22" s="22">
        <f t="shared" si="9"/>
        <v>784.42110000000002</v>
      </c>
      <c r="O22" s="23">
        <f t="shared" si="10"/>
        <v>9.9999999974897905E-2</v>
      </c>
      <c r="P22" s="24">
        <f t="shared" si="11"/>
        <v>-2.2000000000161899</v>
      </c>
      <c r="Q22" s="25">
        <f t="shared" si="12"/>
        <v>9.9999999974897905E-2</v>
      </c>
      <c r="R22" s="51"/>
      <c r="S22" s="34">
        <f t="shared" si="13"/>
        <v>44568</v>
      </c>
      <c r="T22" s="48">
        <v>7.1894</v>
      </c>
      <c r="U22" s="49">
        <f t="shared" si="14"/>
        <v>-0.499999999999723</v>
      </c>
      <c r="V22" s="50">
        <f t="shared" si="15"/>
        <v>-2.5000000000003899</v>
      </c>
      <c r="W22" s="32">
        <f t="shared" si="16"/>
        <v>-0.499999999999723</v>
      </c>
      <c r="X22" s="18">
        <v>11.6225</v>
      </c>
      <c r="Y22" s="49">
        <f t="shared" si="17"/>
        <v>-0.29999999999930099</v>
      </c>
      <c r="Z22" s="50">
        <f t="shared" si="18"/>
        <v>-2.59999999999927</v>
      </c>
      <c r="AA22" s="32">
        <f t="shared" si="19"/>
        <v>-0.29999999999930099</v>
      </c>
      <c r="AB22" s="58">
        <v>7.5156999999999998</v>
      </c>
      <c r="AC22" s="49">
        <f t="shared" si="20"/>
        <v>-0.300000000000189</v>
      </c>
      <c r="AD22" s="50">
        <f t="shared" si="21"/>
        <v>-2.2000000000002</v>
      </c>
      <c r="AE22" s="32">
        <f t="shared" si="22"/>
        <v>-0.300000000000189</v>
      </c>
      <c r="AF22" s="55">
        <v>82722</v>
      </c>
      <c r="AG22" s="70">
        <f t="shared" si="1"/>
        <v>40</v>
      </c>
      <c r="AH22" s="72"/>
    </row>
    <row r="23" spans="1:43" s="1" customFormat="1" ht="14.85" customHeight="1">
      <c r="A23" s="19">
        <v>44569</v>
      </c>
      <c r="B23" s="20">
        <v>780.34680000000003</v>
      </c>
      <c r="C23" s="21">
        <v>3.9826000000000001</v>
      </c>
      <c r="D23" s="22">
        <f t="shared" si="0"/>
        <v>784.32939999999996</v>
      </c>
      <c r="E23" s="23">
        <f t="shared" si="2"/>
        <v>0.10000000008858501</v>
      </c>
      <c r="F23" s="24">
        <f t="shared" si="3"/>
        <v>-1.9999999999527101</v>
      </c>
      <c r="G23" s="25">
        <f t="shared" si="4"/>
        <v>0.10000000008858501</v>
      </c>
      <c r="H23" s="21">
        <v>4.8452000000000002</v>
      </c>
      <c r="I23" s="22">
        <f t="shared" si="5"/>
        <v>785.19200000000001</v>
      </c>
      <c r="J23" s="23">
        <f t="shared" si="6"/>
        <v>-0.20000000006348301</v>
      </c>
      <c r="K23" s="24">
        <f t="shared" si="7"/>
        <v>-2.6000000000294698</v>
      </c>
      <c r="L23" s="25">
        <f t="shared" si="8"/>
        <v>-0.20000000006348301</v>
      </c>
      <c r="M23" s="40">
        <v>4.0739000000000001</v>
      </c>
      <c r="N23" s="22">
        <f t="shared" si="9"/>
        <v>784.42070000000001</v>
      </c>
      <c r="O23" s="23">
        <f t="shared" si="10"/>
        <v>-0.40000000001327901</v>
      </c>
      <c r="P23" s="24">
        <f t="shared" si="11"/>
        <v>-2.6000000000294698</v>
      </c>
      <c r="Q23" s="25">
        <f t="shared" si="12"/>
        <v>-0.40000000001327901</v>
      </c>
      <c r="R23" s="51"/>
      <c r="S23" s="34">
        <f t="shared" si="13"/>
        <v>44569</v>
      </c>
      <c r="T23" s="48">
        <v>7.1897000000000002</v>
      </c>
      <c r="U23" s="49">
        <f t="shared" si="14"/>
        <v>0.300000000000189</v>
      </c>
      <c r="V23" s="50">
        <f t="shared" si="15"/>
        <v>-2.2000000000002</v>
      </c>
      <c r="W23" s="32">
        <f t="shared" si="16"/>
        <v>0.300000000000189</v>
      </c>
      <c r="X23" s="18">
        <v>11.6227</v>
      </c>
      <c r="Y23" s="49">
        <f t="shared" si="17"/>
        <v>0.19999999999953399</v>
      </c>
      <c r="Z23" s="50">
        <f t="shared" si="18"/>
        <v>-2.3999999999997401</v>
      </c>
      <c r="AA23" s="32">
        <f t="shared" si="19"/>
        <v>0.19999999999953399</v>
      </c>
      <c r="AB23" s="58">
        <v>7.5157999999999996</v>
      </c>
      <c r="AC23" s="49">
        <f t="shared" si="20"/>
        <v>9.99999999997669E-2</v>
      </c>
      <c r="AD23" s="50">
        <f t="shared" si="21"/>
        <v>-2.10000000000043</v>
      </c>
      <c r="AE23" s="32">
        <f t="shared" si="22"/>
        <v>9.99999999997669E-2</v>
      </c>
      <c r="AF23" s="55">
        <v>82719</v>
      </c>
      <c r="AG23" s="70">
        <f t="shared" si="1"/>
        <v>43</v>
      </c>
      <c r="AH23" s="71"/>
    </row>
    <row r="24" spans="1:43" s="1" customFormat="1" ht="14.25">
      <c r="A24" s="19">
        <v>44571</v>
      </c>
      <c r="B24" s="20">
        <v>780.34680000000003</v>
      </c>
      <c r="C24" s="21">
        <v>3.9824999999999999</v>
      </c>
      <c r="D24" s="22">
        <f t="shared" si="0"/>
        <v>784.32929999999999</v>
      </c>
      <c r="E24" s="23">
        <f t="shared" si="2"/>
        <v>-0.10000000008858501</v>
      </c>
      <c r="F24" s="24">
        <f t="shared" si="3"/>
        <v>-2.1000000000412902</v>
      </c>
      <c r="G24" s="25">
        <f t="shared" si="4"/>
        <v>-5.0000000044292399E-2</v>
      </c>
      <c r="H24" s="21">
        <v>4.8449999999999998</v>
      </c>
      <c r="I24" s="22">
        <f t="shared" si="5"/>
        <v>785.19179999999994</v>
      </c>
      <c r="J24" s="23">
        <f t="shared" si="6"/>
        <v>-0.199999999949796</v>
      </c>
      <c r="K24" s="24">
        <f t="shared" si="7"/>
        <v>-2.79999999997926</v>
      </c>
      <c r="L24" s="25">
        <f t="shared" si="8"/>
        <v>-9.9999999974897905E-2</v>
      </c>
      <c r="M24" s="40">
        <v>4.0735000000000001</v>
      </c>
      <c r="N24" s="22">
        <f t="shared" si="9"/>
        <v>784.4203</v>
      </c>
      <c r="O24" s="23">
        <f t="shared" si="10"/>
        <v>-0.40000000001327901</v>
      </c>
      <c r="P24" s="24">
        <f t="shared" si="11"/>
        <v>-3.0000000000427498</v>
      </c>
      <c r="Q24" s="25">
        <f t="shared" si="12"/>
        <v>-0.20000000000663901</v>
      </c>
      <c r="R24" s="51"/>
      <c r="S24" s="34">
        <f t="shared" si="13"/>
        <v>44571</v>
      </c>
      <c r="T24" s="48">
        <v>7.19</v>
      </c>
      <c r="U24" s="49">
        <f t="shared" si="14"/>
        <v>0.300000000000189</v>
      </c>
      <c r="V24" s="50">
        <f t="shared" si="15"/>
        <v>-1.9000000000000099</v>
      </c>
      <c r="W24" s="32">
        <f t="shared" si="16"/>
        <v>0.150000000000095</v>
      </c>
      <c r="X24" s="18">
        <v>11.6229</v>
      </c>
      <c r="Y24" s="49">
        <f t="shared" si="17"/>
        <v>0.19999999999953399</v>
      </c>
      <c r="Z24" s="50">
        <f t="shared" si="18"/>
        <v>-2.2000000000002</v>
      </c>
      <c r="AA24" s="32">
        <f t="shared" si="19"/>
        <v>9.99999999997669E-2</v>
      </c>
      <c r="AB24" s="58">
        <v>7.5159000000000002</v>
      </c>
      <c r="AC24" s="49">
        <f t="shared" si="20"/>
        <v>0.100000000000655</v>
      </c>
      <c r="AD24" s="50">
        <f t="shared" si="21"/>
        <v>-1.99999999999978</v>
      </c>
      <c r="AE24" s="32">
        <f t="shared" si="22"/>
        <v>5.0000000000327602E-2</v>
      </c>
      <c r="AF24" s="55">
        <v>82716</v>
      </c>
      <c r="AG24" s="70">
        <f t="shared" si="1"/>
        <v>46</v>
      </c>
      <c r="AH24" s="72"/>
    </row>
    <row r="25" spans="1:43" s="1" customFormat="1" ht="14.25">
      <c r="A25" s="19">
        <v>44573</v>
      </c>
      <c r="B25" s="20">
        <v>780.34680000000003</v>
      </c>
      <c r="C25" s="21">
        <v>3.9823</v>
      </c>
      <c r="D25" s="22">
        <f t="shared" si="0"/>
        <v>784.32910000000004</v>
      </c>
      <c r="E25" s="23">
        <f t="shared" si="2"/>
        <v>-0.199999999949796</v>
      </c>
      <c r="F25" s="24">
        <f t="shared" si="3"/>
        <v>-2.2999999999910901</v>
      </c>
      <c r="G25" s="25">
        <f t="shared" si="4"/>
        <v>-9.9999999974897905E-2</v>
      </c>
      <c r="H25" s="21">
        <v>4.8451000000000004</v>
      </c>
      <c r="I25" s="22">
        <f t="shared" si="5"/>
        <v>785.19190000000003</v>
      </c>
      <c r="J25" s="23">
        <f t="shared" si="6"/>
        <v>9.9999999974897905E-2</v>
      </c>
      <c r="K25" s="24">
        <f t="shared" si="7"/>
        <v>-2.70000000000437</v>
      </c>
      <c r="L25" s="25">
        <f t="shared" si="8"/>
        <v>4.9999999987449001E-2</v>
      </c>
      <c r="M25" s="40">
        <v>4.0731000000000002</v>
      </c>
      <c r="N25" s="22">
        <f t="shared" si="9"/>
        <v>784.41989999999998</v>
      </c>
      <c r="O25" s="23">
        <f t="shared" si="10"/>
        <v>-0.40000000001327901</v>
      </c>
      <c r="P25" s="24">
        <f t="shared" si="11"/>
        <v>-3.40000000005602</v>
      </c>
      <c r="Q25" s="25">
        <f t="shared" si="12"/>
        <v>-0.20000000000663901</v>
      </c>
      <c r="R25" s="51"/>
      <c r="S25" s="34">
        <f t="shared" si="13"/>
        <v>44573</v>
      </c>
      <c r="T25" s="48">
        <v>7.1901999999999999</v>
      </c>
      <c r="U25" s="49">
        <f t="shared" si="14"/>
        <v>0.19999999999953399</v>
      </c>
      <c r="V25" s="50">
        <f t="shared" si="15"/>
        <v>-1.70000000000048</v>
      </c>
      <c r="W25" s="32">
        <f t="shared" si="16"/>
        <v>9.99999999997669E-2</v>
      </c>
      <c r="X25" s="18">
        <v>11.622299999999999</v>
      </c>
      <c r="Y25" s="49">
        <f t="shared" si="17"/>
        <v>-0.60000000000037801</v>
      </c>
      <c r="Z25" s="50">
        <f t="shared" si="18"/>
        <v>-2.8000000000005798</v>
      </c>
      <c r="AA25" s="32">
        <f t="shared" si="19"/>
        <v>-0.300000000000189</v>
      </c>
      <c r="AB25" s="58">
        <v>7.516</v>
      </c>
      <c r="AC25" s="49">
        <f t="shared" si="20"/>
        <v>9.99999999997669E-2</v>
      </c>
      <c r="AD25" s="50">
        <f t="shared" si="21"/>
        <v>-1.9000000000000099</v>
      </c>
      <c r="AE25" s="32">
        <f t="shared" si="22"/>
        <v>4.9999999999883499E-2</v>
      </c>
      <c r="AF25" s="55">
        <v>82713</v>
      </c>
      <c r="AG25" s="70">
        <f t="shared" si="1"/>
        <v>49</v>
      </c>
      <c r="AH25" s="71"/>
    </row>
    <row r="26" spans="1:43" s="1" customFormat="1" ht="14.25">
      <c r="A26" s="19">
        <v>44575</v>
      </c>
      <c r="B26" s="20">
        <v>780.34680000000003</v>
      </c>
      <c r="C26" s="21">
        <v>3.9824000000000002</v>
      </c>
      <c r="D26" s="22">
        <f t="shared" si="0"/>
        <v>784.32920000000001</v>
      </c>
      <c r="E26" s="23">
        <f t="shared" si="2"/>
        <v>9.9999999974897905E-2</v>
      </c>
      <c r="F26" s="24">
        <f t="shared" si="3"/>
        <v>-2.2000000000161899</v>
      </c>
      <c r="G26" s="25">
        <f t="shared" si="4"/>
        <v>4.9999999987449001E-2</v>
      </c>
      <c r="H26" s="21">
        <v>4.8445999999999998</v>
      </c>
      <c r="I26" s="22">
        <f t="shared" si="5"/>
        <v>785.19140000000004</v>
      </c>
      <c r="J26" s="23">
        <f t="shared" si="6"/>
        <v>-0.49999999998817701</v>
      </c>
      <c r="K26" s="24">
        <f t="shared" si="7"/>
        <v>-3.1999999999925399</v>
      </c>
      <c r="L26" s="25">
        <f t="shared" si="8"/>
        <v>-0.24999999999408801</v>
      </c>
      <c r="M26" s="40">
        <v>4.0728</v>
      </c>
      <c r="N26" s="22">
        <f t="shared" si="9"/>
        <v>784.41959999999995</v>
      </c>
      <c r="O26" s="23">
        <f t="shared" si="10"/>
        <v>-0.29999999992469401</v>
      </c>
      <c r="P26" s="24">
        <f t="shared" si="11"/>
        <v>-3.69999999998072</v>
      </c>
      <c r="Q26" s="25">
        <f t="shared" si="12"/>
        <v>-0.149999999962347</v>
      </c>
      <c r="R26" s="51"/>
      <c r="S26" s="34">
        <f t="shared" si="13"/>
        <v>44575</v>
      </c>
      <c r="T26" s="48">
        <v>7.19</v>
      </c>
      <c r="U26" s="49">
        <f t="shared" si="14"/>
        <v>-0.19999999999953399</v>
      </c>
      <c r="V26" s="50">
        <f t="shared" si="15"/>
        <v>-1.9000000000000099</v>
      </c>
      <c r="W26" s="32">
        <f t="shared" si="16"/>
        <v>-9.99999999997669E-2</v>
      </c>
      <c r="X26" s="18">
        <v>11.6225</v>
      </c>
      <c r="Y26" s="49">
        <f t="shared" si="17"/>
        <v>0.20000000000130999</v>
      </c>
      <c r="Z26" s="50">
        <f t="shared" si="18"/>
        <v>-2.59999999999927</v>
      </c>
      <c r="AA26" s="32">
        <f t="shared" si="19"/>
        <v>0.100000000000655</v>
      </c>
      <c r="AB26" s="58">
        <v>7.5157999999999996</v>
      </c>
      <c r="AC26" s="49">
        <f t="shared" si="20"/>
        <v>-0.20000000000042201</v>
      </c>
      <c r="AD26" s="50">
        <f t="shared" si="21"/>
        <v>-2.10000000000043</v>
      </c>
      <c r="AE26" s="32">
        <f t="shared" si="22"/>
        <v>-0.100000000000211</v>
      </c>
      <c r="AF26" s="55">
        <v>82710</v>
      </c>
      <c r="AG26" s="70">
        <f t="shared" si="1"/>
        <v>52</v>
      </c>
      <c r="AH26" s="72"/>
    </row>
    <row r="27" spans="1:43" s="1" customFormat="1" ht="14.25">
      <c r="A27" s="34">
        <v>44577</v>
      </c>
      <c r="B27" s="20">
        <v>780.34680000000003</v>
      </c>
      <c r="C27" s="21">
        <v>3.9822000000000002</v>
      </c>
      <c r="D27" s="22">
        <f t="shared" si="0"/>
        <v>784.32899999999995</v>
      </c>
      <c r="E27" s="23">
        <f t="shared" si="2"/>
        <v>-0.199999999949796</v>
      </c>
      <c r="F27" s="24">
        <f t="shared" si="3"/>
        <v>-2.39999999996598</v>
      </c>
      <c r="G27" s="25">
        <f t="shared" si="4"/>
        <v>-9.9999999974897905E-2</v>
      </c>
      <c r="H27" s="21">
        <v>4.8444000000000003</v>
      </c>
      <c r="I27" s="22">
        <f t="shared" si="5"/>
        <v>785.19119999999998</v>
      </c>
      <c r="J27" s="23">
        <f t="shared" si="6"/>
        <v>-0.20000000006348301</v>
      </c>
      <c r="K27" s="24">
        <f t="shared" si="7"/>
        <v>-3.40000000005602</v>
      </c>
      <c r="L27" s="25">
        <f t="shared" si="8"/>
        <v>-0.100000000031741</v>
      </c>
      <c r="M27" s="40">
        <v>4.0726000000000004</v>
      </c>
      <c r="N27" s="22">
        <f t="shared" si="9"/>
        <v>784.4194</v>
      </c>
      <c r="O27" s="23">
        <f t="shared" si="10"/>
        <v>-0.20000000006348301</v>
      </c>
      <c r="P27" s="24">
        <f t="shared" si="11"/>
        <v>-3.9000000000442001</v>
      </c>
      <c r="Q27" s="25">
        <f t="shared" si="12"/>
        <v>-0.100000000031741</v>
      </c>
      <c r="R27" s="52"/>
      <c r="S27" s="34">
        <f t="shared" si="13"/>
        <v>44577</v>
      </c>
      <c r="T27" s="48">
        <v>7.1898</v>
      </c>
      <c r="U27" s="49">
        <f t="shared" si="14"/>
        <v>-0.20000000000042201</v>
      </c>
      <c r="V27" s="50">
        <f t="shared" si="15"/>
        <v>-2.10000000000043</v>
      </c>
      <c r="W27" s="32">
        <f t="shared" si="16"/>
        <v>-0.100000000000211</v>
      </c>
      <c r="X27" s="18">
        <v>11.622</v>
      </c>
      <c r="Y27" s="49">
        <f t="shared" si="17"/>
        <v>-0.50000000000061096</v>
      </c>
      <c r="Z27" s="50">
        <f t="shared" si="18"/>
        <v>-3.0999999999998802</v>
      </c>
      <c r="AA27" s="32">
        <f t="shared" si="19"/>
        <v>-0.25000000000030598</v>
      </c>
      <c r="AB27" s="58">
        <v>7.5156999999999998</v>
      </c>
      <c r="AC27" s="49">
        <f t="shared" si="20"/>
        <v>-9.99999999997669E-2</v>
      </c>
      <c r="AD27" s="50">
        <f t="shared" si="21"/>
        <v>-2.2000000000002</v>
      </c>
      <c r="AE27" s="32">
        <f t="shared" si="22"/>
        <v>-4.9999999999883499E-2</v>
      </c>
      <c r="AF27" s="55">
        <v>82707</v>
      </c>
      <c r="AG27" s="70">
        <f t="shared" si="1"/>
        <v>55</v>
      </c>
      <c r="AH27" s="71"/>
    </row>
    <row r="28" spans="1:43" s="1" customFormat="1" ht="14.25">
      <c r="A28" s="19">
        <v>44581</v>
      </c>
      <c r="B28" s="20">
        <v>780.34680000000003</v>
      </c>
      <c r="C28" s="21">
        <v>3.9823</v>
      </c>
      <c r="D28" s="22">
        <f t="shared" si="0"/>
        <v>784.32910000000004</v>
      </c>
      <c r="E28" s="23">
        <f t="shared" si="2"/>
        <v>9.9999999974897905E-2</v>
      </c>
      <c r="F28" s="24">
        <f t="shared" si="3"/>
        <v>-2.2999999999910901</v>
      </c>
      <c r="G28" s="25">
        <f t="shared" si="4"/>
        <v>2.49999999937245E-2</v>
      </c>
      <c r="H28" s="21">
        <v>4.8445</v>
      </c>
      <c r="I28" s="22">
        <f t="shared" si="5"/>
        <v>785.19129999999996</v>
      </c>
      <c r="J28" s="23">
        <f t="shared" si="6"/>
        <v>0.10000000008858501</v>
      </c>
      <c r="K28" s="24">
        <f t="shared" si="7"/>
        <v>-3.2999999999674401</v>
      </c>
      <c r="L28" s="25">
        <f t="shared" si="8"/>
        <v>2.5000000022146199E-2</v>
      </c>
      <c r="M28" s="40">
        <v>4.0727000000000002</v>
      </c>
      <c r="N28" s="22">
        <f t="shared" si="9"/>
        <v>784.41949999999997</v>
      </c>
      <c r="O28" s="23">
        <f t="shared" si="10"/>
        <v>0.10000000008858501</v>
      </c>
      <c r="P28" s="24">
        <f t="shared" si="11"/>
        <v>-3.7999999999556202</v>
      </c>
      <c r="Q28" s="25">
        <f t="shared" si="12"/>
        <v>2.5000000022146199E-2</v>
      </c>
      <c r="R28" s="52"/>
      <c r="S28" s="34">
        <f t="shared" si="13"/>
        <v>44581</v>
      </c>
      <c r="T28" s="48">
        <v>7.1894999999999998</v>
      </c>
      <c r="U28" s="49">
        <f t="shared" si="14"/>
        <v>-0.300000000000189</v>
      </c>
      <c r="V28" s="50">
        <f t="shared" si="15"/>
        <v>-2.4000000000006199</v>
      </c>
      <c r="W28" s="32">
        <f t="shared" si="16"/>
        <v>-7.5000000000047307E-2</v>
      </c>
      <c r="X28" s="18">
        <v>11.6221</v>
      </c>
      <c r="Y28" s="49">
        <f t="shared" si="17"/>
        <v>9.99999999997669E-2</v>
      </c>
      <c r="Z28" s="50">
        <f t="shared" si="18"/>
        <v>-3.0000000000001101</v>
      </c>
      <c r="AA28" s="32">
        <f t="shared" si="19"/>
        <v>2.4999999999941701E-2</v>
      </c>
      <c r="AB28" s="58">
        <v>7.5159000000000002</v>
      </c>
      <c r="AC28" s="49">
        <f t="shared" si="20"/>
        <v>0.20000000000042201</v>
      </c>
      <c r="AD28" s="50">
        <f t="shared" si="21"/>
        <v>-1.99999999999978</v>
      </c>
      <c r="AE28" s="32">
        <f t="shared" si="22"/>
        <v>5.0000000000105502E-2</v>
      </c>
      <c r="AF28" s="55">
        <v>82704</v>
      </c>
      <c r="AG28" s="70">
        <f t="shared" si="1"/>
        <v>58</v>
      </c>
      <c r="AH28" s="72"/>
    </row>
    <row r="29" spans="1:43" s="1" customFormat="1" ht="14.25">
      <c r="A29" s="34">
        <v>44589</v>
      </c>
      <c r="B29" s="20">
        <v>780.34680000000003</v>
      </c>
      <c r="C29" s="21">
        <v>3.9824000000000002</v>
      </c>
      <c r="D29" s="22">
        <f t="shared" si="0"/>
        <v>784.32920000000001</v>
      </c>
      <c r="E29" s="23">
        <f t="shared" si="2"/>
        <v>9.9999999974897905E-2</v>
      </c>
      <c r="F29" s="24">
        <f t="shared" si="3"/>
        <v>-2.2000000000161899</v>
      </c>
      <c r="G29" s="25">
        <f t="shared" si="4"/>
        <v>1.24999999968622E-2</v>
      </c>
      <c r="H29" s="21">
        <v>4.8444000000000003</v>
      </c>
      <c r="I29" s="22">
        <f t="shared" si="5"/>
        <v>785.19119999999998</v>
      </c>
      <c r="J29" s="23">
        <f t="shared" si="6"/>
        <v>-0.10000000008858501</v>
      </c>
      <c r="K29" s="24">
        <f t="shared" si="7"/>
        <v>-3.40000000005602</v>
      </c>
      <c r="L29" s="25">
        <f t="shared" si="8"/>
        <v>-1.25000000110731E-2</v>
      </c>
      <c r="M29" s="40">
        <v>4.0727000000000002</v>
      </c>
      <c r="N29" s="22">
        <f t="shared" si="9"/>
        <v>784.41949999999997</v>
      </c>
      <c r="O29" s="23">
        <f t="shared" si="10"/>
        <v>0</v>
      </c>
      <c r="P29" s="24">
        <f t="shared" si="11"/>
        <v>-3.7999999999556202</v>
      </c>
      <c r="Q29" s="25">
        <f t="shared" si="12"/>
        <v>0</v>
      </c>
      <c r="R29" s="52"/>
      <c r="S29" s="34">
        <f t="shared" si="13"/>
        <v>44589</v>
      </c>
      <c r="T29" s="48">
        <v>7.1894</v>
      </c>
      <c r="U29" s="49">
        <f t="shared" si="14"/>
        <v>-9.99999999997669E-2</v>
      </c>
      <c r="V29" s="50">
        <f t="shared" si="15"/>
        <v>-2.5000000000003899</v>
      </c>
      <c r="W29" s="32">
        <f t="shared" si="16"/>
        <v>-1.2499999999970901E-2</v>
      </c>
      <c r="X29" s="18">
        <v>11.622299999999999</v>
      </c>
      <c r="Y29" s="49">
        <f t="shared" si="17"/>
        <v>0.19999999999953399</v>
      </c>
      <c r="Z29" s="50">
        <f t="shared" si="18"/>
        <v>-2.8000000000005798</v>
      </c>
      <c r="AA29" s="32">
        <f t="shared" si="19"/>
        <v>2.4999999999941701E-2</v>
      </c>
      <c r="AB29" s="58">
        <v>7.5152000000000001</v>
      </c>
      <c r="AC29" s="49">
        <f t="shared" si="20"/>
        <v>-0.70000000000014495</v>
      </c>
      <c r="AD29" s="50">
        <f t="shared" si="21"/>
        <v>-2.6999999999999198</v>
      </c>
      <c r="AE29" s="32">
        <f t="shared" si="22"/>
        <v>-8.7500000000018105E-2</v>
      </c>
      <c r="AF29" s="55">
        <v>82701</v>
      </c>
      <c r="AG29" s="70">
        <f t="shared" si="1"/>
        <v>61</v>
      </c>
      <c r="AH29" s="71"/>
    </row>
    <row r="30" spans="1:43" s="1" customFormat="1" ht="14.25">
      <c r="A30" s="19">
        <v>44597</v>
      </c>
      <c r="B30" s="20">
        <v>780.34680000000003</v>
      </c>
      <c r="C30" s="21">
        <v>3.9824999999999999</v>
      </c>
      <c r="D30" s="22">
        <f t="shared" si="0"/>
        <v>784.32929999999999</v>
      </c>
      <c r="E30" s="23">
        <f t="shared" si="2"/>
        <v>9.9999999974897905E-2</v>
      </c>
      <c r="F30" s="24">
        <f t="shared" si="3"/>
        <v>-2.1000000000412902</v>
      </c>
      <c r="G30" s="25">
        <f t="shared" si="4"/>
        <v>1.24999999968622E-2</v>
      </c>
      <c r="H30" s="21">
        <v>4.8446999999999996</v>
      </c>
      <c r="I30" s="22">
        <f t="shared" si="5"/>
        <v>785.19150000000002</v>
      </c>
      <c r="J30" s="23">
        <f t="shared" si="6"/>
        <v>0.30000000003838101</v>
      </c>
      <c r="K30" s="24">
        <f t="shared" si="7"/>
        <v>-3.1000000000176402</v>
      </c>
      <c r="L30" s="25">
        <f t="shared" si="8"/>
        <v>3.7500000004797598E-2</v>
      </c>
      <c r="M30" s="40">
        <v>4.0728999999999997</v>
      </c>
      <c r="N30" s="22">
        <f t="shared" si="9"/>
        <v>784.41970000000003</v>
      </c>
      <c r="O30" s="23">
        <f t="shared" si="10"/>
        <v>0.199999999949796</v>
      </c>
      <c r="P30" s="24">
        <f t="shared" si="11"/>
        <v>-3.6000000000058199</v>
      </c>
      <c r="Q30" s="25">
        <f t="shared" si="12"/>
        <v>2.49999999937245E-2</v>
      </c>
      <c r="R30" s="52"/>
      <c r="S30" s="34">
        <f t="shared" si="13"/>
        <v>44597</v>
      </c>
      <c r="T30" s="48">
        <v>7.1889000000000003</v>
      </c>
      <c r="U30" s="49">
        <f t="shared" si="14"/>
        <v>-0.499999999999723</v>
      </c>
      <c r="V30" s="50">
        <f t="shared" si="15"/>
        <v>-3.0000000000001101</v>
      </c>
      <c r="W30" s="32">
        <f t="shared" si="16"/>
        <v>-6.2499999999965403E-2</v>
      </c>
      <c r="X30" s="18">
        <v>11.622299999999999</v>
      </c>
      <c r="Y30" s="49">
        <f t="shared" si="17"/>
        <v>0</v>
      </c>
      <c r="Z30" s="50">
        <f t="shared" si="18"/>
        <v>-2.8000000000005798</v>
      </c>
      <c r="AA30" s="32">
        <f t="shared" si="19"/>
        <v>0</v>
      </c>
      <c r="AB30" s="58">
        <v>7.5152999999999999</v>
      </c>
      <c r="AC30" s="49">
        <f t="shared" si="20"/>
        <v>9.99999999997669E-2</v>
      </c>
      <c r="AD30" s="50">
        <f t="shared" si="21"/>
        <v>-2.60000000000016</v>
      </c>
      <c r="AE30" s="32">
        <f t="shared" si="22"/>
        <v>1.2499999999970901E-2</v>
      </c>
      <c r="AF30" s="55">
        <v>82698</v>
      </c>
      <c r="AG30" s="70">
        <f t="shared" si="1"/>
        <v>64</v>
      </c>
      <c r="AH30" s="72"/>
    </row>
    <row r="31" spans="1:43" s="1" customFormat="1" ht="14.25">
      <c r="A31" s="34">
        <v>44602</v>
      </c>
      <c r="B31" s="20">
        <v>780.34680000000003</v>
      </c>
      <c r="C31" s="21">
        <v>3.9826000000000001</v>
      </c>
      <c r="D31" s="22">
        <f t="shared" si="0"/>
        <v>784.32939999999996</v>
      </c>
      <c r="E31" s="23">
        <f t="shared" si="2"/>
        <v>0.10000000008858501</v>
      </c>
      <c r="F31" s="24">
        <f t="shared" si="3"/>
        <v>-1.9999999999527101</v>
      </c>
      <c r="G31" s="25">
        <f t="shared" si="4"/>
        <v>2.0000000017716998E-2</v>
      </c>
      <c r="H31" s="21">
        <v>4.8448000000000002</v>
      </c>
      <c r="I31" s="22">
        <f t="shared" si="5"/>
        <v>785.19159999999999</v>
      </c>
      <c r="J31" s="23">
        <f t="shared" si="6"/>
        <v>9.9999999974897905E-2</v>
      </c>
      <c r="K31" s="24">
        <f t="shared" si="7"/>
        <v>-3.0000000000427498</v>
      </c>
      <c r="L31" s="25">
        <f t="shared" si="8"/>
        <v>1.99999999949796E-2</v>
      </c>
      <c r="M31" s="40">
        <v>4.0730000000000004</v>
      </c>
      <c r="N31" s="22">
        <f t="shared" si="9"/>
        <v>784.41980000000001</v>
      </c>
      <c r="O31" s="23">
        <f t="shared" si="10"/>
        <v>9.9999999974897905E-2</v>
      </c>
      <c r="P31" s="24">
        <f t="shared" si="11"/>
        <v>-3.5000000000309202</v>
      </c>
      <c r="Q31" s="25">
        <f t="shared" si="12"/>
        <v>1.99999999949796E-2</v>
      </c>
      <c r="R31" s="52"/>
      <c r="S31" s="34">
        <f t="shared" si="13"/>
        <v>44602</v>
      </c>
      <c r="T31" s="48">
        <v>7.1886000000000001</v>
      </c>
      <c r="U31" s="49">
        <f t="shared" si="14"/>
        <v>-0.300000000000189</v>
      </c>
      <c r="V31" s="50">
        <f t="shared" si="15"/>
        <v>-3.3000000000003</v>
      </c>
      <c r="W31" s="32">
        <f t="shared" si="16"/>
        <v>-6.0000000000037801E-2</v>
      </c>
      <c r="X31" s="18">
        <v>11.622400000000001</v>
      </c>
      <c r="Y31" s="49">
        <f t="shared" si="17"/>
        <v>0.10000000000154299</v>
      </c>
      <c r="Z31" s="50">
        <f t="shared" si="18"/>
        <v>-2.6999999999990401</v>
      </c>
      <c r="AA31" s="32">
        <f t="shared" si="19"/>
        <v>2.0000000000308701E-2</v>
      </c>
      <c r="AB31" s="58">
        <v>7.5155000000000003</v>
      </c>
      <c r="AC31" s="49">
        <f t="shared" si="20"/>
        <v>0.20000000000042201</v>
      </c>
      <c r="AD31" s="50">
        <f t="shared" si="21"/>
        <v>-2.3999999999997401</v>
      </c>
      <c r="AE31" s="32">
        <f t="shared" si="22"/>
        <v>4.0000000000084399E-2</v>
      </c>
      <c r="AF31" s="55">
        <v>82695</v>
      </c>
      <c r="AG31" s="70">
        <f t="shared" si="1"/>
        <v>67</v>
      </c>
      <c r="AH31" s="71"/>
    </row>
    <row r="32" spans="1:43" s="1" customFormat="1" ht="14.25">
      <c r="A32" s="19"/>
      <c r="B32" s="21"/>
      <c r="C32" s="21"/>
      <c r="D32" s="21"/>
      <c r="E32" s="87">
        <f>F31-F28</f>
        <v>0.30000000003838101</v>
      </c>
      <c r="F32" s="87">
        <f>K31-K28</f>
        <v>0.29999999992469401</v>
      </c>
      <c r="G32" s="87">
        <f>P31-P28</f>
        <v>0.29999999992469401</v>
      </c>
      <c r="H32" s="87">
        <f>F31</f>
        <v>-1.9999999999527101</v>
      </c>
      <c r="I32" s="87">
        <f>K31</f>
        <v>-3.0000000000427498</v>
      </c>
      <c r="J32" s="87">
        <f>P31</f>
        <v>-3.5000000000309202</v>
      </c>
      <c r="K32" s="87">
        <f>(K31-K28)/21</f>
        <v>1.42857142821283E-2</v>
      </c>
      <c r="L32" s="37"/>
      <c r="M32" s="38"/>
      <c r="N32" s="38"/>
      <c r="O32" s="35"/>
      <c r="P32" s="36"/>
      <c r="Q32" s="37"/>
      <c r="R32" s="52"/>
      <c r="S32" s="53"/>
      <c r="T32" s="21"/>
      <c r="U32" s="87">
        <f>V31-V28</f>
        <v>-0.89999999999967895</v>
      </c>
      <c r="V32" s="88">
        <f>Z31-Z28</f>
        <v>0.30000000000107702</v>
      </c>
      <c r="W32" s="88">
        <f>AD31-AD28</f>
        <v>-0.399999999999956</v>
      </c>
      <c r="X32" s="88">
        <f>V31</f>
        <v>-3.3000000000003</v>
      </c>
      <c r="Y32" s="87">
        <f>Z31</f>
        <v>-2.6999999999990401</v>
      </c>
      <c r="Z32" s="88">
        <f>AD31</f>
        <v>-2.3999999999997401</v>
      </c>
      <c r="AA32" s="88">
        <f>(V28-V31)/21</f>
        <v>4.2857142857127599E-2</v>
      </c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6" workbookViewId="0">
      <selection activeCell="K25" sqref="K25"/>
    </sheetView>
  </sheetViews>
  <sheetFormatPr defaultColWidth="9" defaultRowHeight="13.5"/>
  <cols>
    <col min="1" max="1" width="9.125"/>
    <col min="2" max="2" width="10.625" customWidth="1"/>
    <col min="3" max="3" width="13.75"/>
    <col min="4" max="4" width="11.875" customWidth="1"/>
    <col min="5" max="6" width="9.375"/>
    <col min="8" max="8" width="13.75"/>
    <col min="9" max="9" width="12.125" customWidth="1"/>
    <col min="10" max="12" width="9.375"/>
    <col min="13" max="13" width="13.75"/>
    <col min="14" max="14" width="11.625" customWidth="1"/>
    <col min="15" max="17" width="9.375"/>
    <col min="19" max="19" width="9.125"/>
    <col min="20" max="20" width="13.75"/>
    <col min="24" max="24" width="11.875" customWidth="1"/>
    <col min="28" max="28" width="12.875" customWidth="1"/>
    <col min="32" max="33" width="10.375"/>
  </cols>
  <sheetData>
    <row r="1" spans="1:44" s="1" customFormat="1" ht="30.75" customHeight="1">
      <c r="A1" s="97" t="s">
        <v>83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44997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44997</v>
      </c>
      <c r="B6" s="20">
        <v>785.99620000000004</v>
      </c>
      <c r="C6" s="21">
        <v>5.7899000000000003</v>
      </c>
      <c r="D6" s="22">
        <f t="shared" ref="D6:D14" si="0">C6+B6</f>
        <v>791.78610000000003</v>
      </c>
      <c r="E6" s="23">
        <v>0</v>
      </c>
      <c r="F6" s="24">
        <v>0</v>
      </c>
      <c r="G6" s="25">
        <v>0</v>
      </c>
      <c r="H6" s="21">
        <v>6.6505000000000001</v>
      </c>
      <c r="I6" s="22">
        <f t="shared" ref="I6:I14" si="1">H6+B6</f>
        <v>792.64670000000001</v>
      </c>
      <c r="J6" s="23">
        <v>0</v>
      </c>
      <c r="K6" s="24">
        <v>0</v>
      </c>
      <c r="L6" s="25">
        <v>0</v>
      </c>
      <c r="M6" s="39">
        <v>5.5313999999999997</v>
      </c>
      <c r="N6" s="22">
        <f t="shared" ref="N6:N14" si="2">M6+B6</f>
        <v>791.52760000000001</v>
      </c>
      <c r="O6" s="23">
        <v>0</v>
      </c>
      <c r="P6" s="24">
        <v>0</v>
      </c>
      <c r="Q6" s="25">
        <v>0</v>
      </c>
      <c r="R6" s="46"/>
      <c r="S6" s="47">
        <f t="shared" ref="S6:S14" si="3">A6</f>
        <v>44997</v>
      </c>
      <c r="T6" s="48">
        <v>8.8477999999999994</v>
      </c>
      <c r="U6" s="49">
        <v>0</v>
      </c>
      <c r="V6" s="50">
        <v>0</v>
      </c>
      <c r="W6" s="32">
        <v>0</v>
      </c>
      <c r="X6" s="18">
        <v>11.759499999999999</v>
      </c>
      <c r="Y6" s="49">
        <f>(X6-X6)*1000</f>
        <v>0</v>
      </c>
      <c r="Z6" s="50">
        <v>0</v>
      </c>
      <c r="AA6" s="32">
        <v>0</v>
      </c>
      <c r="AB6" s="48">
        <v>9.0474999999999994</v>
      </c>
      <c r="AC6" s="49">
        <v>0</v>
      </c>
      <c r="AD6" s="50">
        <v>0</v>
      </c>
      <c r="AE6" s="32">
        <v>0</v>
      </c>
      <c r="AF6" s="55">
        <v>81022</v>
      </c>
      <c r="AG6" s="70">
        <f>81027-AF6</f>
        <v>5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44998</v>
      </c>
      <c r="B7" s="20">
        <v>785.99620000000004</v>
      </c>
      <c r="C7" s="21">
        <v>5.7897999999999996</v>
      </c>
      <c r="D7" s="22">
        <f t="shared" si="0"/>
        <v>791.78599999999994</v>
      </c>
      <c r="E7" s="23">
        <f t="shared" ref="E7:E14" si="4">(D7-D6)*1000</f>
        <v>-9.9999999974897905E-2</v>
      </c>
      <c r="F7" s="24">
        <f t="shared" ref="F7:F14" si="5">F6+E7</f>
        <v>-9.9999999974897905E-2</v>
      </c>
      <c r="G7" s="25">
        <f t="shared" ref="G7:G14" si="6">E7/(A7-A6)</f>
        <v>-9.9999999974897905E-2</v>
      </c>
      <c r="H7" s="21">
        <v>6.6502999999999997</v>
      </c>
      <c r="I7" s="22">
        <f t="shared" si="1"/>
        <v>792.64649999999995</v>
      </c>
      <c r="J7" s="23">
        <f t="shared" ref="J7:J14" si="7">(I7-I6)*1000</f>
        <v>-0.199999999949796</v>
      </c>
      <c r="K7" s="24">
        <f t="shared" ref="K7:K14" si="8">K6+J7</f>
        <v>-0.199999999949796</v>
      </c>
      <c r="L7" s="25">
        <f t="shared" ref="L7:L14" si="9">J7/(A7-A6)</f>
        <v>-0.199999999949796</v>
      </c>
      <c r="M7" s="40">
        <v>5.5312000000000001</v>
      </c>
      <c r="N7" s="22">
        <f t="shared" si="2"/>
        <v>791.52739999999994</v>
      </c>
      <c r="O7" s="23">
        <f t="shared" ref="O7:O14" si="10">(N7-N6)*1000</f>
        <v>-0.199999999949796</v>
      </c>
      <c r="P7" s="24">
        <f t="shared" ref="P7:P14" si="11">P6+O7</f>
        <v>-0.199999999949796</v>
      </c>
      <c r="Q7" s="25">
        <f t="shared" ref="Q7:Q14" si="12">O7/(A7-A6)</f>
        <v>-0.199999999949796</v>
      </c>
      <c r="R7" s="51"/>
      <c r="S7" s="47">
        <f t="shared" si="3"/>
        <v>44998</v>
      </c>
      <c r="T7" s="48">
        <v>8.8475999999999999</v>
      </c>
      <c r="U7" s="49">
        <f t="shared" ref="U7:U14" si="13">(T7-T6)*1000</f>
        <v>-0.19999999999953399</v>
      </c>
      <c r="V7" s="50">
        <f t="shared" ref="V7:V14" si="14">V6+U7</f>
        <v>-0.19999999999953399</v>
      </c>
      <c r="W7" s="32">
        <f t="shared" ref="W7:W14" si="15">U7/(S7-S6)</f>
        <v>-0.19999999999953399</v>
      </c>
      <c r="X7" s="18">
        <v>11.7592</v>
      </c>
      <c r="Y7" s="49">
        <f t="shared" ref="Y7:Y14" si="16">(X7-X6)*1000</f>
        <v>-0.29999999999930099</v>
      </c>
      <c r="Z7" s="50">
        <f t="shared" ref="Z7:Z14" si="17">Z6+Y7</f>
        <v>-0.29999999999930099</v>
      </c>
      <c r="AA7" s="32">
        <f t="shared" ref="AA7:AA14" si="18">Y7/(S7-S6)</f>
        <v>-0.29999999999930099</v>
      </c>
      <c r="AB7" s="48">
        <v>9.0472999999999999</v>
      </c>
      <c r="AC7" s="49">
        <f t="shared" ref="AC7:AC14" si="19">(AB7-AB6)*1000</f>
        <v>-0.19999999999953399</v>
      </c>
      <c r="AD7" s="50">
        <f t="shared" ref="AD7:AD14" si="20">AD6+AC7</f>
        <v>-0.19999999999953399</v>
      </c>
      <c r="AE7" s="32">
        <f t="shared" ref="AE7:AE14" si="21">AC7/(S7-S6)</f>
        <v>-0.19999999999953399</v>
      </c>
      <c r="AF7" s="55">
        <v>81019</v>
      </c>
      <c r="AG7" s="70">
        <f t="shared" ref="AG7:AG14" si="22">81027-AF7</f>
        <v>8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44999</v>
      </c>
      <c r="B8" s="20">
        <v>785.99620000000004</v>
      </c>
      <c r="C8" s="21">
        <v>5.7896000000000001</v>
      </c>
      <c r="D8" s="22">
        <f t="shared" si="0"/>
        <v>791.78579999999999</v>
      </c>
      <c r="E8" s="23">
        <f t="shared" si="4"/>
        <v>-0.20000000006348301</v>
      </c>
      <c r="F8" s="24">
        <f t="shared" si="5"/>
        <v>-0.30000000003838101</v>
      </c>
      <c r="G8" s="25">
        <f t="shared" si="6"/>
        <v>-0.20000000006348301</v>
      </c>
      <c r="H8" s="21">
        <v>6.6501999999999999</v>
      </c>
      <c r="I8" s="22">
        <f t="shared" si="1"/>
        <v>792.64639999999997</v>
      </c>
      <c r="J8" s="23">
        <f t="shared" si="7"/>
        <v>-9.9999999974897905E-2</v>
      </c>
      <c r="K8" s="24">
        <f t="shared" si="8"/>
        <v>-0.29999999992469401</v>
      </c>
      <c r="L8" s="25">
        <f t="shared" si="9"/>
        <v>-9.9999999974897905E-2</v>
      </c>
      <c r="M8" s="39">
        <v>5.5311000000000003</v>
      </c>
      <c r="N8" s="22">
        <f t="shared" si="2"/>
        <v>791.52729999999997</v>
      </c>
      <c r="O8" s="23">
        <f t="shared" si="10"/>
        <v>-9.9999999974897905E-2</v>
      </c>
      <c r="P8" s="24">
        <f t="shared" si="11"/>
        <v>-0.29999999992469401</v>
      </c>
      <c r="Q8" s="25">
        <f t="shared" si="12"/>
        <v>-9.9999999974897905E-2</v>
      </c>
      <c r="R8" s="46"/>
      <c r="S8" s="47">
        <f t="shared" si="3"/>
        <v>44999</v>
      </c>
      <c r="T8" s="48">
        <v>8.8475000000000001</v>
      </c>
      <c r="U8" s="49">
        <f t="shared" si="13"/>
        <v>-9.99999999997669E-2</v>
      </c>
      <c r="V8" s="50">
        <f t="shared" si="14"/>
        <v>-0.29999999999930099</v>
      </c>
      <c r="W8" s="32">
        <f t="shared" si="15"/>
        <v>-9.99999999997669E-2</v>
      </c>
      <c r="X8" s="18">
        <v>11.759</v>
      </c>
      <c r="Y8" s="49">
        <f t="shared" si="16"/>
        <v>-0.19999999999953399</v>
      </c>
      <c r="Z8" s="50">
        <f t="shared" si="17"/>
        <v>-0.49999999999883499</v>
      </c>
      <c r="AA8" s="32">
        <f t="shared" si="18"/>
        <v>-0.19999999999953399</v>
      </c>
      <c r="AB8" s="48">
        <v>9.0471000000000004</v>
      </c>
      <c r="AC8" s="49">
        <f t="shared" si="19"/>
        <v>-0.19999999999953399</v>
      </c>
      <c r="AD8" s="50">
        <f t="shared" si="20"/>
        <v>-0.39999999999906799</v>
      </c>
      <c r="AE8" s="32">
        <f t="shared" si="21"/>
        <v>-0.19999999999953399</v>
      </c>
      <c r="AF8" s="55">
        <v>81016</v>
      </c>
      <c r="AG8" s="70">
        <f t="shared" si="22"/>
        <v>11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45000</v>
      </c>
      <c r="B9" s="20">
        <v>785.99620000000004</v>
      </c>
      <c r="C9" s="21">
        <v>5.7889999999999997</v>
      </c>
      <c r="D9" s="22">
        <f t="shared" si="0"/>
        <v>791.78520000000003</v>
      </c>
      <c r="E9" s="23">
        <f t="shared" si="4"/>
        <v>-0.59999999996307496</v>
      </c>
      <c r="F9" s="24">
        <f t="shared" si="5"/>
        <v>-0.90000000000145497</v>
      </c>
      <c r="G9" s="25">
        <f t="shared" si="6"/>
        <v>-0.59999999996307496</v>
      </c>
      <c r="H9" s="21">
        <v>6.65</v>
      </c>
      <c r="I9" s="22">
        <f t="shared" si="1"/>
        <v>792.64620000000002</v>
      </c>
      <c r="J9" s="23">
        <f t="shared" si="7"/>
        <v>-0.20000000006348301</v>
      </c>
      <c r="K9" s="24">
        <f t="shared" si="8"/>
        <v>-0.49999999998817701</v>
      </c>
      <c r="L9" s="25">
        <f t="shared" si="9"/>
        <v>-0.20000000006348301</v>
      </c>
      <c r="M9" s="40">
        <v>5.5308000000000002</v>
      </c>
      <c r="N9" s="22">
        <f t="shared" si="2"/>
        <v>791.52700000000004</v>
      </c>
      <c r="O9" s="23">
        <f t="shared" si="10"/>
        <v>-0.30000000003838101</v>
      </c>
      <c r="P9" s="24">
        <f t="shared" si="11"/>
        <v>-0.59999999996307496</v>
      </c>
      <c r="Q9" s="25">
        <f t="shared" si="12"/>
        <v>-0.30000000003838101</v>
      </c>
      <c r="R9" s="51"/>
      <c r="S9" s="47">
        <f t="shared" si="3"/>
        <v>45000</v>
      </c>
      <c r="T9" s="48">
        <v>8.8472000000000008</v>
      </c>
      <c r="U9" s="49">
        <f t="shared" si="13"/>
        <v>-0.29999999999930099</v>
      </c>
      <c r="V9" s="50">
        <f t="shared" si="14"/>
        <v>-0.59999999999860198</v>
      </c>
      <c r="W9" s="32">
        <f t="shared" si="15"/>
        <v>-0.29999999999930099</v>
      </c>
      <c r="X9" s="18">
        <v>11.758800000000001</v>
      </c>
      <c r="Y9" s="49">
        <f t="shared" si="16"/>
        <v>-0.19999999999953399</v>
      </c>
      <c r="Z9" s="50">
        <f t="shared" si="17"/>
        <v>-0.69999999999836904</v>
      </c>
      <c r="AA9" s="32">
        <f t="shared" si="18"/>
        <v>-0.19999999999953399</v>
      </c>
      <c r="AB9" s="48">
        <v>9.0469000000000008</v>
      </c>
      <c r="AC9" s="49">
        <f t="shared" si="19"/>
        <v>-0.19999999999953399</v>
      </c>
      <c r="AD9" s="50">
        <f t="shared" si="20"/>
        <v>-0.59999999999860198</v>
      </c>
      <c r="AE9" s="32">
        <f t="shared" si="21"/>
        <v>-0.19999999999953399</v>
      </c>
      <c r="AF9" s="55">
        <v>81013</v>
      </c>
      <c r="AG9" s="70">
        <f t="shared" si="22"/>
        <v>14</v>
      </c>
      <c r="AH9" s="71"/>
      <c r="AI9" s="73"/>
      <c r="AJ9" s="73"/>
      <c r="AK9" s="73"/>
      <c r="AL9" s="73"/>
      <c r="AM9" s="73"/>
    </row>
    <row r="10" spans="1:44" s="7" customFormat="1" ht="14.25">
      <c r="A10" s="19">
        <v>45001</v>
      </c>
      <c r="B10" s="20">
        <v>785.99620000000004</v>
      </c>
      <c r="C10" s="21">
        <v>5.7892000000000001</v>
      </c>
      <c r="D10" s="22">
        <f t="shared" si="0"/>
        <v>791.78539999999998</v>
      </c>
      <c r="E10" s="23">
        <f t="shared" si="4"/>
        <v>0.20000000006348301</v>
      </c>
      <c r="F10" s="24">
        <f t="shared" si="5"/>
        <v>-0.69999999993797202</v>
      </c>
      <c r="G10" s="25">
        <f t="shared" si="6"/>
        <v>0.20000000006348301</v>
      </c>
      <c r="H10" s="21">
        <v>6.6501000000000001</v>
      </c>
      <c r="I10" s="22">
        <f t="shared" si="1"/>
        <v>792.6463</v>
      </c>
      <c r="J10" s="23">
        <f t="shared" si="7"/>
        <v>9.9999999974897905E-2</v>
      </c>
      <c r="K10" s="24">
        <f t="shared" si="8"/>
        <v>-0.40000000001327901</v>
      </c>
      <c r="L10" s="25">
        <f t="shared" si="9"/>
        <v>9.9999999974897905E-2</v>
      </c>
      <c r="M10" s="39">
        <v>5.5305999999999997</v>
      </c>
      <c r="N10" s="22">
        <f t="shared" si="2"/>
        <v>791.52679999999998</v>
      </c>
      <c r="O10" s="23">
        <f t="shared" si="10"/>
        <v>-0.199999999949796</v>
      </c>
      <c r="P10" s="24">
        <f t="shared" si="11"/>
        <v>-0.79999999991286996</v>
      </c>
      <c r="Q10" s="25">
        <f t="shared" si="12"/>
        <v>-0.199999999949796</v>
      </c>
      <c r="R10" s="46"/>
      <c r="S10" s="47">
        <f t="shared" si="3"/>
        <v>45001</v>
      </c>
      <c r="T10" s="48">
        <v>8.8469999999999995</v>
      </c>
      <c r="U10" s="49">
        <f t="shared" si="13"/>
        <v>-0.20000000000130999</v>
      </c>
      <c r="V10" s="50">
        <f t="shared" si="14"/>
        <v>-0.799999999999912</v>
      </c>
      <c r="W10" s="32">
        <f t="shared" si="15"/>
        <v>-0.20000000000130999</v>
      </c>
      <c r="X10" s="18">
        <v>11.758699999999999</v>
      </c>
      <c r="Y10" s="49">
        <f t="shared" si="16"/>
        <v>-0.10000000000154299</v>
      </c>
      <c r="Z10" s="50">
        <f t="shared" si="17"/>
        <v>-0.799999999999912</v>
      </c>
      <c r="AA10" s="32">
        <f t="shared" si="18"/>
        <v>-0.10000000000154299</v>
      </c>
      <c r="AB10" s="48">
        <v>9.0470000000000006</v>
      </c>
      <c r="AC10" s="49">
        <f t="shared" si="19"/>
        <v>9.99999999997669E-2</v>
      </c>
      <c r="AD10" s="50">
        <f t="shared" si="20"/>
        <v>-0.49999999999883499</v>
      </c>
      <c r="AE10" s="32">
        <f t="shared" si="21"/>
        <v>9.99999999997669E-2</v>
      </c>
      <c r="AF10" s="55">
        <v>81010</v>
      </c>
      <c r="AG10" s="70">
        <f t="shared" si="22"/>
        <v>17</v>
      </c>
    </row>
    <row r="11" spans="1:44" s="7" customFormat="1" ht="14.25">
      <c r="A11" s="19">
        <v>45002</v>
      </c>
      <c r="B11" s="20">
        <v>785.99620000000004</v>
      </c>
      <c r="C11" s="21">
        <v>5.7889999999999997</v>
      </c>
      <c r="D11" s="22">
        <f t="shared" si="0"/>
        <v>791.78520000000003</v>
      </c>
      <c r="E11" s="23">
        <f t="shared" si="4"/>
        <v>-0.20000000006348301</v>
      </c>
      <c r="F11" s="24">
        <f t="shared" si="5"/>
        <v>-0.90000000000145497</v>
      </c>
      <c r="G11" s="25">
        <f t="shared" si="6"/>
        <v>-0.20000000006348301</v>
      </c>
      <c r="H11" s="21">
        <v>6.6497999999999999</v>
      </c>
      <c r="I11" s="22">
        <f t="shared" si="1"/>
        <v>792.64599999999996</v>
      </c>
      <c r="J11" s="23">
        <f t="shared" si="7"/>
        <v>-0.29999999992469401</v>
      </c>
      <c r="K11" s="24">
        <f t="shared" si="8"/>
        <v>-0.69999999993797202</v>
      </c>
      <c r="L11" s="25">
        <f t="shared" si="9"/>
        <v>-0.29999999992469401</v>
      </c>
      <c r="M11" s="40">
        <v>5.5304000000000002</v>
      </c>
      <c r="N11" s="22">
        <f t="shared" si="2"/>
        <v>791.52660000000003</v>
      </c>
      <c r="O11" s="23">
        <f t="shared" si="10"/>
        <v>-0.20000000006348301</v>
      </c>
      <c r="P11" s="24">
        <f t="shared" si="11"/>
        <v>-0.99999999997635303</v>
      </c>
      <c r="Q11" s="25">
        <f t="shared" si="12"/>
        <v>-0.20000000006348301</v>
      </c>
      <c r="R11" s="46"/>
      <c r="S11" s="47">
        <f t="shared" si="3"/>
        <v>45002</v>
      </c>
      <c r="T11" s="48">
        <v>8.8470999999999993</v>
      </c>
      <c r="U11" s="49">
        <f t="shared" si="13"/>
        <v>9.99999999997669E-2</v>
      </c>
      <c r="V11" s="50">
        <f t="shared" si="14"/>
        <v>-0.70000000000014495</v>
      </c>
      <c r="W11" s="32">
        <f t="shared" si="15"/>
        <v>9.99999999997669E-2</v>
      </c>
      <c r="X11" s="18">
        <v>11.7584</v>
      </c>
      <c r="Y11" s="49">
        <f t="shared" si="16"/>
        <v>-0.29999999999930099</v>
      </c>
      <c r="Z11" s="50">
        <f t="shared" si="17"/>
        <v>-1.0999999999992101</v>
      </c>
      <c r="AA11" s="32">
        <f t="shared" si="18"/>
        <v>-0.29999999999930099</v>
      </c>
      <c r="AB11" s="48">
        <v>9.0465</v>
      </c>
      <c r="AC11" s="49">
        <f t="shared" si="19"/>
        <v>-0.50000000000061096</v>
      </c>
      <c r="AD11" s="50">
        <f t="shared" si="20"/>
        <v>-0.999999999999446</v>
      </c>
      <c r="AE11" s="32">
        <f t="shared" si="21"/>
        <v>-0.50000000000061096</v>
      </c>
      <c r="AF11" s="55">
        <v>81007</v>
      </c>
      <c r="AG11" s="70">
        <f t="shared" si="22"/>
        <v>20</v>
      </c>
    </row>
    <row r="12" spans="1:44" s="1" customFormat="1" ht="14.85" customHeight="1">
      <c r="A12" s="19">
        <v>45003</v>
      </c>
      <c r="B12" s="20">
        <v>785.99620000000004</v>
      </c>
      <c r="C12" s="21">
        <v>5.7891000000000004</v>
      </c>
      <c r="D12" s="22">
        <f t="shared" si="0"/>
        <v>791.78530000000001</v>
      </c>
      <c r="E12" s="23">
        <f t="shared" si="4"/>
        <v>9.9999999974897905E-2</v>
      </c>
      <c r="F12" s="24">
        <f t="shared" si="5"/>
        <v>-0.80000000002655702</v>
      </c>
      <c r="G12" s="25">
        <f t="shared" si="6"/>
        <v>9.9999999974897905E-2</v>
      </c>
      <c r="H12" s="21">
        <v>6.6496000000000004</v>
      </c>
      <c r="I12" s="22">
        <f t="shared" si="1"/>
        <v>792.64580000000001</v>
      </c>
      <c r="J12" s="23">
        <f t="shared" si="7"/>
        <v>-0.20000000006348301</v>
      </c>
      <c r="K12" s="24">
        <f t="shared" si="8"/>
        <v>-0.90000000000145497</v>
      </c>
      <c r="L12" s="25">
        <f t="shared" si="9"/>
        <v>-0.20000000006348301</v>
      </c>
      <c r="M12" s="39">
        <v>5.5301</v>
      </c>
      <c r="N12" s="22">
        <f t="shared" si="2"/>
        <v>791.52629999999999</v>
      </c>
      <c r="O12" s="23">
        <f t="shared" si="10"/>
        <v>-0.30000000003838101</v>
      </c>
      <c r="P12" s="24">
        <f t="shared" si="11"/>
        <v>-1.30000000001473</v>
      </c>
      <c r="Q12" s="25">
        <f t="shared" si="12"/>
        <v>-0.30000000003838101</v>
      </c>
      <c r="R12" s="46"/>
      <c r="S12" s="47">
        <f t="shared" si="3"/>
        <v>45003</v>
      </c>
      <c r="T12" s="48">
        <v>8.8466000000000005</v>
      </c>
      <c r="U12" s="49">
        <f t="shared" si="13"/>
        <v>-0.49999999999883499</v>
      </c>
      <c r="V12" s="50">
        <f t="shared" si="14"/>
        <v>-1.1999999999989801</v>
      </c>
      <c r="W12" s="32">
        <f t="shared" si="15"/>
        <v>-0.49999999999883499</v>
      </c>
      <c r="X12" s="18">
        <v>11.7582</v>
      </c>
      <c r="Y12" s="49">
        <f t="shared" si="16"/>
        <v>-0.19999999999953399</v>
      </c>
      <c r="Z12" s="50">
        <f t="shared" si="17"/>
        <v>-1.2999999999987499</v>
      </c>
      <c r="AA12" s="32">
        <f t="shared" si="18"/>
        <v>-0.19999999999953399</v>
      </c>
      <c r="AB12" s="48">
        <v>9.0465</v>
      </c>
      <c r="AC12" s="49">
        <f t="shared" si="19"/>
        <v>0</v>
      </c>
      <c r="AD12" s="50">
        <f t="shared" si="20"/>
        <v>-0.999999999999446</v>
      </c>
      <c r="AE12" s="32">
        <f t="shared" si="21"/>
        <v>0</v>
      </c>
      <c r="AF12" s="55">
        <v>81004</v>
      </c>
      <c r="AG12" s="70">
        <f t="shared" si="22"/>
        <v>23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7" customFormat="1" ht="14.25">
      <c r="A13" s="19">
        <v>45004</v>
      </c>
      <c r="B13" s="20">
        <v>785.99620000000004</v>
      </c>
      <c r="C13" s="21">
        <v>5.7885999999999997</v>
      </c>
      <c r="D13" s="22">
        <f t="shared" si="0"/>
        <v>791.78480000000002</v>
      </c>
      <c r="E13" s="23">
        <f t="shared" si="4"/>
        <v>-0.49999999998817701</v>
      </c>
      <c r="F13" s="24">
        <f t="shared" si="5"/>
        <v>-1.30000000001473</v>
      </c>
      <c r="G13" s="25">
        <f t="shared" si="6"/>
        <v>-0.49999999998817701</v>
      </c>
      <c r="H13" s="21">
        <v>6.6493000000000002</v>
      </c>
      <c r="I13" s="22">
        <f t="shared" si="1"/>
        <v>792.64549999999997</v>
      </c>
      <c r="J13" s="23">
        <f t="shared" si="7"/>
        <v>-0.29999999992469401</v>
      </c>
      <c r="K13" s="24">
        <f t="shared" si="8"/>
        <v>-1.1999999999261499</v>
      </c>
      <c r="L13" s="25">
        <f t="shared" si="9"/>
        <v>-0.29999999992469401</v>
      </c>
      <c r="M13" s="40">
        <v>5.53</v>
      </c>
      <c r="N13" s="22">
        <f t="shared" si="2"/>
        <v>791.52620000000002</v>
      </c>
      <c r="O13" s="23">
        <f t="shared" si="10"/>
        <v>-9.9999999974897905E-2</v>
      </c>
      <c r="P13" s="24">
        <f t="shared" si="11"/>
        <v>-1.39999999998963</v>
      </c>
      <c r="Q13" s="25">
        <f t="shared" si="12"/>
        <v>-9.9999999974897905E-2</v>
      </c>
      <c r="R13" s="46"/>
      <c r="S13" s="47">
        <f t="shared" si="3"/>
        <v>45004</v>
      </c>
      <c r="T13" s="48">
        <v>8.8463999999999992</v>
      </c>
      <c r="U13" s="49">
        <f t="shared" si="13"/>
        <v>-0.20000000000130999</v>
      </c>
      <c r="V13" s="50">
        <f t="shared" si="14"/>
        <v>-1.4000000000002899</v>
      </c>
      <c r="W13" s="32">
        <f t="shared" si="15"/>
        <v>-0.20000000000130999</v>
      </c>
      <c r="X13" s="18">
        <v>11.758100000000001</v>
      </c>
      <c r="Y13" s="49">
        <f t="shared" si="16"/>
        <v>-9.99999999997669E-2</v>
      </c>
      <c r="Z13" s="50">
        <f t="shared" si="17"/>
        <v>-1.39999999999851</v>
      </c>
      <c r="AA13" s="32">
        <f t="shared" si="18"/>
        <v>-9.99999999997669E-2</v>
      </c>
      <c r="AB13" s="48">
        <v>9.0460999999999991</v>
      </c>
      <c r="AC13" s="49">
        <f t="shared" si="19"/>
        <v>-0.40000000000084401</v>
      </c>
      <c r="AD13" s="50">
        <f t="shared" si="20"/>
        <v>-1.4000000000002899</v>
      </c>
      <c r="AE13" s="32">
        <f t="shared" si="21"/>
        <v>-0.40000000000084401</v>
      </c>
      <c r="AF13" s="55">
        <v>81001</v>
      </c>
      <c r="AG13" s="70">
        <f t="shared" si="22"/>
        <v>26</v>
      </c>
    </row>
    <row r="14" spans="1:44" s="1" customFormat="1" ht="14.85" customHeight="1">
      <c r="A14" s="19">
        <v>45005</v>
      </c>
      <c r="B14" s="20">
        <v>785.99620000000004</v>
      </c>
      <c r="C14" s="21">
        <v>5.7884000000000002</v>
      </c>
      <c r="D14" s="22">
        <f t="shared" si="0"/>
        <v>791.78459999999995</v>
      </c>
      <c r="E14" s="23">
        <f t="shared" si="4"/>
        <v>-0.199999999949796</v>
      </c>
      <c r="F14" s="24">
        <f t="shared" si="5"/>
        <v>-1.4999999999645299</v>
      </c>
      <c r="G14" s="25">
        <f t="shared" si="6"/>
        <v>-0.199999999949796</v>
      </c>
      <c r="H14" s="21">
        <v>6.6492000000000004</v>
      </c>
      <c r="I14" s="22">
        <f t="shared" si="1"/>
        <v>792.6454</v>
      </c>
      <c r="J14" s="23">
        <f t="shared" si="7"/>
        <v>-0.10000000008858501</v>
      </c>
      <c r="K14" s="24">
        <f t="shared" si="8"/>
        <v>-1.30000000001473</v>
      </c>
      <c r="L14" s="25">
        <f t="shared" si="9"/>
        <v>-0.10000000008858501</v>
      </c>
      <c r="M14" s="39">
        <v>5.5297999999999998</v>
      </c>
      <c r="N14" s="22">
        <f t="shared" si="2"/>
        <v>791.52599999999995</v>
      </c>
      <c r="O14" s="23">
        <f t="shared" si="10"/>
        <v>-0.199999999949796</v>
      </c>
      <c r="P14" s="24">
        <f t="shared" si="11"/>
        <v>-1.5999999999394301</v>
      </c>
      <c r="Q14" s="25">
        <f t="shared" si="12"/>
        <v>-0.199999999949796</v>
      </c>
      <c r="R14" s="46"/>
      <c r="S14" s="47">
        <f t="shared" si="3"/>
        <v>45005</v>
      </c>
      <c r="T14" s="48">
        <v>8.8465000000000007</v>
      </c>
      <c r="U14" s="49">
        <f t="shared" si="13"/>
        <v>0.10000000000154299</v>
      </c>
      <c r="V14" s="50">
        <f t="shared" si="14"/>
        <v>-1.2999999999987499</v>
      </c>
      <c r="W14" s="32">
        <f t="shared" si="15"/>
        <v>0.10000000000154299</v>
      </c>
      <c r="X14" s="18">
        <v>11.7578</v>
      </c>
      <c r="Y14" s="49">
        <f t="shared" si="16"/>
        <v>-0.30000000000107702</v>
      </c>
      <c r="Z14" s="50">
        <f t="shared" si="17"/>
        <v>-1.6999999999995901</v>
      </c>
      <c r="AA14" s="32">
        <f t="shared" si="18"/>
        <v>-0.30000000000107702</v>
      </c>
      <c r="AB14" s="48">
        <v>9.0462000000000007</v>
      </c>
      <c r="AC14" s="49">
        <f t="shared" si="19"/>
        <v>0.10000000000154299</v>
      </c>
      <c r="AD14" s="50">
        <f t="shared" si="20"/>
        <v>-1.2999999999987499</v>
      </c>
      <c r="AE14" s="32">
        <f t="shared" si="21"/>
        <v>0.10000000000154299</v>
      </c>
      <c r="AF14" s="55">
        <v>80998</v>
      </c>
      <c r="AG14" s="70">
        <f t="shared" si="22"/>
        <v>29</v>
      </c>
      <c r="AH14" s="72"/>
    </row>
    <row r="15" spans="1:44" s="7" customFormat="1" ht="14.25">
      <c r="A15" s="19">
        <v>45006</v>
      </c>
      <c r="B15" s="20">
        <v>785.99620000000004</v>
      </c>
      <c r="C15" s="21">
        <v>5.7881999999999998</v>
      </c>
      <c r="D15" s="22">
        <f t="shared" ref="D15:D24" si="23">C15+B15</f>
        <v>791.78440000000001</v>
      </c>
      <c r="E15" s="23">
        <f t="shared" ref="E15:E24" si="24">(D15-D14)*1000</f>
        <v>-0.20000000006348301</v>
      </c>
      <c r="F15" s="24">
        <f t="shared" ref="F15:F24" si="25">F14+E15</f>
        <v>-1.70000000002801</v>
      </c>
      <c r="G15" s="25">
        <f t="shared" ref="G15:G24" si="26">E15/(A15-A14)</f>
        <v>-0.20000000006348301</v>
      </c>
      <c r="H15" s="21">
        <v>6.6490999999999998</v>
      </c>
      <c r="I15" s="22">
        <f t="shared" ref="I15:I24" si="27">H15+B15</f>
        <v>792.64530000000002</v>
      </c>
      <c r="J15" s="23">
        <f t="shared" ref="J15:J24" si="28">(I15-I14)*1000</f>
        <v>-9.9999999974897905E-2</v>
      </c>
      <c r="K15" s="24">
        <f t="shared" ref="K15:K24" si="29">K14+J15</f>
        <v>-1.39999999998963</v>
      </c>
      <c r="L15" s="25">
        <f t="shared" ref="L15:L24" si="30">J15/(A15-A14)</f>
        <v>-9.9999999974897905E-2</v>
      </c>
      <c r="M15" s="40">
        <v>5.5294999999999996</v>
      </c>
      <c r="N15" s="22">
        <f t="shared" ref="N15:N24" si="31">M15+B15</f>
        <v>791.52570000000003</v>
      </c>
      <c r="O15" s="23">
        <f t="shared" ref="O15:O24" si="32">(N15-N14)*1000</f>
        <v>-0.30000000003838101</v>
      </c>
      <c r="P15" s="24">
        <f t="shared" ref="P15:P24" si="33">P14+O15</f>
        <v>-1.8999999999778101</v>
      </c>
      <c r="Q15" s="25">
        <f t="shared" ref="Q15:Q24" si="34">O15/(A15-A14)</f>
        <v>-0.30000000003838101</v>
      </c>
      <c r="R15" s="46"/>
      <c r="S15" s="47">
        <f t="shared" ref="S15:S24" si="35">A15</f>
        <v>45006</v>
      </c>
      <c r="T15" s="48">
        <v>8.8462999999999994</v>
      </c>
      <c r="U15" s="49">
        <f t="shared" ref="U15:U24" si="36">(T15-T14)*1000</f>
        <v>-0.20000000000130999</v>
      </c>
      <c r="V15" s="50">
        <f t="shared" ref="V15:V24" si="37">V14+U15</f>
        <v>-1.50000000000006</v>
      </c>
      <c r="W15" s="32">
        <f t="shared" ref="W15:W24" si="38">U15/(S15-S14)</f>
        <v>-0.20000000000130999</v>
      </c>
      <c r="X15" s="18">
        <v>11.7575</v>
      </c>
      <c r="Y15" s="49">
        <f t="shared" ref="Y15:Y24" si="39">(X15-X14)*1000</f>
        <v>-0.30000000000107702</v>
      </c>
      <c r="Z15" s="50">
        <f t="shared" ref="Z15:Z24" si="40">Z14+Y15</f>
        <v>-2.0000000000006701</v>
      </c>
      <c r="AA15" s="32">
        <f t="shared" ref="AA15:AA24" si="41">Y15/(S15-S14)</f>
        <v>-0.30000000000107702</v>
      </c>
      <c r="AB15" s="48">
        <v>9.0459999999999994</v>
      </c>
      <c r="AC15" s="49">
        <f t="shared" ref="AC15:AC24" si="42">(AB15-AB14)*1000</f>
        <v>-0.20000000000130999</v>
      </c>
      <c r="AD15" s="50">
        <f t="shared" ref="AD15:AD24" si="43">AD14+AC15</f>
        <v>-1.50000000000006</v>
      </c>
      <c r="AE15" s="32">
        <f t="shared" ref="AE15:AE24" si="44">AC15/(S15-S14)</f>
        <v>-0.20000000000130999</v>
      </c>
      <c r="AF15" s="55">
        <v>80995</v>
      </c>
      <c r="AG15" s="70">
        <f t="shared" ref="AG15:AG24" si="45">81027-AF15</f>
        <v>32</v>
      </c>
    </row>
    <row r="16" spans="1:44" s="7" customFormat="1" ht="14.25">
      <c r="A16" s="19">
        <v>45007</v>
      </c>
      <c r="B16" s="20">
        <v>785.99620000000004</v>
      </c>
      <c r="C16" s="21">
        <v>5.7882999999999996</v>
      </c>
      <c r="D16" s="22">
        <f t="shared" si="23"/>
        <v>791.78449999999998</v>
      </c>
      <c r="E16" s="23">
        <f t="shared" si="24"/>
        <v>0.10000000008858501</v>
      </c>
      <c r="F16" s="24">
        <f t="shared" si="25"/>
        <v>-1.5999999999394301</v>
      </c>
      <c r="G16" s="25">
        <f t="shared" si="26"/>
        <v>0.10000000008858501</v>
      </c>
      <c r="H16" s="21">
        <v>6.6492000000000004</v>
      </c>
      <c r="I16" s="22">
        <f t="shared" si="27"/>
        <v>792.6454</v>
      </c>
      <c r="J16" s="23">
        <f t="shared" si="28"/>
        <v>9.9999999974897905E-2</v>
      </c>
      <c r="K16" s="24">
        <f t="shared" si="29"/>
        <v>-1.30000000001473</v>
      </c>
      <c r="L16" s="25">
        <f t="shared" si="30"/>
        <v>9.9999999974897905E-2</v>
      </c>
      <c r="M16" s="39">
        <v>5.5293999999999999</v>
      </c>
      <c r="N16" s="22">
        <f t="shared" si="31"/>
        <v>791.52560000000005</v>
      </c>
      <c r="O16" s="23">
        <f t="shared" si="32"/>
        <v>-9.9999999974897905E-2</v>
      </c>
      <c r="P16" s="24">
        <f t="shared" si="33"/>
        <v>-1.9999999999527101</v>
      </c>
      <c r="Q16" s="25">
        <f t="shared" si="34"/>
        <v>-9.9999999974897905E-2</v>
      </c>
      <c r="R16" s="46"/>
      <c r="S16" s="47">
        <f t="shared" si="35"/>
        <v>45007</v>
      </c>
      <c r="T16" s="48">
        <v>8.8460999999999999</v>
      </c>
      <c r="U16" s="49">
        <f t="shared" si="36"/>
        <v>-0.20000000000130999</v>
      </c>
      <c r="V16" s="50">
        <f t="shared" si="37"/>
        <v>-1.70000000000137</v>
      </c>
      <c r="W16" s="32">
        <f t="shared" si="38"/>
        <v>-0.20000000000130999</v>
      </c>
      <c r="X16" s="18">
        <v>11.757400000000001</v>
      </c>
      <c r="Y16" s="49">
        <f t="shared" si="39"/>
        <v>-9.9999999997990599E-2</v>
      </c>
      <c r="Z16" s="50">
        <f t="shared" si="40"/>
        <v>-2.0999999999986598</v>
      </c>
      <c r="AA16" s="32">
        <f t="shared" si="41"/>
        <v>-9.9999999997990599E-2</v>
      </c>
      <c r="AB16" s="48">
        <v>9.0458999999999996</v>
      </c>
      <c r="AC16" s="49">
        <f t="shared" si="42"/>
        <v>-9.99999999997669E-2</v>
      </c>
      <c r="AD16" s="50">
        <f t="shared" si="43"/>
        <v>-1.59999999999982</v>
      </c>
      <c r="AE16" s="32">
        <f t="shared" si="44"/>
        <v>-9.99999999997669E-2</v>
      </c>
      <c r="AF16" s="55">
        <v>80992</v>
      </c>
      <c r="AG16" s="70">
        <f t="shared" si="45"/>
        <v>35</v>
      </c>
      <c r="AH16" s="72"/>
    </row>
    <row r="17" spans="1:43" s="1" customFormat="1" ht="14.85" customHeight="1">
      <c r="A17" s="19">
        <v>45008</v>
      </c>
      <c r="B17" s="20">
        <v>785.99620000000004</v>
      </c>
      <c r="C17" s="21">
        <v>5.7877999999999998</v>
      </c>
      <c r="D17" s="22">
        <f t="shared" si="23"/>
        <v>791.78399999999999</v>
      </c>
      <c r="E17" s="23">
        <f t="shared" si="24"/>
        <v>-0.50000000010186296</v>
      </c>
      <c r="F17" s="24">
        <f t="shared" si="25"/>
        <v>-2.1000000000412902</v>
      </c>
      <c r="G17" s="25">
        <f t="shared" si="26"/>
        <v>-0.50000000010186296</v>
      </c>
      <c r="H17" s="21">
        <v>6.6489000000000003</v>
      </c>
      <c r="I17" s="22">
        <f t="shared" si="27"/>
        <v>792.64509999999996</v>
      </c>
      <c r="J17" s="23">
        <f t="shared" si="28"/>
        <v>-0.29999999992469401</v>
      </c>
      <c r="K17" s="24">
        <f t="shared" si="29"/>
        <v>-1.5999999999394301</v>
      </c>
      <c r="L17" s="25">
        <f t="shared" si="30"/>
        <v>-0.29999999992469401</v>
      </c>
      <c r="M17" s="40">
        <v>5.5292000000000003</v>
      </c>
      <c r="N17" s="22">
        <f t="shared" si="31"/>
        <v>791.52539999999999</v>
      </c>
      <c r="O17" s="23">
        <f t="shared" si="32"/>
        <v>-0.20000000006348301</v>
      </c>
      <c r="P17" s="24">
        <f t="shared" si="33"/>
        <v>-2.2000000000161899</v>
      </c>
      <c r="Q17" s="25">
        <f t="shared" si="34"/>
        <v>-0.20000000006348301</v>
      </c>
      <c r="R17" s="51"/>
      <c r="S17" s="47">
        <f t="shared" si="35"/>
        <v>45008</v>
      </c>
      <c r="T17" s="48">
        <v>8.8459000000000003</v>
      </c>
      <c r="U17" s="49">
        <f t="shared" si="36"/>
        <v>-0.20000000000130999</v>
      </c>
      <c r="V17" s="50">
        <f t="shared" si="37"/>
        <v>-1.90000000000268</v>
      </c>
      <c r="W17" s="32">
        <f t="shared" si="38"/>
        <v>-0.20000000000130999</v>
      </c>
      <c r="X17" s="18">
        <v>11.757300000000001</v>
      </c>
      <c r="Y17" s="49">
        <f t="shared" si="39"/>
        <v>-9.9999999997990599E-2</v>
      </c>
      <c r="Z17" s="50">
        <f t="shared" si="40"/>
        <v>-2.19999999999665</v>
      </c>
      <c r="AA17" s="32">
        <f t="shared" si="41"/>
        <v>-9.9999999997990599E-2</v>
      </c>
      <c r="AB17" s="48">
        <v>9.0456000000000003</v>
      </c>
      <c r="AC17" s="49">
        <f t="shared" si="42"/>
        <v>-0.30000000000285398</v>
      </c>
      <c r="AD17" s="50">
        <f t="shared" si="43"/>
        <v>-1.90000000000268</v>
      </c>
      <c r="AE17" s="32">
        <f t="shared" si="44"/>
        <v>-0.30000000000285398</v>
      </c>
      <c r="AF17" s="55">
        <v>80989</v>
      </c>
      <c r="AG17" s="70">
        <f t="shared" si="45"/>
        <v>38</v>
      </c>
      <c r="AH17" s="71"/>
    </row>
    <row r="18" spans="1:43" s="1" customFormat="1" ht="14.85" customHeight="1">
      <c r="A18" s="19">
        <v>45009</v>
      </c>
      <c r="B18" s="20">
        <v>785.99620000000004</v>
      </c>
      <c r="C18" s="21">
        <v>5.7876000000000003</v>
      </c>
      <c r="D18" s="22">
        <f t="shared" si="23"/>
        <v>791.78380000000004</v>
      </c>
      <c r="E18" s="23">
        <f t="shared" si="24"/>
        <v>-0.199999999949796</v>
      </c>
      <c r="F18" s="24">
        <f t="shared" si="25"/>
        <v>-2.2999999999910901</v>
      </c>
      <c r="G18" s="25">
        <f t="shared" si="26"/>
        <v>-0.199999999949796</v>
      </c>
      <c r="H18" s="21">
        <v>6.6487999999999996</v>
      </c>
      <c r="I18" s="22">
        <f t="shared" si="27"/>
        <v>792.64499999999998</v>
      </c>
      <c r="J18" s="23">
        <f t="shared" si="28"/>
        <v>-9.9999999974897905E-2</v>
      </c>
      <c r="K18" s="24">
        <f t="shared" si="29"/>
        <v>-1.69999999991433</v>
      </c>
      <c r="L18" s="25">
        <f t="shared" si="30"/>
        <v>-9.9999999974897905E-2</v>
      </c>
      <c r="M18" s="39">
        <v>5.5293000000000001</v>
      </c>
      <c r="N18" s="22">
        <f t="shared" si="31"/>
        <v>791.52549999999997</v>
      </c>
      <c r="O18" s="23">
        <f t="shared" si="32"/>
        <v>0.10000000008858501</v>
      </c>
      <c r="P18" s="24">
        <f t="shared" si="33"/>
        <v>-2.0999999999275998</v>
      </c>
      <c r="Q18" s="25">
        <f t="shared" si="34"/>
        <v>0.10000000008858501</v>
      </c>
      <c r="R18" s="51"/>
      <c r="S18" s="47">
        <f t="shared" si="35"/>
        <v>45009</v>
      </c>
      <c r="T18" s="48">
        <v>8.8460000000000001</v>
      </c>
      <c r="U18" s="49">
        <f t="shared" si="36"/>
        <v>0.10000000000332</v>
      </c>
      <c r="V18" s="50">
        <f t="shared" si="37"/>
        <v>-1.7999999999993599</v>
      </c>
      <c r="W18" s="32">
        <f t="shared" si="38"/>
        <v>0.10000000000332</v>
      </c>
      <c r="X18" s="18">
        <v>11.757</v>
      </c>
      <c r="Y18" s="49">
        <f t="shared" si="39"/>
        <v>-0.30000000000285398</v>
      </c>
      <c r="Z18" s="50">
        <f t="shared" si="40"/>
        <v>-2.4999999999995</v>
      </c>
      <c r="AA18" s="32">
        <f t="shared" si="41"/>
        <v>-0.30000000000285398</v>
      </c>
      <c r="AB18" s="48">
        <v>9.0455000000000005</v>
      </c>
      <c r="AC18" s="49">
        <f t="shared" si="42"/>
        <v>-9.9999999996214201E-2</v>
      </c>
      <c r="AD18" s="50">
        <f t="shared" si="43"/>
        <v>-1.99999999999889</v>
      </c>
      <c r="AE18" s="32">
        <f t="shared" si="44"/>
        <v>-9.9999999996214201E-2</v>
      </c>
      <c r="AF18" s="55">
        <v>80986</v>
      </c>
      <c r="AG18" s="70">
        <f t="shared" si="45"/>
        <v>41</v>
      </c>
      <c r="AH18" s="72"/>
    </row>
    <row r="19" spans="1:43" s="1" customFormat="1" ht="14.85" customHeight="1">
      <c r="A19" s="19">
        <v>45010</v>
      </c>
      <c r="B19" s="20">
        <v>785.99620000000004</v>
      </c>
      <c r="C19" s="21">
        <v>5.7874999999999996</v>
      </c>
      <c r="D19" s="22">
        <f t="shared" si="23"/>
        <v>791.78369999999995</v>
      </c>
      <c r="E19" s="23">
        <f t="shared" si="24"/>
        <v>-9.9999999974897905E-2</v>
      </c>
      <c r="F19" s="24">
        <f t="shared" si="25"/>
        <v>-2.39999999996598</v>
      </c>
      <c r="G19" s="25">
        <f t="shared" si="26"/>
        <v>-9.9999999974897905E-2</v>
      </c>
      <c r="H19" s="21">
        <v>6.6487999999999996</v>
      </c>
      <c r="I19" s="22">
        <f t="shared" si="27"/>
        <v>792.64499999999998</v>
      </c>
      <c r="J19" s="23">
        <f t="shared" si="28"/>
        <v>0</v>
      </c>
      <c r="K19" s="24">
        <f t="shared" si="29"/>
        <v>-1.69999999991433</v>
      </c>
      <c r="L19" s="25">
        <f t="shared" si="30"/>
        <v>0</v>
      </c>
      <c r="M19" s="40">
        <v>5.5288000000000004</v>
      </c>
      <c r="N19" s="22">
        <f t="shared" si="31"/>
        <v>791.52499999999998</v>
      </c>
      <c r="O19" s="23">
        <f t="shared" si="32"/>
        <v>-0.49999999998817701</v>
      </c>
      <c r="P19" s="24">
        <f t="shared" si="33"/>
        <v>-2.5999999999157799</v>
      </c>
      <c r="Q19" s="25">
        <f t="shared" si="34"/>
        <v>-0.49999999998817701</v>
      </c>
      <c r="R19" s="51"/>
      <c r="S19" s="47">
        <f t="shared" si="35"/>
        <v>45010</v>
      </c>
      <c r="T19" s="48">
        <v>8.8454999999999906</v>
      </c>
      <c r="U19" s="49">
        <f t="shared" si="36"/>
        <v>-0.50000000000594003</v>
      </c>
      <c r="V19" s="50">
        <f t="shared" si="37"/>
        <v>-2.3000000000053</v>
      </c>
      <c r="W19" s="32">
        <f t="shared" si="38"/>
        <v>-0.50000000000594003</v>
      </c>
      <c r="X19" s="18">
        <v>11.757099999999999</v>
      </c>
      <c r="Y19" s="49">
        <f t="shared" si="39"/>
        <v>0.10000000000687199</v>
      </c>
      <c r="Z19" s="50">
        <f t="shared" si="40"/>
        <v>-2.3999999999926298</v>
      </c>
      <c r="AA19" s="32">
        <f t="shared" si="41"/>
        <v>0.10000000000687199</v>
      </c>
      <c r="AB19" s="48">
        <v>9.0451999999999906</v>
      </c>
      <c r="AC19" s="49">
        <f t="shared" si="42"/>
        <v>-0.30000000000640598</v>
      </c>
      <c r="AD19" s="50">
        <f t="shared" si="43"/>
        <v>-2.3000000000053</v>
      </c>
      <c r="AE19" s="32">
        <f t="shared" si="44"/>
        <v>-0.30000000000640598</v>
      </c>
      <c r="AF19" s="55">
        <v>80983</v>
      </c>
      <c r="AG19" s="70">
        <f t="shared" si="45"/>
        <v>44</v>
      </c>
      <c r="AH19" s="71"/>
    </row>
    <row r="20" spans="1:43" s="1" customFormat="1" ht="14.85" customHeight="1">
      <c r="A20" s="19">
        <v>45011</v>
      </c>
      <c r="B20" s="20">
        <v>785.99620000000004</v>
      </c>
      <c r="C20" s="21">
        <v>5.7872000000000003</v>
      </c>
      <c r="D20" s="22">
        <f t="shared" si="23"/>
        <v>791.78340000000003</v>
      </c>
      <c r="E20" s="23">
        <f t="shared" si="24"/>
        <v>-0.30000000003838101</v>
      </c>
      <c r="F20" s="24">
        <f t="shared" si="25"/>
        <v>-2.70000000000437</v>
      </c>
      <c r="G20" s="25">
        <f t="shared" si="26"/>
        <v>-0.30000000003838101</v>
      </c>
      <c r="H20" s="21">
        <v>6.6486000000000001</v>
      </c>
      <c r="I20" s="22">
        <f t="shared" si="27"/>
        <v>792.64480000000003</v>
      </c>
      <c r="J20" s="23">
        <f t="shared" si="28"/>
        <v>-0.20000000006348301</v>
      </c>
      <c r="K20" s="24">
        <f t="shared" si="29"/>
        <v>-1.8999999999778101</v>
      </c>
      <c r="L20" s="25">
        <f t="shared" si="30"/>
        <v>-0.20000000006348301</v>
      </c>
      <c r="M20" s="39">
        <v>5.5286</v>
      </c>
      <c r="N20" s="22">
        <f t="shared" si="31"/>
        <v>791.52480000000003</v>
      </c>
      <c r="O20" s="23">
        <f t="shared" si="32"/>
        <v>-0.20000000006348301</v>
      </c>
      <c r="P20" s="24">
        <f t="shared" si="33"/>
        <v>-2.79999999997926</v>
      </c>
      <c r="Q20" s="25">
        <f t="shared" si="34"/>
        <v>-0.20000000006348301</v>
      </c>
      <c r="R20" s="46"/>
      <c r="S20" s="47">
        <f t="shared" si="35"/>
        <v>45011</v>
      </c>
      <c r="T20" s="48">
        <v>8.8452999999999893</v>
      </c>
      <c r="U20" s="49">
        <f t="shared" si="36"/>
        <v>-0.20000000000130999</v>
      </c>
      <c r="V20" s="50">
        <f t="shared" si="37"/>
        <v>-2.5000000000066098</v>
      </c>
      <c r="W20" s="32">
        <f t="shared" si="38"/>
        <v>-0.20000000000130999</v>
      </c>
      <c r="X20" s="18">
        <v>11.757</v>
      </c>
      <c r="Y20" s="49">
        <f t="shared" si="39"/>
        <v>-9.9999999997990599E-2</v>
      </c>
      <c r="Z20" s="50">
        <f t="shared" si="40"/>
        <v>-2.4999999999906199</v>
      </c>
      <c r="AA20" s="32">
        <f t="shared" si="41"/>
        <v>-9.9999999997990599E-2</v>
      </c>
      <c r="AB20" s="48">
        <v>9.0449999999999893</v>
      </c>
      <c r="AC20" s="49">
        <f t="shared" si="42"/>
        <v>-0.20000000000130999</v>
      </c>
      <c r="AD20" s="50">
        <f t="shared" si="43"/>
        <v>-2.5000000000066098</v>
      </c>
      <c r="AE20" s="32">
        <f t="shared" si="44"/>
        <v>-0.20000000000130999</v>
      </c>
      <c r="AF20" s="55">
        <v>80980</v>
      </c>
      <c r="AG20" s="70">
        <f t="shared" si="45"/>
        <v>47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45013</v>
      </c>
      <c r="B21" s="20">
        <v>785.99620000000004</v>
      </c>
      <c r="C21" s="21">
        <v>5.7870999999999997</v>
      </c>
      <c r="D21" s="22">
        <f t="shared" si="23"/>
        <v>791.78330000000005</v>
      </c>
      <c r="E21" s="23">
        <f t="shared" si="24"/>
        <v>-9.9999999974897905E-2</v>
      </c>
      <c r="F21" s="24">
        <f t="shared" si="25"/>
        <v>-2.79999999997926</v>
      </c>
      <c r="G21" s="25">
        <f t="shared" si="26"/>
        <v>-4.9999999987449001E-2</v>
      </c>
      <c r="H21" s="21">
        <v>6.6485000000000003</v>
      </c>
      <c r="I21" s="22">
        <f t="shared" si="27"/>
        <v>792.64469999999994</v>
      </c>
      <c r="J21" s="23">
        <f t="shared" si="28"/>
        <v>-9.9999999974897905E-2</v>
      </c>
      <c r="K21" s="24">
        <f t="shared" si="29"/>
        <v>-1.9999999999527101</v>
      </c>
      <c r="L21" s="25">
        <f t="shared" si="30"/>
        <v>-4.9999999987449001E-2</v>
      </c>
      <c r="M21" s="40">
        <v>5.5285000000000002</v>
      </c>
      <c r="N21" s="22">
        <f t="shared" si="31"/>
        <v>791.52470000000005</v>
      </c>
      <c r="O21" s="23">
        <f t="shared" si="32"/>
        <v>-9.9999999974897905E-2</v>
      </c>
      <c r="P21" s="24">
        <f t="shared" si="33"/>
        <v>-2.8999999999541601</v>
      </c>
      <c r="Q21" s="25">
        <f t="shared" si="34"/>
        <v>-4.9999999987449001E-2</v>
      </c>
      <c r="R21" s="51"/>
      <c r="S21" s="47">
        <f t="shared" si="35"/>
        <v>45013</v>
      </c>
      <c r="T21" s="48">
        <v>8.8452000000000002</v>
      </c>
      <c r="U21" s="49">
        <f t="shared" si="36"/>
        <v>-9.9999999992661501E-2</v>
      </c>
      <c r="V21" s="50">
        <f t="shared" si="37"/>
        <v>-2.59999999999927</v>
      </c>
      <c r="W21" s="32">
        <f t="shared" si="38"/>
        <v>-4.9999999996330799E-2</v>
      </c>
      <c r="X21" s="18">
        <v>11.757099999999999</v>
      </c>
      <c r="Y21" s="49">
        <f t="shared" si="39"/>
        <v>9.9999999990885199E-2</v>
      </c>
      <c r="Z21" s="50">
        <f t="shared" si="40"/>
        <v>-2.3999999999997401</v>
      </c>
      <c r="AA21" s="32">
        <f t="shared" si="41"/>
        <v>4.99999999954426E-2</v>
      </c>
      <c r="AB21" s="48">
        <v>9.0450999999999997</v>
      </c>
      <c r="AC21" s="49">
        <f t="shared" si="42"/>
        <v>0.10000000000687199</v>
      </c>
      <c r="AD21" s="50">
        <f t="shared" si="43"/>
        <v>-2.3999999999997401</v>
      </c>
      <c r="AE21" s="32">
        <f t="shared" si="44"/>
        <v>5.0000000003436199E-2</v>
      </c>
      <c r="AF21" s="55">
        <v>80977</v>
      </c>
      <c r="AG21" s="70">
        <f t="shared" si="45"/>
        <v>50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45015</v>
      </c>
      <c r="B22" s="20">
        <v>785.99620000000004</v>
      </c>
      <c r="C22" s="21">
        <v>5.7868000000000004</v>
      </c>
      <c r="D22" s="22">
        <f t="shared" si="23"/>
        <v>791.78300000000002</v>
      </c>
      <c r="E22" s="23">
        <f t="shared" si="24"/>
        <v>-0.30000000003838101</v>
      </c>
      <c r="F22" s="24">
        <f t="shared" si="25"/>
        <v>-3.1000000000176402</v>
      </c>
      <c r="G22" s="25">
        <f t="shared" si="26"/>
        <v>-0.15000000001919001</v>
      </c>
      <c r="H22" s="21">
        <v>6.6483999999999996</v>
      </c>
      <c r="I22" s="22">
        <f t="shared" si="27"/>
        <v>792.64459999999997</v>
      </c>
      <c r="J22" s="23">
        <f t="shared" si="28"/>
        <v>-9.9999999974897905E-2</v>
      </c>
      <c r="K22" s="24">
        <f t="shared" si="29"/>
        <v>-2.0999999999275998</v>
      </c>
      <c r="L22" s="25">
        <f t="shared" si="30"/>
        <v>-4.9999999987449001E-2</v>
      </c>
      <c r="M22" s="39">
        <v>5.5282</v>
      </c>
      <c r="N22" s="22">
        <f t="shared" si="31"/>
        <v>791.52440000000001</v>
      </c>
      <c r="O22" s="23">
        <f t="shared" si="32"/>
        <v>-0.30000000003838101</v>
      </c>
      <c r="P22" s="24">
        <f t="shared" si="33"/>
        <v>-3.1999999999925399</v>
      </c>
      <c r="Q22" s="25">
        <f t="shared" si="34"/>
        <v>-0.15000000001919001</v>
      </c>
      <c r="R22" s="51"/>
      <c r="S22" s="47">
        <f t="shared" si="35"/>
        <v>45015</v>
      </c>
      <c r="T22" s="48">
        <v>8.8448999999999902</v>
      </c>
      <c r="U22" s="49">
        <f t="shared" si="36"/>
        <v>-0.30000000000995902</v>
      </c>
      <c r="V22" s="50">
        <f t="shared" si="37"/>
        <v>-2.9000000000092299</v>
      </c>
      <c r="W22" s="32">
        <f t="shared" si="38"/>
        <v>-0.15000000000497901</v>
      </c>
      <c r="X22" s="18">
        <v>11.7568</v>
      </c>
      <c r="Y22" s="49">
        <f t="shared" si="39"/>
        <v>-0.299999999986866</v>
      </c>
      <c r="Z22" s="50">
        <f t="shared" si="40"/>
        <v>-2.6999999999865998</v>
      </c>
      <c r="AA22" s="32">
        <f t="shared" si="41"/>
        <v>-0.149999999993433</v>
      </c>
      <c r="AB22" s="48">
        <v>9.0445999999999902</v>
      </c>
      <c r="AC22" s="49">
        <f t="shared" si="42"/>
        <v>-0.50000000000949296</v>
      </c>
      <c r="AD22" s="50">
        <f t="shared" si="43"/>
        <v>-2.9000000000092299</v>
      </c>
      <c r="AE22" s="32">
        <f t="shared" si="44"/>
        <v>-0.25000000000474598</v>
      </c>
      <c r="AF22" s="55">
        <v>80974</v>
      </c>
      <c r="AG22" s="70">
        <f t="shared" si="45"/>
        <v>53</v>
      </c>
      <c r="AH22" s="72"/>
    </row>
    <row r="23" spans="1:43" s="1" customFormat="1" ht="14.85" customHeight="1">
      <c r="A23" s="19">
        <v>45018</v>
      </c>
      <c r="B23" s="20">
        <v>785.99620000000004</v>
      </c>
      <c r="C23" s="21">
        <v>5.7866</v>
      </c>
      <c r="D23" s="22">
        <f t="shared" si="23"/>
        <v>791.78279999999995</v>
      </c>
      <c r="E23" s="23">
        <f t="shared" si="24"/>
        <v>-0.199999999949796</v>
      </c>
      <c r="F23" s="24">
        <f t="shared" si="25"/>
        <v>-3.2999999999674401</v>
      </c>
      <c r="G23" s="25">
        <f t="shared" si="26"/>
        <v>-6.6666666649931997E-2</v>
      </c>
      <c r="H23" s="21">
        <v>6.6482999999999999</v>
      </c>
      <c r="I23" s="22">
        <f t="shared" si="27"/>
        <v>792.64449999999999</v>
      </c>
      <c r="J23" s="23">
        <f t="shared" si="28"/>
        <v>-0.10000000008858501</v>
      </c>
      <c r="K23" s="24">
        <f t="shared" si="29"/>
        <v>-2.2000000000161899</v>
      </c>
      <c r="L23" s="25">
        <f t="shared" si="30"/>
        <v>-3.3333333362861602E-2</v>
      </c>
      <c r="M23" s="40">
        <v>5.5281000000000002</v>
      </c>
      <c r="N23" s="22">
        <f t="shared" si="31"/>
        <v>791.52430000000004</v>
      </c>
      <c r="O23" s="23">
        <f t="shared" si="32"/>
        <v>-9.9999999974897905E-2</v>
      </c>
      <c r="P23" s="24">
        <f t="shared" si="33"/>
        <v>-3.2999999999674401</v>
      </c>
      <c r="Q23" s="25">
        <f t="shared" si="34"/>
        <v>-3.3333333324965998E-2</v>
      </c>
      <c r="R23" s="51"/>
      <c r="S23" s="47">
        <f t="shared" si="35"/>
        <v>45018</v>
      </c>
      <c r="T23" s="48">
        <v>8.8446999999999907</v>
      </c>
      <c r="U23" s="49">
        <f t="shared" si="36"/>
        <v>-0.20000000000130999</v>
      </c>
      <c r="V23" s="50">
        <f t="shared" si="37"/>
        <v>-3.1000000000105401</v>
      </c>
      <c r="W23" s="32">
        <f t="shared" si="38"/>
        <v>-6.66666666671034E-2</v>
      </c>
      <c r="X23" s="18">
        <v>11.7567</v>
      </c>
      <c r="Y23" s="49">
        <f t="shared" si="39"/>
        <v>-9.9999999997990599E-2</v>
      </c>
      <c r="Z23" s="50">
        <f t="shared" si="40"/>
        <v>-2.7999999999845899</v>
      </c>
      <c r="AA23" s="32">
        <f t="shared" si="41"/>
        <v>-3.3333333332663501E-2</v>
      </c>
      <c r="AB23" s="48">
        <v>9.0443999999999907</v>
      </c>
      <c r="AC23" s="49">
        <f t="shared" si="42"/>
        <v>-0.20000000000130999</v>
      </c>
      <c r="AD23" s="50">
        <f t="shared" si="43"/>
        <v>-3.1000000000105401</v>
      </c>
      <c r="AE23" s="32">
        <f t="shared" si="44"/>
        <v>-6.66666666671034E-2</v>
      </c>
      <c r="AF23" s="55">
        <v>80971</v>
      </c>
      <c r="AG23" s="70">
        <f t="shared" si="45"/>
        <v>56</v>
      </c>
      <c r="AH23" s="71"/>
    </row>
    <row r="24" spans="1:43" s="1" customFormat="1" ht="14.25">
      <c r="A24" s="19">
        <v>45020</v>
      </c>
      <c r="B24" s="20">
        <v>785.99620000000004</v>
      </c>
      <c r="C24" s="21">
        <v>5.7866999999999997</v>
      </c>
      <c r="D24" s="22">
        <f t="shared" si="23"/>
        <v>791.78290000000004</v>
      </c>
      <c r="E24" s="23">
        <f t="shared" si="24"/>
        <v>9.9999999974897905E-2</v>
      </c>
      <c r="F24" s="24">
        <f t="shared" si="25"/>
        <v>-3.1999999999925399</v>
      </c>
      <c r="G24" s="25">
        <f t="shared" si="26"/>
        <v>4.9999999987449001E-2</v>
      </c>
      <c r="H24" s="21">
        <v>6.6485000000000003</v>
      </c>
      <c r="I24" s="22">
        <f t="shared" si="27"/>
        <v>792.64469999999994</v>
      </c>
      <c r="J24" s="23">
        <f t="shared" si="28"/>
        <v>0.20000000006348301</v>
      </c>
      <c r="K24" s="24">
        <f t="shared" si="29"/>
        <v>-1.9999999999527101</v>
      </c>
      <c r="L24" s="25">
        <f t="shared" si="30"/>
        <v>0.100000000031741</v>
      </c>
      <c r="M24" s="39">
        <v>5.5278</v>
      </c>
      <c r="N24" s="22">
        <f t="shared" si="31"/>
        <v>791.524</v>
      </c>
      <c r="O24" s="23">
        <f t="shared" si="32"/>
        <v>-0.30000000003838101</v>
      </c>
      <c r="P24" s="24">
        <f t="shared" si="33"/>
        <v>-3.6000000000058199</v>
      </c>
      <c r="Q24" s="25">
        <f t="shared" si="34"/>
        <v>-0.15000000001919001</v>
      </c>
      <c r="R24" s="51"/>
      <c r="S24" s="47">
        <f t="shared" si="35"/>
        <v>45020</v>
      </c>
      <c r="T24" s="48">
        <v>8.8445</v>
      </c>
      <c r="U24" s="49">
        <f t="shared" si="36"/>
        <v>-0.19999999998887599</v>
      </c>
      <c r="V24" s="50">
        <f t="shared" si="37"/>
        <v>-3.2999999999994101</v>
      </c>
      <c r="W24" s="32">
        <f t="shared" si="38"/>
        <v>-9.9999999994437899E-2</v>
      </c>
      <c r="X24" s="18">
        <v>11.756600000000001</v>
      </c>
      <c r="Y24" s="49">
        <f t="shared" si="39"/>
        <v>-0.100000000013978</v>
      </c>
      <c r="Z24" s="50">
        <f t="shared" si="40"/>
        <v>-2.8999999999985699</v>
      </c>
      <c r="AA24" s="32">
        <f t="shared" si="41"/>
        <v>-5.0000000006988898E-2</v>
      </c>
      <c r="AB24" s="48">
        <v>9.0444999999999993</v>
      </c>
      <c r="AC24" s="49">
        <f t="shared" si="42"/>
        <v>0.100000000010425</v>
      </c>
      <c r="AD24" s="50">
        <f t="shared" si="43"/>
        <v>-3.0000000000001101</v>
      </c>
      <c r="AE24" s="32">
        <f t="shared" si="44"/>
        <v>5.00000000052125E-2</v>
      </c>
      <c r="AF24" s="55">
        <v>80968</v>
      </c>
      <c r="AG24" s="70">
        <f t="shared" si="45"/>
        <v>59</v>
      </c>
      <c r="AH24" s="72"/>
    </row>
    <row r="25" spans="1:43" s="7" customFormat="1" ht="14.25">
      <c r="A25" s="26"/>
      <c r="B25" s="27"/>
      <c r="C25" s="28"/>
      <c r="D25" s="29"/>
      <c r="E25" s="30">
        <f>F24-F14</f>
        <v>-1.70000000002801</v>
      </c>
      <c r="F25" s="31">
        <f>K24-K14</f>
        <v>-0.69999999993798001</v>
      </c>
      <c r="G25" s="32">
        <f>P24-P14</f>
        <v>-2.00000000006639</v>
      </c>
      <c r="H25" s="33">
        <f>F24</f>
        <v>-3.1999999999925399</v>
      </c>
      <c r="I25" s="41">
        <f>K24</f>
        <v>-1.9999999999527101</v>
      </c>
      <c r="J25" s="30">
        <f>P24</f>
        <v>-3.6000000000058199</v>
      </c>
      <c r="K25" s="31">
        <f>G25/15</f>
        <v>-0.13333333333775901</v>
      </c>
      <c r="L25" s="32"/>
      <c r="M25" s="42"/>
      <c r="N25" s="29"/>
      <c r="O25" s="30"/>
      <c r="P25" s="31"/>
      <c r="Q25" s="32"/>
      <c r="R25" s="46"/>
      <c r="S25" s="26"/>
      <c r="T25" s="28"/>
      <c r="U25" s="49">
        <f>V24-V14</f>
        <v>-2.0000000000006599</v>
      </c>
      <c r="V25" s="50">
        <f>Z24-Z14</f>
        <v>-1.1999999999989801</v>
      </c>
      <c r="W25" s="32">
        <f>AD24-AD14</f>
        <v>-1.70000000000136</v>
      </c>
      <c r="X25" s="49">
        <f>V24</f>
        <v>-3.2999999999994101</v>
      </c>
      <c r="Y25" s="50">
        <f>Z24</f>
        <v>-2.8999999999985699</v>
      </c>
      <c r="Z25" s="32">
        <f>AD24</f>
        <v>-3.0000000000001101</v>
      </c>
      <c r="AA25" s="32">
        <f>U25/15</f>
        <v>-0.13333333333337699</v>
      </c>
      <c r="AB25" s="56"/>
      <c r="AC25" s="49"/>
      <c r="AD25" s="50"/>
      <c r="AE25" s="32"/>
      <c r="AF25" s="57"/>
      <c r="AG25" s="82"/>
    </row>
    <row r="26" spans="1:43" s="1" customFormat="1" ht="14.25">
      <c r="A26" s="19"/>
      <c r="B26" s="20"/>
      <c r="C26" s="21"/>
      <c r="D26" s="22"/>
      <c r="E26" s="23"/>
      <c r="F26" s="24"/>
      <c r="G26" s="25"/>
      <c r="H26" s="21"/>
      <c r="I26" s="22"/>
      <c r="J26" s="23"/>
      <c r="K26" s="24"/>
      <c r="L26" s="25"/>
      <c r="M26" s="39"/>
      <c r="N26" s="22"/>
      <c r="O26" s="23"/>
      <c r="P26" s="24"/>
      <c r="Q26" s="25"/>
      <c r="R26" s="51"/>
      <c r="S26" s="47"/>
      <c r="T26" s="48"/>
      <c r="U26" s="49"/>
      <c r="V26" s="50"/>
      <c r="W26" s="32"/>
      <c r="X26" s="18"/>
      <c r="Y26" s="49"/>
      <c r="Z26" s="50"/>
      <c r="AA26" s="32"/>
      <c r="AB26" s="48"/>
      <c r="AC26" s="49"/>
      <c r="AD26" s="50"/>
      <c r="AE26" s="32"/>
      <c r="AF26" s="55"/>
      <c r="AG26" s="70"/>
      <c r="AH26" s="72"/>
    </row>
    <row r="27" spans="1:43" s="1" customFormat="1" ht="14.25">
      <c r="A27" s="19"/>
      <c r="B27" s="20"/>
      <c r="C27" s="21"/>
      <c r="D27" s="22"/>
      <c r="E27" s="23"/>
      <c r="F27" s="24"/>
      <c r="G27" s="25"/>
      <c r="H27" s="21"/>
      <c r="I27" s="22"/>
      <c r="J27" s="23"/>
      <c r="K27" s="24"/>
      <c r="L27" s="25"/>
      <c r="M27" s="40"/>
      <c r="N27" s="22"/>
      <c r="O27" s="23"/>
      <c r="P27" s="24"/>
      <c r="Q27" s="25"/>
      <c r="R27" s="52"/>
      <c r="S27" s="47"/>
      <c r="T27" s="48"/>
      <c r="U27" s="49"/>
      <c r="V27" s="50"/>
      <c r="W27" s="32"/>
      <c r="X27" s="18"/>
      <c r="Y27" s="49"/>
      <c r="Z27" s="50"/>
      <c r="AA27" s="32"/>
      <c r="AB27" s="48"/>
      <c r="AC27" s="49"/>
      <c r="AD27" s="50"/>
      <c r="AE27" s="32"/>
      <c r="AF27" s="55"/>
      <c r="AG27" s="70"/>
      <c r="AH27" s="71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47"/>
      <c r="T28" s="48"/>
      <c r="U28" s="49"/>
      <c r="V28" s="50"/>
      <c r="W28" s="32"/>
      <c r="X28" s="18"/>
      <c r="Y28" s="49"/>
      <c r="Z28" s="50"/>
      <c r="AA28" s="32"/>
      <c r="AB28" s="48"/>
      <c r="AC28" s="49"/>
      <c r="AD28" s="50"/>
      <c r="AE28" s="32"/>
      <c r="AF28" s="55"/>
      <c r="AG28" s="70"/>
      <c r="AH28" s="72"/>
    </row>
    <row r="29" spans="1:43" s="1" customFormat="1" ht="14.25">
      <c r="A29" s="19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47"/>
      <c r="T29" s="48"/>
      <c r="U29" s="49"/>
      <c r="V29" s="50"/>
      <c r="W29" s="32"/>
      <c r="X29" s="18"/>
      <c r="Y29" s="49"/>
      <c r="Z29" s="50"/>
      <c r="AA29" s="32"/>
      <c r="AB29" s="4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6" workbookViewId="0">
      <selection activeCell="AA26" sqref="AA26"/>
    </sheetView>
  </sheetViews>
  <sheetFormatPr defaultColWidth="9" defaultRowHeight="13.5"/>
  <cols>
    <col min="1" max="1" width="9.125"/>
    <col min="2" max="2" width="10.625" customWidth="1"/>
    <col min="3" max="3" width="13.75"/>
    <col min="4" max="4" width="11.875" customWidth="1"/>
    <col min="5" max="6" width="9.375"/>
    <col min="8" max="8" width="13.75"/>
    <col min="9" max="9" width="12.125" customWidth="1"/>
    <col min="10" max="12" width="9.375"/>
    <col min="13" max="13" width="13.75"/>
    <col min="14" max="14" width="11.625" customWidth="1"/>
    <col min="15" max="17" width="9.375"/>
    <col min="19" max="19" width="9.125"/>
    <col min="20" max="20" width="13.75"/>
    <col min="24" max="24" width="11.875" customWidth="1"/>
    <col min="28" max="28" width="12.875" customWidth="1"/>
    <col min="32" max="33" width="10.375"/>
  </cols>
  <sheetData>
    <row r="1" spans="1:44" s="1" customFormat="1" ht="30.75" customHeight="1">
      <c r="A1" s="97" t="s">
        <v>84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45006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45006</v>
      </c>
      <c r="B6" s="20">
        <v>785.99620000000004</v>
      </c>
      <c r="C6" s="21">
        <v>5.6181000000000001</v>
      </c>
      <c r="D6" s="22">
        <f t="shared" ref="D6:D24" si="0">C6+B6</f>
        <v>791.61429999999996</v>
      </c>
      <c r="E6" s="23">
        <v>0</v>
      </c>
      <c r="F6" s="24">
        <v>0</v>
      </c>
      <c r="G6" s="25">
        <v>0</v>
      </c>
      <c r="H6" s="21">
        <v>6.7061999999999999</v>
      </c>
      <c r="I6" s="22">
        <f t="shared" ref="I6:I24" si="1">H6+B6</f>
        <v>792.70240000000001</v>
      </c>
      <c r="J6" s="23">
        <v>0</v>
      </c>
      <c r="K6" s="24">
        <v>0</v>
      </c>
      <c r="L6" s="25">
        <v>0</v>
      </c>
      <c r="M6" s="39">
        <v>5.2194000000000003</v>
      </c>
      <c r="N6" s="22">
        <f t="shared" ref="N6:N24" si="2">M6+B6</f>
        <v>791.21559999999999</v>
      </c>
      <c r="O6" s="23">
        <v>0</v>
      </c>
      <c r="P6" s="24">
        <v>0</v>
      </c>
      <c r="Q6" s="25">
        <v>0</v>
      </c>
      <c r="R6" s="46"/>
      <c r="S6" s="47">
        <f t="shared" ref="S6:S24" si="3">A6</f>
        <v>45006</v>
      </c>
      <c r="T6" s="48">
        <v>9.1341999999999999</v>
      </c>
      <c r="U6" s="49">
        <v>0</v>
      </c>
      <c r="V6" s="50">
        <v>0</v>
      </c>
      <c r="W6" s="32">
        <v>0</v>
      </c>
      <c r="X6" s="18">
        <v>11.759499999999999</v>
      </c>
      <c r="Y6" s="49">
        <f>(X6-X6)*1000</f>
        <v>0</v>
      </c>
      <c r="Z6" s="50">
        <v>0</v>
      </c>
      <c r="AA6" s="32">
        <v>0</v>
      </c>
      <c r="AB6" s="48">
        <v>9.0474999999999994</v>
      </c>
      <c r="AC6" s="49">
        <v>0</v>
      </c>
      <c r="AD6" s="50">
        <v>0</v>
      </c>
      <c r="AE6" s="32">
        <v>0</v>
      </c>
      <c r="AF6" s="55">
        <v>81022</v>
      </c>
      <c r="AG6" s="70">
        <f t="shared" ref="AG6:AG24" si="4">81027-AF6</f>
        <v>5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45007</v>
      </c>
      <c r="B7" s="20">
        <v>785.99620000000004</v>
      </c>
      <c r="C7" s="21">
        <v>5.6180000000000003</v>
      </c>
      <c r="D7" s="22">
        <f t="shared" si="0"/>
        <v>791.61419999999998</v>
      </c>
      <c r="E7" s="23">
        <f t="shared" ref="E7:E24" si="5">(D7-D6)*1000</f>
        <v>-9.9999999974897905E-2</v>
      </c>
      <c r="F7" s="24">
        <f t="shared" ref="F7:F24" si="6">F6+E7</f>
        <v>-9.9999999974897905E-2</v>
      </c>
      <c r="G7" s="25">
        <f t="shared" ref="G7:G24" si="7">E7/(A7-A6)</f>
        <v>-9.9999999974897905E-2</v>
      </c>
      <c r="H7" s="21">
        <v>6.7060000000000004</v>
      </c>
      <c r="I7" s="22">
        <f t="shared" si="1"/>
        <v>792.70219999999995</v>
      </c>
      <c r="J7" s="23">
        <f t="shared" ref="J7:J24" si="8">(I7-I6)*1000</f>
        <v>-0.199999999949796</v>
      </c>
      <c r="K7" s="24">
        <f t="shared" ref="K7:K24" si="9">K6+J7</f>
        <v>-0.199999999949796</v>
      </c>
      <c r="L7" s="25">
        <f t="shared" ref="L7:L24" si="10">J7/(A7-A6)</f>
        <v>-0.199999999949796</v>
      </c>
      <c r="M7" s="40">
        <v>5.2191000000000001</v>
      </c>
      <c r="N7" s="22">
        <f t="shared" si="2"/>
        <v>791.21529999999996</v>
      </c>
      <c r="O7" s="23">
        <f t="shared" ref="O7:O24" si="11">(N7-N6)*1000</f>
        <v>-0.29999999992469401</v>
      </c>
      <c r="P7" s="24">
        <f t="shared" ref="P7:P24" si="12">P6+O7</f>
        <v>-0.29999999992469401</v>
      </c>
      <c r="Q7" s="25">
        <f t="shared" ref="Q7:Q24" si="13">O7/(A7-A6)</f>
        <v>-0.29999999992469401</v>
      </c>
      <c r="R7" s="51"/>
      <c r="S7" s="47">
        <f t="shared" si="3"/>
        <v>45007</v>
      </c>
      <c r="T7" s="48">
        <v>9.1344999999999992</v>
      </c>
      <c r="U7" s="49">
        <f t="shared" ref="U7:U24" si="14">(T7-T6)*1000</f>
        <v>0.29999999999930099</v>
      </c>
      <c r="V7" s="50">
        <f t="shared" ref="V7:V24" si="15">V6+U7</f>
        <v>0.29999999999930099</v>
      </c>
      <c r="W7" s="32">
        <f t="shared" ref="W7:W24" si="16">U7/(S7-S6)</f>
        <v>0.29999999999930099</v>
      </c>
      <c r="X7" s="18">
        <v>11.7592</v>
      </c>
      <c r="Y7" s="49">
        <f t="shared" ref="Y7:Y24" si="17">(X7-X6)*1000</f>
        <v>-0.29999999999930099</v>
      </c>
      <c r="Z7" s="50">
        <f t="shared" ref="Z7:Z24" si="18">Z6+Y7</f>
        <v>-0.29999999999930099</v>
      </c>
      <c r="AA7" s="32">
        <f t="shared" ref="AA7:AA24" si="19">Y7/(S7-S6)</f>
        <v>-0.29999999999930099</v>
      </c>
      <c r="AB7" s="48">
        <v>9.0472999999999999</v>
      </c>
      <c r="AC7" s="49">
        <f t="shared" ref="AC7:AC24" si="20">(AB7-AB6)*1000</f>
        <v>-0.19999999999953399</v>
      </c>
      <c r="AD7" s="50">
        <f t="shared" ref="AD7:AD24" si="21">AD6+AC7</f>
        <v>-0.19999999999953399</v>
      </c>
      <c r="AE7" s="32">
        <f t="shared" ref="AE7:AE24" si="22">AC7/(S7-S6)</f>
        <v>-0.19999999999953399</v>
      </c>
      <c r="AF7" s="55">
        <v>81019</v>
      </c>
      <c r="AG7" s="70">
        <f t="shared" si="4"/>
        <v>8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45008</v>
      </c>
      <c r="B8" s="20">
        <v>785.99620000000004</v>
      </c>
      <c r="C8" s="21">
        <v>5.6178999999999997</v>
      </c>
      <c r="D8" s="22">
        <f t="shared" si="0"/>
        <v>791.61410000000001</v>
      </c>
      <c r="E8" s="23">
        <f t="shared" si="5"/>
        <v>-0.10000000008858501</v>
      </c>
      <c r="F8" s="24">
        <f t="shared" si="6"/>
        <v>-0.20000000006348301</v>
      </c>
      <c r="G8" s="25">
        <f t="shared" si="7"/>
        <v>-0.10000000008858501</v>
      </c>
      <c r="H8" s="21">
        <v>6.7054999999999998</v>
      </c>
      <c r="I8" s="22">
        <f t="shared" si="1"/>
        <v>792.70169999999996</v>
      </c>
      <c r="J8" s="23">
        <f t="shared" si="8"/>
        <v>-0.49999999998817701</v>
      </c>
      <c r="K8" s="24">
        <f t="shared" si="9"/>
        <v>-0.69999999993797202</v>
      </c>
      <c r="L8" s="25">
        <f t="shared" si="10"/>
        <v>-0.49999999998817701</v>
      </c>
      <c r="M8" s="39">
        <v>5.2190000000000003</v>
      </c>
      <c r="N8" s="22">
        <f t="shared" si="2"/>
        <v>791.21519999999998</v>
      </c>
      <c r="O8" s="23">
        <f t="shared" si="11"/>
        <v>-9.9999999974897905E-2</v>
      </c>
      <c r="P8" s="24">
        <f t="shared" si="12"/>
        <v>-0.39999999989959201</v>
      </c>
      <c r="Q8" s="25">
        <f t="shared" si="13"/>
        <v>-9.9999999974897905E-2</v>
      </c>
      <c r="R8" s="46"/>
      <c r="S8" s="47">
        <f t="shared" si="3"/>
        <v>45008</v>
      </c>
      <c r="T8" s="48">
        <v>9.1342999999999996</v>
      </c>
      <c r="U8" s="49">
        <f t="shared" si="14"/>
        <v>-0.19999999999953399</v>
      </c>
      <c r="V8" s="50">
        <f t="shared" si="15"/>
        <v>9.99999999997669E-2</v>
      </c>
      <c r="W8" s="32">
        <f t="shared" si="16"/>
        <v>-0.19999999999953399</v>
      </c>
      <c r="X8" s="18">
        <v>11.759</v>
      </c>
      <c r="Y8" s="49">
        <f t="shared" si="17"/>
        <v>-0.19999999999953399</v>
      </c>
      <c r="Z8" s="50">
        <f t="shared" si="18"/>
        <v>-0.49999999999883499</v>
      </c>
      <c r="AA8" s="32">
        <f t="shared" si="19"/>
        <v>-0.19999999999953399</v>
      </c>
      <c r="AB8" s="48">
        <v>9.0471000000000004</v>
      </c>
      <c r="AC8" s="49">
        <f t="shared" si="20"/>
        <v>-0.19999999999953399</v>
      </c>
      <c r="AD8" s="50">
        <f t="shared" si="21"/>
        <v>-0.39999999999906799</v>
      </c>
      <c r="AE8" s="32">
        <f t="shared" si="22"/>
        <v>-0.19999999999953399</v>
      </c>
      <c r="AF8" s="55">
        <v>81016</v>
      </c>
      <c r="AG8" s="70">
        <f t="shared" si="4"/>
        <v>11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45009</v>
      </c>
      <c r="B9" s="20">
        <v>785.99620000000004</v>
      </c>
      <c r="C9" s="21">
        <v>5.6177000000000001</v>
      </c>
      <c r="D9" s="22">
        <f t="shared" si="0"/>
        <v>791.61389999999994</v>
      </c>
      <c r="E9" s="23">
        <f t="shared" si="5"/>
        <v>-0.199999999949796</v>
      </c>
      <c r="F9" s="24">
        <f t="shared" si="6"/>
        <v>-0.40000000001327901</v>
      </c>
      <c r="G9" s="25">
        <f t="shared" si="7"/>
        <v>-0.199999999949796</v>
      </c>
      <c r="H9" s="21">
        <v>6.7053000000000003</v>
      </c>
      <c r="I9" s="22">
        <f t="shared" si="1"/>
        <v>792.70150000000001</v>
      </c>
      <c r="J9" s="23">
        <f t="shared" si="8"/>
        <v>-0.20000000006348301</v>
      </c>
      <c r="K9" s="24">
        <f t="shared" si="9"/>
        <v>-0.90000000000145497</v>
      </c>
      <c r="L9" s="25">
        <f t="shared" si="10"/>
        <v>-0.20000000006348301</v>
      </c>
      <c r="M9" s="40">
        <v>5.2187999999999999</v>
      </c>
      <c r="N9" s="22">
        <f t="shared" si="2"/>
        <v>791.21500000000003</v>
      </c>
      <c r="O9" s="23">
        <f t="shared" si="11"/>
        <v>-0.20000000006348301</v>
      </c>
      <c r="P9" s="24">
        <f t="shared" si="12"/>
        <v>-0.59999999996307496</v>
      </c>
      <c r="Q9" s="25">
        <f t="shared" si="13"/>
        <v>-0.20000000006348301</v>
      </c>
      <c r="R9" s="51"/>
      <c r="S9" s="47">
        <f t="shared" si="3"/>
        <v>45009</v>
      </c>
      <c r="T9" s="48">
        <v>9.1341000000000001</v>
      </c>
      <c r="U9" s="49">
        <f t="shared" si="14"/>
        <v>-0.19999999999953399</v>
      </c>
      <c r="V9" s="50">
        <f t="shared" si="15"/>
        <v>-9.99999999997669E-2</v>
      </c>
      <c r="W9" s="32">
        <f t="shared" si="16"/>
        <v>-0.19999999999953399</v>
      </c>
      <c r="X9" s="18">
        <v>11.758800000000001</v>
      </c>
      <c r="Y9" s="49">
        <f t="shared" si="17"/>
        <v>-0.19999999999953399</v>
      </c>
      <c r="Z9" s="50">
        <f t="shared" si="18"/>
        <v>-0.69999999999836904</v>
      </c>
      <c r="AA9" s="32">
        <f t="shared" si="19"/>
        <v>-0.19999999999953399</v>
      </c>
      <c r="AB9" s="48">
        <v>9.0469000000000008</v>
      </c>
      <c r="AC9" s="49">
        <f t="shared" si="20"/>
        <v>-0.19999999999953399</v>
      </c>
      <c r="AD9" s="50">
        <f t="shared" si="21"/>
        <v>-0.59999999999860198</v>
      </c>
      <c r="AE9" s="32">
        <f t="shared" si="22"/>
        <v>-0.19999999999953399</v>
      </c>
      <c r="AF9" s="55">
        <v>81013</v>
      </c>
      <c r="AG9" s="70">
        <f t="shared" si="4"/>
        <v>14</v>
      </c>
      <c r="AH9" s="71"/>
      <c r="AI9" s="73"/>
      <c r="AJ9" s="73"/>
      <c r="AK9" s="73"/>
      <c r="AL9" s="73"/>
      <c r="AM9" s="73"/>
    </row>
    <row r="10" spans="1:44" s="7" customFormat="1" ht="14.25">
      <c r="A10" s="19">
        <v>45010</v>
      </c>
      <c r="B10" s="20">
        <v>785.99620000000004</v>
      </c>
      <c r="C10" s="21">
        <v>5.6174999999999997</v>
      </c>
      <c r="D10" s="22">
        <f t="shared" si="0"/>
        <v>791.61369999999999</v>
      </c>
      <c r="E10" s="23">
        <f t="shared" si="5"/>
        <v>-0.20000000006348301</v>
      </c>
      <c r="F10" s="24">
        <f t="shared" si="6"/>
        <v>-0.60000000007676102</v>
      </c>
      <c r="G10" s="25">
        <f t="shared" si="7"/>
        <v>-0.20000000006348301</v>
      </c>
      <c r="H10" s="21">
        <v>6.7050999999999998</v>
      </c>
      <c r="I10" s="22">
        <f t="shared" si="1"/>
        <v>792.70129999999995</v>
      </c>
      <c r="J10" s="23">
        <f t="shared" si="8"/>
        <v>-0.199999999949796</v>
      </c>
      <c r="K10" s="24">
        <f t="shared" si="9"/>
        <v>-1.09999999995125</v>
      </c>
      <c r="L10" s="25">
        <f t="shared" si="10"/>
        <v>-0.199999999949796</v>
      </c>
      <c r="M10" s="39">
        <v>5.2186000000000003</v>
      </c>
      <c r="N10" s="22">
        <f t="shared" si="2"/>
        <v>791.21479999999997</v>
      </c>
      <c r="O10" s="23">
        <f t="shared" si="11"/>
        <v>-0.199999999949796</v>
      </c>
      <c r="P10" s="24">
        <f t="shared" si="12"/>
        <v>-0.79999999991286996</v>
      </c>
      <c r="Q10" s="25">
        <f t="shared" si="13"/>
        <v>-0.199999999949796</v>
      </c>
      <c r="R10" s="46"/>
      <c r="S10" s="47">
        <f t="shared" si="3"/>
        <v>45010</v>
      </c>
      <c r="T10" s="48">
        <v>9.1341999999999999</v>
      </c>
      <c r="U10" s="49">
        <f t="shared" si="14"/>
        <v>9.99999999997669E-2</v>
      </c>
      <c r="V10" s="50">
        <f t="shared" si="15"/>
        <v>0</v>
      </c>
      <c r="W10" s="32">
        <f t="shared" si="16"/>
        <v>9.99999999997669E-2</v>
      </c>
      <c r="X10" s="18">
        <v>11.758699999999999</v>
      </c>
      <c r="Y10" s="49">
        <f t="shared" si="17"/>
        <v>-0.10000000000154299</v>
      </c>
      <c r="Z10" s="50">
        <f t="shared" si="18"/>
        <v>-0.799999999999912</v>
      </c>
      <c r="AA10" s="32">
        <f t="shared" si="19"/>
        <v>-0.10000000000154299</v>
      </c>
      <c r="AB10" s="48">
        <v>9.0470000000000006</v>
      </c>
      <c r="AC10" s="49">
        <f t="shared" si="20"/>
        <v>9.99999999997669E-2</v>
      </c>
      <c r="AD10" s="50">
        <f t="shared" si="21"/>
        <v>-0.49999999999883499</v>
      </c>
      <c r="AE10" s="32">
        <f t="shared" si="22"/>
        <v>9.99999999997669E-2</v>
      </c>
      <c r="AF10" s="55">
        <v>81010</v>
      </c>
      <c r="AG10" s="70">
        <f t="shared" si="4"/>
        <v>17</v>
      </c>
    </row>
    <row r="11" spans="1:44" s="7" customFormat="1" ht="14.25">
      <c r="A11" s="19">
        <v>45011</v>
      </c>
      <c r="B11" s="20">
        <v>785.99620000000004</v>
      </c>
      <c r="C11" s="21">
        <v>5.6173999999999999</v>
      </c>
      <c r="D11" s="22">
        <f t="shared" si="0"/>
        <v>791.61360000000002</v>
      </c>
      <c r="E11" s="23">
        <f t="shared" si="5"/>
        <v>-9.9999999974897905E-2</v>
      </c>
      <c r="F11" s="24">
        <f t="shared" si="6"/>
        <v>-0.70000000005165897</v>
      </c>
      <c r="G11" s="25">
        <f t="shared" si="7"/>
        <v>-9.9999999974897905E-2</v>
      </c>
      <c r="H11" s="21">
        <v>6.7051999999999996</v>
      </c>
      <c r="I11" s="22">
        <f t="shared" si="1"/>
        <v>792.70140000000004</v>
      </c>
      <c r="J11" s="23">
        <f t="shared" si="8"/>
        <v>9.9999999974897905E-2</v>
      </c>
      <c r="K11" s="24">
        <f t="shared" si="9"/>
        <v>-0.99999999997635303</v>
      </c>
      <c r="L11" s="25">
        <f t="shared" si="10"/>
        <v>9.9999999974897905E-2</v>
      </c>
      <c r="M11" s="40">
        <v>5.2184999999999997</v>
      </c>
      <c r="N11" s="22">
        <f t="shared" si="2"/>
        <v>791.21469999999999</v>
      </c>
      <c r="O11" s="23">
        <f t="shared" si="11"/>
        <v>-0.10000000008858501</v>
      </c>
      <c r="P11" s="24">
        <f t="shared" si="12"/>
        <v>-0.90000000000145497</v>
      </c>
      <c r="Q11" s="25">
        <f t="shared" si="13"/>
        <v>-0.10000000008858501</v>
      </c>
      <c r="R11" s="46"/>
      <c r="S11" s="47">
        <f t="shared" si="3"/>
        <v>45011</v>
      </c>
      <c r="T11" s="48">
        <v>9.1336999999999993</v>
      </c>
      <c r="U11" s="49">
        <f t="shared" si="14"/>
        <v>-0.50000000000061096</v>
      </c>
      <c r="V11" s="50">
        <f t="shared" si="15"/>
        <v>-0.50000000000061096</v>
      </c>
      <c r="W11" s="32">
        <f t="shared" si="16"/>
        <v>-0.50000000000061096</v>
      </c>
      <c r="X11" s="18">
        <v>11.7584</v>
      </c>
      <c r="Y11" s="49">
        <f t="shared" si="17"/>
        <v>-0.29999999999930099</v>
      </c>
      <c r="Z11" s="50">
        <f t="shared" si="18"/>
        <v>-1.0999999999992101</v>
      </c>
      <c r="AA11" s="32">
        <f t="shared" si="19"/>
        <v>-0.29999999999930099</v>
      </c>
      <c r="AB11" s="48">
        <v>9.0465</v>
      </c>
      <c r="AC11" s="49">
        <f t="shared" si="20"/>
        <v>-0.50000000000061096</v>
      </c>
      <c r="AD11" s="50">
        <f t="shared" si="21"/>
        <v>-0.999999999999446</v>
      </c>
      <c r="AE11" s="32">
        <f t="shared" si="22"/>
        <v>-0.50000000000061096</v>
      </c>
      <c r="AF11" s="55">
        <v>81007</v>
      </c>
      <c r="AG11" s="70">
        <f t="shared" si="4"/>
        <v>20</v>
      </c>
    </row>
    <row r="12" spans="1:44" s="1" customFormat="1" ht="14.85" customHeight="1">
      <c r="A12" s="19">
        <v>45012</v>
      </c>
      <c r="B12" s="20">
        <v>785.99620000000004</v>
      </c>
      <c r="C12" s="21">
        <v>5.6170999999999998</v>
      </c>
      <c r="D12" s="22">
        <f t="shared" si="0"/>
        <v>791.61329999999998</v>
      </c>
      <c r="E12" s="23">
        <f t="shared" si="5"/>
        <v>-0.29999999992469401</v>
      </c>
      <c r="F12" s="24">
        <f t="shared" si="6"/>
        <v>-0.99999999997635303</v>
      </c>
      <c r="G12" s="25">
        <f t="shared" si="7"/>
        <v>-0.29999999992469401</v>
      </c>
      <c r="H12" s="21">
        <v>6.7046999999999999</v>
      </c>
      <c r="I12" s="22">
        <f t="shared" si="1"/>
        <v>792.70090000000005</v>
      </c>
      <c r="J12" s="23">
        <f t="shared" si="8"/>
        <v>-0.49999999998817701</v>
      </c>
      <c r="K12" s="24">
        <f t="shared" si="9"/>
        <v>-1.4999999999645299</v>
      </c>
      <c r="L12" s="25">
        <f t="shared" si="10"/>
        <v>-0.49999999998817701</v>
      </c>
      <c r="M12" s="39">
        <v>5.2182000000000004</v>
      </c>
      <c r="N12" s="22">
        <f t="shared" si="2"/>
        <v>791.21439999999996</v>
      </c>
      <c r="O12" s="23">
        <f t="shared" si="11"/>
        <v>-0.29999999992469401</v>
      </c>
      <c r="P12" s="24">
        <f t="shared" si="12"/>
        <v>-1.1999999999261499</v>
      </c>
      <c r="Q12" s="25">
        <f t="shared" si="13"/>
        <v>-0.29999999992469401</v>
      </c>
      <c r="R12" s="46"/>
      <c r="S12" s="47">
        <f t="shared" si="3"/>
        <v>45012</v>
      </c>
      <c r="T12" s="48">
        <v>9.1338000000000008</v>
      </c>
      <c r="U12" s="49">
        <f t="shared" si="14"/>
        <v>0.10000000000154299</v>
      </c>
      <c r="V12" s="50">
        <f t="shared" si="15"/>
        <v>-0.39999999999906799</v>
      </c>
      <c r="W12" s="32">
        <f t="shared" si="16"/>
        <v>0.10000000000154299</v>
      </c>
      <c r="X12" s="18">
        <v>11.7582</v>
      </c>
      <c r="Y12" s="49">
        <f t="shared" si="17"/>
        <v>-0.19999999999953399</v>
      </c>
      <c r="Z12" s="50">
        <f t="shared" si="18"/>
        <v>-1.2999999999987499</v>
      </c>
      <c r="AA12" s="32">
        <f t="shared" si="19"/>
        <v>-0.19999999999953399</v>
      </c>
      <c r="AB12" s="48">
        <v>9.0465</v>
      </c>
      <c r="AC12" s="49">
        <f t="shared" si="20"/>
        <v>0</v>
      </c>
      <c r="AD12" s="50">
        <f t="shared" si="21"/>
        <v>-0.999999999999446</v>
      </c>
      <c r="AE12" s="32">
        <f t="shared" si="22"/>
        <v>0</v>
      </c>
      <c r="AF12" s="55">
        <v>81004</v>
      </c>
      <c r="AG12" s="70">
        <f t="shared" si="4"/>
        <v>23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7" customFormat="1" ht="14.25">
      <c r="A13" s="19">
        <v>45013</v>
      </c>
      <c r="B13" s="20">
        <v>785.99620000000004</v>
      </c>
      <c r="C13" s="21">
        <v>5.617</v>
      </c>
      <c r="D13" s="22">
        <f t="shared" si="0"/>
        <v>791.61320000000001</v>
      </c>
      <c r="E13" s="23">
        <f t="shared" si="5"/>
        <v>-0.10000000008858501</v>
      </c>
      <c r="F13" s="24">
        <f t="shared" si="6"/>
        <v>-1.1000000000649399</v>
      </c>
      <c r="G13" s="25">
        <f t="shared" si="7"/>
        <v>-0.10000000008858501</v>
      </c>
      <c r="H13" s="21">
        <v>6.7045000000000003</v>
      </c>
      <c r="I13" s="22">
        <f t="shared" si="1"/>
        <v>792.70069999999998</v>
      </c>
      <c r="J13" s="23">
        <f t="shared" si="8"/>
        <v>-0.199999999949796</v>
      </c>
      <c r="K13" s="24">
        <f t="shared" si="9"/>
        <v>-1.69999999991433</v>
      </c>
      <c r="L13" s="25">
        <f t="shared" si="10"/>
        <v>-0.199999999949796</v>
      </c>
      <c r="M13" s="40">
        <v>5.2180999999999997</v>
      </c>
      <c r="N13" s="22">
        <f t="shared" si="2"/>
        <v>791.21429999999998</v>
      </c>
      <c r="O13" s="23">
        <f t="shared" si="11"/>
        <v>-9.9999999974897905E-2</v>
      </c>
      <c r="P13" s="24">
        <f t="shared" si="12"/>
        <v>-1.2999999999010501</v>
      </c>
      <c r="Q13" s="25">
        <f t="shared" si="13"/>
        <v>-9.9999999974897905E-2</v>
      </c>
      <c r="R13" s="46"/>
      <c r="S13" s="47">
        <f t="shared" si="3"/>
        <v>45013</v>
      </c>
      <c r="T13" s="48">
        <v>9.1333000000000002</v>
      </c>
      <c r="U13" s="49">
        <f t="shared" si="14"/>
        <v>-0.50000000000061096</v>
      </c>
      <c r="V13" s="50">
        <f t="shared" si="15"/>
        <v>-0.89999999999967895</v>
      </c>
      <c r="W13" s="32">
        <f t="shared" si="16"/>
        <v>-0.50000000000061096</v>
      </c>
      <c r="X13" s="18">
        <v>11.758100000000001</v>
      </c>
      <c r="Y13" s="49">
        <f t="shared" si="17"/>
        <v>-9.99999999997669E-2</v>
      </c>
      <c r="Z13" s="50">
        <f t="shared" si="18"/>
        <v>-1.39999999999851</v>
      </c>
      <c r="AA13" s="32">
        <f t="shared" si="19"/>
        <v>-9.99999999997669E-2</v>
      </c>
      <c r="AB13" s="48">
        <v>9.0460999999999991</v>
      </c>
      <c r="AC13" s="49">
        <f t="shared" si="20"/>
        <v>-0.40000000000084401</v>
      </c>
      <c r="AD13" s="50">
        <f t="shared" si="21"/>
        <v>-1.4000000000002899</v>
      </c>
      <c r="AE13" s="32">
        <f t="shared" si="22"/>
        <v>-0.40000000000084401</v>
      </c>
      <c r="AF13" s="55">
        <v>81001</v>
      </c>
      <c r="AG13" s="70">
        <f t="shared" si="4"/>
        <v>26</v>
      </c>
    </row>
    <row r="14" spans="1:44" s="1" customFormat="1" ht="14.85" customHeight="1">
      <c r="A14" s="19">
        <v>45014</v>
      </c>
      <c r="B14" s="20">
        <v>785.99620000000004</v>
      </c>
      <c r="C14" s="21">
        <v>5.6166999999999998</v>
      </c>
      <c r="D14" s="22">
        <f t="shared" si="0"/>
        <v>791.61289999999997</v>
      </c>
      <c r="E14" s="23">
        <f t="shared" si="5"/>
        <v>-0.29999999992469401</v>
      </c>
      <c r="F14" s="24">
        <f t="shared" si="6"/>
        <v>-1.39999999998963</v>
      </c>
      <c r="G14" s="25">
        <f t="shared" si="7"/>
        <v>-0.29999999992469401</v>
      </c>
      <c r="H14" s="21">
        <v>6.7042999999999999</v>
      </c>
      <c r="I14" s="22">
        <f t="shared" si="1"/>
        <v>792.70050000000003</v>
      </c>
      <c r="J14" s="23">
        <f t="shared" si="8"/>
        <v>-0.20000000006348301</v>
      </c>
      <c r="K14" s="24">
        <f t="shared" si="9"/>
        <v>-1.8999999999778101</v>
      </c>
      <c r="L14" s="25">
        <f t="shared" si="10"/>
        <v>-0.20000000006348301</v>
      </c>
      <c r="M14" s="39">
        <v>5.2178000000000004</v>
      </c>
      <c r="N14" s="22">
        <f t="shared" si="2"/>
        <v>791.21400000000006</v>
      </c>
      <c r="O14" s="23">
        <f t="shared" si="11"/>
        <v>-0.30000000003838101</v>
      </c>
      <c r="P14" s="24">
        <f t="shared" si="12"/>
        <v>-1.5999999999394301</v>
      </c>
      <c r="Q14" s="25">
        <f t="shared" si="13"/>
        <v>-0.30000000003838101</v>
      </c>
      <c r="R14" s="46"/>
      <c r="S14" s="47">
        <f t="shared" si="3"/>
        <v>45014</v>
      </c>
      <c r="T14" s="48">
        <v>9.1334</v>
      </c>
      <c r="U14" s="49">
        <f t="shared" si="14"/>
        <v>9.99999999997669E-2</v>
      </c>
      <c r="V14" s="50">
        <f t="shared" si="15"/>
        <v>-0.799999999999912</v>
      </c>
      <c r="W14" s="32">
        <f t="shared" si="16"/>
        <v>9.99999999997669E-2</v>
      </c>
      <c r="X14" s="18">
        <v>11.7578</v>
      </c>
      <c r="Y14" s="49">
        <f t="shared" si="17"/>
        <v>-0.30000000000107702</v>
      </c>
      <c r="Z14" s="50">
        <f t="shared" si="18"/>
        <v>-1.6999999999995901</v>
      </c>
      <c r="AA14" s="32">
        <f t="shared" si="19"/>
        <v>-0.30000000000107702</v>
      </c>
      <c r="AB14" s="48">
        <v>9.0462000000000007</v>
      </c>
      <c r="AC14" s="49">
        <f t="shared" si="20"/>
        <v>0.10000000000154299</v>
      </c>
      <c r="AD14" s="50">
        <f t="shared" si="21"/>
        <v>-1.2999999999987499</v>
      </c>
      <c r="AE14" s="32">
        <f t="shared" si="22"/>
        <v>0.10000000000154299</v>
      </c>
      <c r="AF14" s="55">
        <v>80998</v>
      </c>
      <c r="AG14" s="70">
        <f t="shared" si="4"/>
        <v>29</v>
      </c>
      <c r="AH14" s="72"/>
    </row>
    <row r="15" spans="1:44" s="7" customFormat="1" ht="14.25">
      <c r="A15" s="19">
        <v>45015</v>
      </c>
      <c r="B15" s="20">
        <v>785.99620000000004</v>
      </c>
      <c r="C15" s="21">
        <v>5.6165000000000003</v>
      </c>
      <c r="D15" s="22">
        <f t="shared" si="0"/>
        <v>791.61270000000002</v>
      </c>
      <c r="E15" s="23">
        <f t="shared" si="5"/>
        <v>-0.20000000006348301</v>
      </c>
      <c r="F15" s="24">
        <f t="shared" si="6"/>
        <v>-1.60000000005311</v>
      </c>
      <c r="G15" s="25">
        <f t="shared" si="7"/>
        <v>-0.20000000006348301</v>
      </c>
      <c r="H15" s="21">
        <v>6.7041000000000004</v>
      </c>
      <c r="I15" s="22">
        <f t="shared" si="1"/>
        <v>792.70029999999997</v>
      </c>
      <c r="J15" s="23">
        <f t="shared" si="8"/>
        <v>-0.199999999949796</v>
      </c>
      <c r="K15" s="24">
        <f t="shared" si="9"/>
        <v>-2.0999999999275998</v>
      </c>
      <c r="L15" s="25">
        <f t="shared" si="10"/>
        <v>-0.199999999949796</v>
      </c>
      <c r="M15" s="40">
        <v>5.2176</v>
      </c>
      <c r="N15" s="22">
        <f t="shared" si="2"/>
        <v>791.21379999999999</v>
      </c>
      <c r="O15" s="23">
        <f t="shared" si="11"/>
        <v>-0.20000000006348301</v>
      </c>
      <c r="P15" s="24">
        <f t="shared" si="12"/>
        <v>-1.8000000000029099</v>
      </c>
      <c r="Q15" s="25">
        <f t="shared" si="13"/>
        <v>-0.20000000006348301</v>
      </c>
      <c r="R15" s="46"/>
      <c r="S15" s="47">
        <f t="shared" si="3"/>
        <v>45015</v>
      </c>
      <c r="T15" s="48">
        <v>9.1328999999999994</v>
      </c>
      <c r="U15" s="49">
        <f t="shared" si="14"/>
        <v>-0.50000000000061096</v>
      </c>
      <c r="V15" s="50">
        <f t="shared" si="15"/>
        <v>-1.3000000000005201</v>
      </c>
      <c r="W15" s="32">
        <f t="shared" si="16"/>
        <v>-0.50000000000061096</v>
      </c>
      <c r="X15" s="18">
        <v>11.7575</v>
      </c>
      <c r="Y15" s="49">
        <f t="shared" si="17"/>
        <v>-0.30000000000107702</v>
      </c>
      <c r="Z15" s="50">
        <f t="shared" si="18"/>
        <v>-2.0000000000006701</v>
      </c>
      <c r="AA15" s="32">
        <f t="shared" si="19"/>
        <v>-0.30000000000107702</v>
      </c>
      <c r="AB15" s="48">
        <v>9.0459999999999994</v>
      </c>
      <c r="AC15" s="49">
        <f t="shared" si="20"/>
        <v>-0.20000000000130999</v>
      </c>
      <c r="AD15" s="50">
        <f t="shared" si="21"/>
        <v>-1.50000000000006</v>
      </c>
      <c r="AE15" s="32">
        <f t="shared" si="22"/>
        <v>-0.20000000000130999</v>
      </c>
      <c r="AF15" s="55">
        <v>80995</v>
      </c>
      <c r="AG15" s="70">
        <f t="shared" si="4"/>
        <v>32</v>
      </c>
    </row>
    <row r="16" spans="1:44" s="7" customFormat="1" ht="14.25">
      <c r="A16" s="19">
        <v>45016</v>
      </c>
      <c r="B16" s="20">
        <v>785.99620000000004</v>
      </c>
      <c r="C16" s="21">
        <v>5.6163999999999996</v>
      </c>
      <c r="D16" s="22">
        <f t="shared" si="0"/>
        <v>791.61260000000004</v>
      </c>
      <c r="E16" s="23">
        <f t="shared" si="5"/>
        <v>-9.9999999974897905E-2</v>
      </c>
      <c r="F16" s="24">
        <f t="shared" si="6"/>
        <v>-1.70000000002801</v>
      </c>
      <c r="G16" s="25">
        <f t="shared" si="7"/>
        <v>-9.9999999974897905E-2</v>
      </c>
      <c r="H16" s="21">
        <v>6.7042000000000002</v>
      </c>
      <c r="I16" s="22">
        <f t="shared" si="1"/>
        <v>792.70039999999995</v>
      </c>
      <c r="J16" s="23">
        <f t="shared" si="8"/>
        <v>9.9999999974897905E-2</v>
      </c>
      <c r="K16" s="24">
        <f t="shared" si="9"/>
        <v>-1.9999999999527101</v>
      </c>
      <c r="L16" s="25">
        <f t="shared" si="10"/>
        <v>9.9999999974897905E-2</v>
      </c>
      <c r="M16" s="39">
        <v>5.2175000000000002</v>
      </c>
      <c r="N16" s="22">
        <f t="shared" si="2"/>
        <v>791.21370000000002</v>
      </c>
      <c r="O16" s="23">
        <f t="shared" si="11"/>
        <v>-9.9999999974897905E-2</v>
      </c>
      <c r="P16" s="24">
        <f t="shared" si="12"/>
        <v>-1.8999999999778101</v>
      </c>
      <c r="Q16" s="25">
        <f t="shared" si="13"/>
        <v>-9.9999999974897905E-2</v>
      </c>
      <c r="R16" s="46"/>
      <c r="S16" s="47">
        <f t="shared" si="3"/>
        <v>45016</v>
      </c>
      <c r="T16" s="48">
        <v>9.1326999999999998</v>
      </c>
      <c r="U16" s="49">
        <f t="shared" si="14"/>
        <v>-0.19999999999953399</v>
      </c>
      <c r="V16" s="50">
        <f t="shared" si="15"/>
        <v>-1.50000000000006</v>
      </c>
      <c r="W16" s="32">
        <f t="shared" si="16"/>
        <v>-0.19999999999953399</v>
      </c>
      <c r="X16" s="18">
        <v>11.757400000000001</v>
      </c>
      <c r="Y16" s="49">
        <f t="shared" si="17"/>
        <v>-9.9999999997990599E-2</v>
      </c>
      <c r="Z16" s="50">
        <f t="shared" si="18"/>
        <v>-2.0999999999986598</v>
      </c>
      <c r="AA16" s="32">
        <f t="shared" si="19"/>
        <v>-9.9999999997990599E-2</v>
      </c>
      <c r="AB16" s="48">
        <v>9.0458999999999996</v>
      </c>
      <c r="AC16" s="49">
        <f t="shared" si="20"/>
        <v>-9.99999999997669E-2</v>
      </c>
      <c r="AD16" s="50">
        <f t="shared" si="21"/>
        <v>-1.59999999999982</v>
      </c>
      <c r="AE16" s="32">
        <f t="shared" si="22"/>
        <v>-9.99999999997669E-2</v>
      </c>
      <c r="AF16" s="55">
        <v>80992</v>
      </c>
      <c r="AG16" s="70">
        <f t="shared" si="4"/>
        <v>35</v>
      </c>
      <c r="AH16" s="72"/>
    </row>
    <row r="17" spans="1:43" s="1" customFormat="1" ht="14.85" customHeight="1">
      <c r="A17" s="19">
        <v>45017</v>
      </c>
      <c r="B17" s="20">
        <v>785.99620000000004</v>
      </c>
      <c r="C17" s="21">
        <v>5.6161000000000003</v>
      </c>
      <c r="D17" s="22">
        <f t="shared" si="0"/>
        <v>791.6123</v>
      </c>
      <c r="E17" s="23">
        <f t="shared" si="5"/>
        <v>-0.30000000003838101</v>
      </c>
      <c r="F17" s="24">
        <f t="shared" si="6"/>
        <v>-2.00000000006639</v>
      </c>
      <c r="G17" s="25">
        <f t="shared" si="7"/>
        <v>-0.30000000003838101</v>
      </c>
      <c r="H17" s="21">
        <v>6.7037000000000004</v>
      </c>
      <c r="I17" s="22">
        <f t="shared" si="1"/>
        <v>792.69989999999996</v>
      </c>
      <c r="J17" s="23">
        <f t="shared" si="8"/>
        <v>-0.49999999998817701</v>
      </c>
      <c r="K17" s="24">
        <f t="shared" si="9"/>
        <v>-2.4999999999408802</v>
      </c>
      <c r="L17" s="25">
        <f t="shared" si="10"/>
        <v>-0.49999999998817701</v>
      </c>
      <c r="M17" s="40">
        <v>5.2172000000000001</v>
      </c>
      <c r="N17" s="22">
        <f t="shared" si="2"/>
        <v>791.21339999999998</v>
      </c>
      <c r="O17" s="23">
        <f t="shared" si="11"/>
        <v>-0.29999999992469401</v>
      </c>
      <c r="P17" s="24">
        <f t="shared" si="12"/>
        <v>-2.1999999999024999</v>
      </c>
      <c r="Q17" s="25">
        <f t="shared" si="13"/>
        <v>-0.29999999992469401</v>
      </c>
      <c r="R17" s="51"/>
      <c r="S17" s="47">
        <f t="shared" si="3"/>
        <v>45017</v>
      </c>
      <c r="T17" s="48">
        <v>9.1327999999999996</v>
      </c>
      <c r="U17" s="49">
        <f t="shared" si="14"/>
        <v>9.99999999997669E-2</v>
      </c>
      <c r="V17" s="50">
        <f t="shared" si="15"/>
        <v>-1.4000000000002899</v>
      </c>
      <c r="W17" s="32">
        <f t="shared" si="16"/>
        <v>9.99999999997669E-2</v>
      </c>
      <c r="X17" s="18">
        <v>11.757300000000001</v>
      </c>
      <c r="Y17" s="49">
        <f t="shared" si="17"/>
        <v>-9.9999999997990599E-2</v>
      </c>
      <c r="Z17" s="50">
        <f t="shared" si="18"/>
        <v>-2.19999999999665</v>
      </c>
      <c r="AA17" s="32">
        <f t="shared" si="19"/>
        <v>-9.9999999997990599E-2</v>
      </c>
      <c r="AB17" s="48">
        <v>9.0456000000000003</v>
      </c>
      <c r="AC17" s="49">
        <f t="shared" si="20"/>
        <v>-0.30000000000285398</v>
      </c>
      <c r="AD17" s="50">
        <f t="shared" si="21"/>
        <v>-1.90000000000268</v>
      </c>
      <c r="AE17" s="32">
        <f t="shared" si="22"/>
        <v>-0.30000000000285398</v>
      </c>
      <c r="AF17" s="55">
        <v>80989</v>
      </c>
      <c r="AG17" s="70">
        <f t="shared" si="4"/>
        <v>38</v>
      </c>
      <c r="AH17" s="71"/>
    </row>
    <row r="18" spans="1:43" s="1" customFormat="1" ht="14.85" customHeight="1">
      <c r="A18" s="19">
        <v>45018</v>
      </c>
      <c r="B18" s="20">
        <v>785.99620000000004</v>
      </c>
      <c r="C18" s="21">
        <v>5.6158999999999999</v>
      </c>
      <c r="D18" s="22">
        <f t="shared" si="0"/>
        <v>791.61210000000005</v>
      </c>
      <c r="E18" s="23">
        <f t="shared" si="5"/>
        <v>-0.199999999949796</v>
      </c>
      <c r="F18" s="24">
        <f t="shared" si="6"/>
        <v>-2.2000000000161899</v>
      </c>
      <c r="G18" s="25">
        <f t="shared" si="7"/>
        <v>-0.199999999949796</v>
      </c>
      <c r="H18" s="21">
        <v>6.7035</v>
      </c>
      <c r="I18" s="22">
        <f t="shared" si="1"/>
        <v>792.69970000000001</v>
      </c>
      <c r="J18" s="23">
        <f t="shared" si="8"/>
        <v>-0.20000000006348301</v>
      </c>
      <c r="K18" s="24">
        <f t="shared" si="9"/>
        <v>-2.70000000000437</v>
      </c>
      <c r="L18" s="25">
        <f t="shared" si="10"/>
        <v>-0.20000000006348301</v>
      </c>
      <c r="M18" s="39">
        <v>5.2169999999999996</v>
      </c>
      <c r="N18" s="22">
        <f t="shared" si="2"/>
        <v>791.21320000000003</v>
      </c>
      <c r="O18" s="23">
        <f t="shared" si="11"/>
        <v>-0.20000000006348301</v>
      </c>
      <c r="P18" s="24">
        <f t="shared" si="12"/>
        <v>-2.39999999996598</v>
      </c>
      <c r="Q18" s="25">
        <f t="shared" si="13"/>
        <v>-0.20000000006348301</v>
      </c>
      <c r="R18" s="51"/>
      <c r="S18" s="47">
        <f t="shared" si="3"/>
        <v>45018</v>
      </c>
      <c r="T18" s="48">
        <v>9.1323000000000008</v>
      </c>
      <c r="U18" s="49">
        <f t="shared" si="14"/>
        <v>-0.49999999999883499</v>
      </c>
      <c r="V18" s="50">
        <f t="shared" si="15"/>
        <v>-1.8999999999991199</v>
      </c>
      <c r="W18" s="32">
        <f t="shared" si="16"/>
        <v>-0.49999999999883499</v>
      </c>
      <c r="X18" s="18">
        <v>11.757</v>
      </c>
      <c r="Y18" s="49">
        <f t="shared" si="17"/>
        <v>-0.30000000000285398</v>
      </c>
      <c r="Z18" s="50">
        <f t="shared" si="18"/>
        <v>-2.4999999999995</v>
      </c>
      <c r="AA18" s="32">
        <f t="shared" si="19"/>
        <v>-0.30000000000285398</v>
      </c>
      <c r="AB18" s="48">
        <v>9.0455000000000005</v>
      </c>
      <c r="AC18" s="49">
        <f t="shared" si="20"/>
        <v>-9.9999999996214201E-2</v>
      </c>
      <c r="AD18" s="50">
        <f t="shared" si="21"/>
        <v>-1.99999999999889</v>
      </c>
      <c r="AE18" s="32">
        <f t="shared" si="22"/>
        <v>-9.9999999996214201E-2</v>
      </c>
      <c r="AF18" s="55">
        <v>80986</v>
      </c>
      <c r="AG18" s="70">
        <f t="shared" si="4"/>
        <v>41</v>
      </c>
      <c r="AH18" s="72"/>
    </row>
    <row r="19" spans="1:43" s="1" customFormat="1" ht="14.85" customHeight="1">
      <c r="A19" s="19">
        <v>45019</v>
      </c>
      <c r="B19" s="20">
        <v>785.99620000000004</v>
      </c>
      <c r="C19" s="21">
        <v>5.6159999999999997</v>
      </c>
      <c r="D19" s="22">
        <f t="shared" si="0"/>
        <v>791.61220000000003</v>
      </c>
      <c r="E19" s="23">
        <f t="shared" si="5"/>
        <v>9.9999999974897905E-2</v>
      </c>
      <c r="F19" s="24">
        <f t="shared" si="6"/>
        <v>-2.1000000000412902</v>
      </c>
      <c r="G19" s="25">
        <f t="shared" si="7"/>
        <v>9.9999999974897905E-2</v>
      </c>
      <c r="H19" s="21">
        <v>6.7035</v>
      </c>
      <c r="I19" s="22">
        <f t="shared" si="1"/>
        <v>792.69970000000001</v>
      </c>
      <c r="J19" s="23">
        <f t="shared" si="8"/>
        <v>0</v>
      </c>
      <c r="K19" s="24">
        <f t="shared" si="9"/>
        <v>-2.70000000000437</v>
      </c>
      <c r="L19" s="25">
        <f t="shared" si="10"/>
        <v>0</v>
      </c>
      <c r="M19" s="40">
        <v>5.2171000000000003</v>
      </c>
      <c r="N19" s="22">
        <f t="shared" si="2"/>
        <v>791.2133</v>
      </c>
      <c r="O19" s="23">
        <f t="shared" si="11"/>
        <v>9.9999999974897905E-2</v>
      </c>
      <c r="P19" s="24">
        <f t="shared" si="12"/>
        <v>-2.2999999999910901</v>
      </c>
      <c r="Q19" s="25">
        <f t="shared" si="13"/>
        <v>9.9999999974897905E-2</v>
      </c>
      <c r="R19" s="51"/>
      <c r="S19" s="47">
        <f t="shared" si="3"/>
        <v>45019</v>
      </c>
      <c r="T19" s="48">
        <v>9.1324000000000005</v>
      </c>
      <c r="U19" s="49">
        <f t="shared" si="14"/>
        <v>9.99999999997669E-2</v>
      </c>
      <c r="V19" s="50">
        <f t="shared" si="15"/>
        <v>-1.7999999999993599</v>
      </c>
      <c r="W19" s="32">
        <f t="shared" si="16"/>
        <v>9.99999999997669E-2</v>
      </c>
      <c r="X19" s="18">
        <v>11.757099999999999</v>
      </c>
      <c r="Y19" s="49">
        <f t="shared" si="17"/>
        <v>0.10000000000687199</v>
      </c>
      <c r="Z19" s="50">
        <f t="shared" si="18"/>
        <v>-2.3999999999926298</v>
      </c>
      <c r="AA19" s="32">
        <f t="shared" si="19"/>
        <v>0.10000000000687199</v>
      </c>
      <c r="AB19" s="48">
        <v>9.0451999999999906</v>
      </c>
      <c r="AC19" s="49">
        <f t="shared" si="20"/>
        <v>-0.30000000000640598</v>
      </c>
      <c r="AD19" s="50">
        <f t="shared" si="21"/>
        <v>-2.3000000000053</v>
      </c>
      <c r="AE19" s="32">
        <f t="shared" si="22"/>
        <v>-0.30000000000640598</v>
      </c>
      <c r="AF19" s="55">
        <v>80983</v>
      </c>
      <c r="AG19" s="70">
        <f t="shared" si="4"/>
        <v>44</v>
      </c>
      <c r="AH19" s="71"/>
    </row>
    <row r="20" spans="1:43" s="1" customFormat="1" ht="14.85" customHeight="1">
      <c r="A20" s="19">
        <v>45020</v>
      </c>
      <c r="B20" s="20">
        <v>785.99620000000004</v>
      </c>
      <c r="C20" s="21">
        <v>5.6155000000000097</v>
      </c>
      <c r="D20" s="22">
        <f t="shared" si="0"/>
        <v>791.61170000000004</v>
      </c>
      <c r="E20" s="23">
        <f t="shared" si="5"/>
        <v>-0.49999999998817701</v>
      </c>
      <c r="F20" s="24">
        <f t="shared" si="6"/>
        <v>-2.6000000000294698</v>
      </c>
      <c r="G20" s="25">
        <f t="shared" si="7"/>
        <v>-0.49999999998817701</v>
      </c>
      <c r="H20" s="21">
        <v>6.7031000000000098</v>
      </c>
      <c r="I20" s="22">
        <f t="shared" si="1"/>
        <v>792.69929999999999</v>
      </c>
      <c r="J20" s="23">
        <f t="shared" si="8"/>
        <v>-0.40000000001327901</v>
      </c>
      <c r="K20" s="24">
        <f t="shared" si="9"/>
        <v>-3.1000000000176402</v>
      </c>
      <c r="L20" s="25">
        <f t="shared" si="10"/>
        <v>-0.40000000001327901</v>
      </c>
      <c r="M20" s="39">
        <v>5.2165999999999997</v>
      </c>
      <c r="N20" s="22">
        <f t="shared" si="2"/>
        <v>791.21280000000002</v>
      </c>
      <c r="O20" s="23">
        <f t="shared" si="11"/>
        <v>-0.49999999998817701</v>
      </c>
      <c r="P20" s="24">
        <f t="shared" si="12"/>
        <v>-2.79999999997926</v>
      </c>
      <c r="Q20" s="25">
        <f t="shared" si="13"/>
        <v>-0.49999999998817701</v>
      </c>
      <c r="R20" s="46"/>
      <c r="S20" s="47">
        <f t="shared" si="3"/>
        <v>45020</v>
      </c>
      <c r="T20" s="48">
        <v>9.1319000000000106</v>
      </c>
      <c r="U20" s="49">
        <f t="shared" si="14"/>
        <v>-0.49999999998995298</v>
      </c>
      <c r="V20" s="50">
        <f t="shared" si="15"/>
        <v>-2.2999999999893102</v>
      </c>
      <c r="W20" s="32">
        <f t="shared" si="16"/>
        <v>-0.49999999998995298</v>
      </c>
      <c r="X20" s="18">
        <v>11.757</v>
      </c>
      <c r="Y20" s="49">
        <f t="shared" si="17"/>
        <v>-9.9999999997990599E-2</v>
      </c>
      <c r="Z20" s="50">
        <f t="shared" si="18"/>
        <v>-2.4999999999906199</v>
      </c>
      <c r="AA20" s="32">
        <f t="shared" si="19"/>
        <v>-9.9999999997990599E-2</v>
      </c>
      <c r="AB20" s="48">
        <v>9.0449999999999893</v>
      </c>
      <c r="AC20" s="49">
        <f t="shared" si="20"/>
        <v>-0.20000000000130999</v>
      </c>
      <c r="AD20" s="50">
        <f t="shared" si="21"/>
        <v>-2.5000000000066098</v>
      </c>
      <c r="AE20" s="32">
        <f t="shared" si="22"/>
        <v>-0.20000000000130999</v>
      </c>
      <c r="AF20" s="55">
        <v>80980</v>
      </c>
      <c r="AG20" s="70">
        <f t="shared" si="4"/>
        <v>47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45022</v>
      </c>
      <c r="B21" s="20">
        <v>785.99620000000004</v>
      </c>
      <c r="C21" s="21">
        <v>5.6153000000000102</v>
      </c>
      <c r="D21" s="22">
        <f t="shared" si="0"/>
        <v>791.61149999999998</v>
      </c>
      <c r="E21" s="23">
        <f t="shared" si="5"/>
        <v>-0.199999999949796</v>
      </c>
      <c r="F21" s="24">
        <f t="shared" si="6"/>
        <v>-2.79999999997926</v>
      </c>
      <c r="G21" s="25">
        <f t="shared" si="7"/>
        <v>-9.9999999974897905E-2</v>
      </c>
      <c r="H21" s="21">
        <v>6.7029000000000103</v>
      </c>
      <c r="I21" s="22">
        <f t="shared" si="1"/>
        <v>792.69910000000004</v>
      </c>
      <c r="J21" s="23">
        <f t="shared" si="8"/>
        <v>-0.199999999949796</v>
      </c>
      <c r="K21" s="24">
        <f t="shared" si="9"/>
        <v>-3.2999999999674401</v>
      </c>
      <c r="L21" s="25">
        <f t="shared" si="10"/>
        <v>-9.9999999974897905E-2</v>
      </c>
      <c r="M21" s="40">
        <v>5.2163999999999904</v>
      </c>
      <c r="N21" s="22">
        <f t="shared" si="2"/>
        <v>791.21259999999995</v>
      </c>
      <c r="O21" s="23">
        <f t="shared" si="11"/>
        <v>-0.199999999949796</v>
      </c>
      <c r="P21" s="24">
        <f t="shared" si="12"/>
        <v>-2.9999999999290599</v>
      </c>
      <c r="Q21" s="25">
        <f t="shared" si="13"/>
        <v>-9.9999999974897905E-2</v>
      </c>
      <c r="R21" s="51"/>
      <c r="S21" s="47">
        <f t="shared" si="3"/>
        <v>45022</v>
      </c>
      <c r="T21" s="48">
        <v>9.1319999999999997</v>
      </c>
      <c r="U21" s="49">
        <f t="shared" si="14"/>
        <v>9.9999999989108801E-2</v>
      </c>
      <c r="V21" s="50">
        <f t="shared" si="15"/>
        <v>-2.2000000000002</v>
      </c>
      <c r="W21" s="32">
        <f t="shared" si="16"/>
        <v>4.99999999945544E-2</v>
      </c>
      <c r="X21" s="18">
        <v>11.757099999999999</v>
      </c>
      <c r="Y21" s="49">
        <f t="shared" si="17"/>
        <v>9.9999999990885199E-2</v>
      </c>
      <c r="Z21" s="50">
        <f t="shared" si="18"/>
        <v>-2.3999999999997401</v>
      </c>
      <c r="AA21" s="32">
        <f t="shared" si="19"/>
        <v>4.99999999954426E-2</v>
      </c>
      <c r="AB21" s="48">
        <v>9.0450999999999997</v>
      </c>
      <c r="AC21" s="49">
        <f t="shared" si="20"/>
        <v>0.10000000000687199</v>
      </c>
      <c r="AD21" s="50">
        <f t="shared" si="21"/>
        <v>-2.3999999999997401</v>
      </c>
      <c r="AE21" s="32">
        <f t="shared" si="22"/>
        <v>5.0000000003436199E-2</v>
      </c>
      <c r="AF21" s="55">
        <v>80977</v>
      </c>
      <c r="AG21" s="70">
        <f t="shared" si="4"/>
        <v>50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45024</v>
      </c>
      <c r="B22" s="20">
        <v>785.99620000000004</v>
      </c>
      <c r="C22" s="21">
        <v>5.6151999999999997</v>
      </c>
      <c r="D22" s="22">
        <f t="shared" si="0"/>
        <v>791.6114</v>
      </c>
      <c r="E22" s="23">
        <f t="shared" si="5"/>
        <v>-0.10000000008858501</v>
      </c>
      <c r="F22" s="24">
        <f t="shared" si="6"/>
        <v>-2.9000000000678501</v>
      </c>
      <c r="G22" s="25">
        <f t="shared" si="7"/>
        <v>-5.0000000044292399E-2</v>
      </c>
      <c r="H22" s="21">
        <v>6.7030000000000003</v>
      </c>
      <c r="I22" s="22">
        <f t="shared" si="1"/>
        <v>792.69920000000002</v>
      </c>
      <c r="J22" s="23">
        <f t="shared" si="8"/>
        <v>9.9999999974897905E-2</v>
      </c>
      <c r="K22" s="24">
        <f t="shared" si="9"/>
        <v>-3.1999999999925399</v>
      </c>
      <c r="L22" s="25">
        <f t="shared" si="10"/>
        <v>4.9999999987449001E-2</v>
      </c>
      <c r="M22" s="39">
        <v>5.2164999999999999</v>
      </c>
      <c r="N22" s="22">
        <f t="shared" si="2"/>
        <v>791.21270000000004</v>
      </c>
      <c r="O22" s="23">
        <f t="shared" si="11"/>
        <v>9.9999999974897905E-2</v>
      </c>
      <c r="P22" s="24">
        <f t="shared" si="12"/>
        <v>-2.8999999999541601</v>
      </c>
      <c r="Q22" s="25">
        <f t="shared" si="13"/>
        <v>4.9999999987449001E-2</v>
      </c>
      <c r="R22" s="51"/>
      <c r="S22" s="47">
        <f t="shared" si="3"/>
        <v>45024</v>
      </c>
      <c r="T22" s="48">
        <v>9.1318000000000001</v>
      </c>
      <c r="U22" s="49">
        <f t="shared" si="14"/>
        <v>-0.19999999999953399</v>
      </c>
      <c r="V22" s="50">
        <f t="shared" si="15"/>
        <v>-2.3999999999997401</v>
      </c>
      <c r="W22" s="32">
        <f t="shared" si="16"/>
        <v>-9.99999999997669E-2</v>
      </c>
      <c r="X22" s="18">
        <v>11.7568</v>
      </c>
      <c r="Y22" s="49">
        <f t="shared" si="17"/>
        <v>-0.299999999986866</v>
      </c>
      <c r="Z22" s="50">
        <f t="shared" si="18"/>
        <v>-2.6999999999865998</v>
      </c>
      <c r="AA22" s="32">
        <f t="shared" si="19"/>
        <v>-0.149999999993433</v>
      </c>
      <c r="AB22" s="48">
        <v>9.0445999999999902</v>
      </c>
      <c r="AC22" s="49">
        <f t="shared" si="20"/>
        <v>-0.50000000000949296</v>
      </c>
      <c r="AD22" s="50">
        <f t="shared" si="21"/>
        <v>-2.9000000000092299</v>
      </c>
      <c r="AE22" s="32">
        <f t="shared" si="22"/>
        <v>-0.25000000000474598</v>
      </c>
      <c r="AF22" s="55">
        <v>80974</v>
      </c>
      <c r="AG22" s="70">
        <f t="shared" si="4"/>
        <v>53</v>
      </c>
      <c r="AH22" s="72"/>
    </row>
    <row r="23" spans="1:43" s="1" customFormat="1" ht="14.85" customHeight="1">
      <c r="A23" s="19">
        <v>45026</v>
      </c>
      <c r="B23" s="20">
        <v>785.99620000000004</v>
      </c>
      <c r="C23" s="21">
        <v>5.6149000000000102</v>
      </c>
      <c r="D23" s="22">
        <f t="shared" si="0"/>
        <v>791.61109999999996</v>
      </c>
      <c r="E23" s="23">
        <f t="shared" si="5"/>
        <v>-0.29999999992469401</v>
      </c>
      <c r="F23" s="24">
        <f t="shared" si="6"/>
        <v>-3.1999999999925399</v>
      </c>
      <c r="G23" s="25">
        <f t="shared" si="7"/>
        <v>-0.149999999962347</v>
      </c>
      <c r="H23" s="21">
        <v>6.7025000000000103</v>
      </c>
      <c r="I23" s="22">
        <f t="shared" si="1"/>
        <v>792.69870000000003</v>
      </c>
      <c r="J23" s="23">
        <f t="shared" si="8"/>
        <v>-0.49999999998817701</v>
      </c>
      <c r="K23" s="24">
        <f t="shared" si="9"/>
        <v>-3.69999999998072</v>
      </c>
      <c r="L23" s="25">
        <f t="shared" si="10"/>
        <v>-0.24999999999408801</v>
      </c>
      <c r="M23" s="40">
        <v>5.2159999999999904</v>
      </c>
      <c r="N23" s="22">
        <f t="shared" si="2"/>
        <v>791.21220000000005</v>
      </c>
      <c r="O23" s="23">
        <f t="shared" si="11"/>
        <v>-0.49999999998817701</v>
      </c>
      <c r="P23" s="24">
        <f t="shared" si="12"/>
        <v>-3.3999999999423398</v>
      </c>
      <c r="Q23" s="25">
        <f t="shared" si="13"/>
        <v>-0.24999999999408801</v>
      </c>
      <c r="R23" s="51"/>
      <c r="S23" s="47">
        <f t="shared" si="3"/>
        <v>45026</v>
      </c>
      <c r="T23" s="48">
        <v>9.1316000000000006</v>
      </c>
      <c r="U23" s="49">
        <f t="shared" si="14"/>
        <v>-0.19999999999953399</v>
      </c>
      <c r="V23" s="50">
        <f t="shared" si="15"/>
        <v>-2.59999999999927</v>
      </c>
      <c r="W23" s="32">
        <f t="shared" si="16"/>
        <v>-9.99999999997669E-2</v>
      </c>
      <c r="X23" s="18">
        <v>11.7567</v>
      </c>
      <c r="Y23" s="49">
        <f t="shared" si="17"/>
        <v>-9.9999999997990599E-2</v>
      </c>
      <c r="Z23" s="50">
        <f t="shared" si="18"/>
        <v>-2.7999999999845899</v>
      </c>
      <c r="AA23" s="32">
        <f t="shared" si="19"/>
        <v>-4.99999999989953E-2</v>
      </c>
      <c r="AB23" s="48">
        <v>9.0443999999999907</v>
      </c>
      <c r="AC23" s="49">
        <f t="shared" si="20"/>
        <v>-0.20000000000130999</v>
      </c>
      <c r="AD23" s="50">
        <f t="shared" si="21"/>
        <v>-3.1000000000105401</v>
      </c>
      <c r="AE23" s="32">
        <f t="shared" si="22"/>
        <v>-0.100000000000655</v>
      </c>
      <c r="AF23" s="55">
        <v>80971</v>
      </c>
      <c r="AG23" s="70">
        <f t="shared" si="4"/>
        <v>56</v>
      </c>
      <c r="AH23" s="71"/>
    </row>
    <row r="24" spans="1:43" s="1" customFormat="1" ht="14.25">
      <c r="A24" s="19">
        <v>45028</v>
      </c>
      <c r="B24" s="20">
        <v>785.99620000000004</v>
      </c>
      <c r="C24" s="21">
        <v>5.6147000000000098</v>
      </c>
      <c r="D24" s="22">
        <f t="shared" si="0"/>
        <v>791.61090000000002</v>
      </c>
      <c r="E24" s="23">
        <f t="shared" si="5"/>
        <v>-0.20000000006348301</v>
      </c>
      <c r="F24" s="24">
        <f t="shared" si="6"/>
        <v>-3.40000000005602</v>
      </c>
      <c r="G24" s="25">
        <f t="shared" si="7"/>
        <v>-0.100000000031741</v>
      </c>
      <c r="H24" s="21">
        <v>6.7026000000000003</v>
      </c>
      <c r="I24" s="22">
        <f t="shared" si="1"/>
        <v>792.69880000000001</v>
      </c>
      <c r="J24" s="23">
        <f t="shared" si="8"/>
        <v>9.9999999974897905E-2</v>
      </c>
      <c r="K24" s="24">
        <f t="shared" si="9"/>
        <v>-3.6000000000058199</v>
      </c>
      <c r="L24" s="25">
        <f t="shared" si="10"/>
        <v>4.9999999987449001E-2</v>
      </c>
      <c r="M24" s="39">
        <v>5.2161</v>
      </c>
      <c r="N24" s="22">
        <f t="shared" si="2"/>
        <v>791.21230000000003</v>
      </c>
      <c r="O24" s="23">
        <f t="shared" si="11"/>
        <v>9.9999999974897905E-2</v>
      </c>
      <c r="P24" s="24">
        <f t="shared" si="12"/>
        <v>-3.2999999999674401</v>
      </c>
      <c r="Q24" s="25">
        <f t="shared" si="13"/>
        <v>4.9999999987449001E-2</v>
      </c>
      <c r="R24" s="51"/>
      <c r="S24" s="47">
        <f t="shared" si="3"/>
        <v>45028</v>
      </c>
      <c r="T24" s="48">
        <v>9.1315000000000008</v>
      </c>
      <c r="U24" s="49">
        <f t="shared" si="14"/>
        <v>-9.99999999997669E-2</v>
      </c>
      <c r="V24" s="50">
        <f t="shared" si="15"/>
        <v>-2.6999999999990401</v>
      </c>
      <c r="W24" s="32">
        <f t="shared" si="16"/>
        <v>-4.9999999999883499E-2</v>
      </c>
      <c r="X24" s="18">
        <v>11.756600000000001</v>
      </c>
      <c r="Y24" s="49">
        <f t="shared" si="17"/>
        <v>-0.100000000013978</v>
      </c>
      <c r="Z24" s="50">
        <f t="shared" si="18"/>
        <v>-2.8999999999985699</v>
      </c>
      <c r="AA24" s="32">
        <f t="shared" si="19"/>
        <v>-5.0000000006988898E-2</v>
      </c>
      <c r="AB24" s="48">
        <v>9.0444999999999993</v>
      </c>
      <c r="AC24" s="49">
        <f t="shared" si="20"/>
        <v>0.100000000010425</v>
      </c>
      <c r="AD24" s="50">
        <f t="shared" si="21"/>
        <v>-3.0000000000001101</v>
      </c>
      <c r="AE24" s="32">
        <f t="shared" si="22"/>
        <v>5.00000000052125E-2</v>
      </c>
      <c r="AF24" s="55">
        <v>80968</v>
      </c>
      <c r="AG24" s="70">
        <f t="shared" si="4"/>
        <v>59</v>
      </c>
      <c r="AH24" s="72"/>
    </row>
    <row r="25" spans="1:43" s="7" customFormat="1" ht="14.25">
      <c r="A25" s="26"/>
      <c r="B25" s="27"/>
      <c r="C25" s="28"/>
      <c r="D25" s="29"/>
      <c r="E25" s="30">
        <f>F24-F6</f>
        <v>-3.40000000005602</v>
      </c>
      <c r="F25" s="31">
        <f>K24-K6</f>
        <v>-3.6000000000058199</v>
      </c>
      <c r="G25" s="32">
        <f>P24-P6</f>
        <v>-3.2999999999674401</v>
      </c>
      <c r="H25" s="33">
        <f>F24</f>
        <v>-3.40000000005602</v>
      </c>
      <c r="I25" s="41">
        <f>K24</f>
        <v>-3.6000000000058199</v>
      </c>
      <c r="J25" s="30">
        <f>P24</f>
        <v>-3.2999999999674401</v>
      </c>
      <c r="K25" s="31">
        <f>F25/23</f>
        <v>-0.15652173913068801</v>
      </c>
      <c r="L25" s="32"/>
      <c r="M25" s="42"/>
      <c r="N25" s="29"/>
      <c r="O25" s="30"/>
      <c r="P25" s="31"/>
      <c r="Q25" s="32"/>
      <c r="R25" s="46"/>
      <c r="S25" s="26"/>
      <c r="T25" s="28"/>
      <c r="U25" s="49">
        <f>V24-V6</f>
        <v>-2.6999999999990401</v>
      </c>
      <c r="V25" s="50">
        <f>Z24-Z6</f>
        <v>-2.8999999999985699</v>
      </c>
      <c r="W25" s="32">
        <f>AD24-AD6</f>
        <v>-3.0000000000001101</v>
      </c>
      <c r="X25" s="49">
        <f>V24</f>
        <v>-2.6999999999990401</v>
      </c>
      <c r="Y25" s="50">
        <f>Z24</f>
        <v>-2.8999999999985699</v>
      </c>
      <c r="Z25" s="32">
        <f>AD24</f>
        <v>-3.0000000000001101</v>
      </c>
      <c r="AA25" s="32">
        <f>W25/23</f>
        <v>-0.13043478260870001</v>
      </c>
      <c r="AB25" s="56"/>
      <c r="AC25" s="49"/>
      <c r="AD25" s="50"/>
      <c r="AE25" s="32"/>
      <c r="AF25" s="57"/>
      <c r="AG25" s="82"/>
    </row>
    <row r="26" spans="1:43" s="1" customFormat="1" ht="14.25">
      <c r="A26" s="19"/>
      <c r="B26" s="20"/>
      <c r="C26" s="21"/>
      <c r="D26" s="22"/>
      <c r="E26" s="23"/>
      <c r="F26" s="24"/>
      <c r="G26" s="25"/>
      <c r="H26" s="21"/>
      <c r="I26" s="22"/>
      <c r="J26" s="23"/>
      <c r="K26" s="24"/>
      <c r="L26" s="25"/>
      <c r="M26" s="39"/>
      <c r="N26" s="22"/>
      <c r="O26" s="23"/>
      <c r="P26" s="24"/>
      <c r="Q26" s="25"/>
      <c r="R26" s="51"/>
      <c r="S26" s="47"/>
      <c r="T26" s="48"/>
      <c r="U26" s="49"/>
      <c r="V26" s="50"/>
      <c r="W26" s="32"/>
      <c r="X26" s="18"/>
      <c r="Y26" s="49"/>
      <c r="Z26" s="50"/>
      <c r="AA26" s="32"/>
      <c r="AB26" s="48"/>
      <c r="AC26" s="49"/>
      <c r="AD26" s="50"/>
      <c r="AE26" s="32"/>
      <c r="AF26" s="55"/>
      <c r="AG26" s="70"/>
      <c r="AH26" s="72"/>
    </row>
    <row r="27" spans="1:43" s="1" customFormat="1" ht="14.25">
      <c r="A27" s="19"/>
      <c r="B27" s="20"/>
      <c r="C27" s="21"/>
      <c r="D27" s="22"/>
      <c r="E27" s="23"/>
      <c r="F27" s="24"/>
      <c r="G27" s="25"/>
      <c r="H27" s="21"/>
      <c r="I27" s="22"/>
      <c r="J27" s="23"/>
      <c r="K27" s="24"/>
      <c r="L27" s="25"/>
      <c r="M27" s="40"/>
      <c r="N27" s="22"/>
      <c r="O27" s="23"/>
      <c r="P27" s="24"/>
      <c r="Q27" s="25"/>
      <c r="R27" s="52"/>
      <c r="S27" s="47"/>
      <c r="T27" s="48"/>
      <c r="U27" s="49"/>
      <c r="V27" s="50"/>
      <c r="W27" s="32"/>
      <c r="X27" s="18"/>
      <c r="Y27" s="49"/>
      <c r="Z27" s="50"/>
      <c r="AA27" s="32"/>
      <c r="AB27" s="48"/>
      <c r="AC27" s="49"/>
      <c r="AD27" s="50"/>
      <c r="AE27" s="32"/>
      <c r="AF27" s="55"/>
      <c r="AG27" s="70"/>
      <c r="AH27" s="71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47"/>
      <c r="T28" s="48"/>
      <c r="U28" s="49"/>
      <c r="V28" s="50"/>
      <c r="W28" s="32"/>
      <c r="X28" s="18"/>
      <c r="Y28" s="49"/>
      <c r="Z28" s="50"/>
      <c r="AA28" s="32"/>
      <c r="AB28" s="48"/>
      <c r="AC28" s="49"/>
      <c r="AD28" s="50"/>
      <c r="AE28" s="32"/>
      <c r="AF28" s="55"/>
      <c r="AG28" s="70"/>
      <c r="AH28" s="72"/>
    </row>
    <row r="29" spans="1:43" s="1" customFormat="1" ht="14.25">
      <c r="A29" s="19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47"/>
      <c r="T29" s="48"/>
      <c r="U29" s="49"/>
      <c r="V29" s="50"/>
      <c r="W29" s="32"/>
      <c r="X29" s="18"/>
      <c r="Y29" s="49"/>
      <c r="Z29" s="50"/>
      <c r="AA29" s="32"/>
      <c r="AB29" s="4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abSelected="1" topLeftCell="A23" workbookViewId="0">
      <selection activeCell="AA23" sqref="AA23"/>
    </sheetView>
  </sheetViews>
  <sheetFormatPr defaultColWidth="9" defaultRowHeight="13.5"/>
  <cols>
    <col min="1" max="1" width="9.125"/>
    <col min="2" max="2" width="10.625" customWidth="1"/>
    <col min="3" max="3" width="13.75"/>
    <col min="4" max="4" width="11.875" customWidth="1"/>
    <col min="5" max="6" width="9.375"/>
    <col min="8" max="8" width="13.75"/>
    <col min="9" max="9" width="12.125" customWidth="1"/>
    <col min="10" max="12" width="9.375"/>
    <col min="13" max="13" width="13.75"/>
    <col min="14" max="14" width="11.625" customWidth="1"/>
    <col min="15" max="17" width="9.375"/>
    <col min="19" max="19" width="9.125"/>
    <col min="20" max="20" width="13.75"/>
    <col min="24" max="24" width="11.875" customWidth="1"/>
    <col min="28" max="28" width="12.875" customWidth="1"/>
    <col min="32" max="33" width="10.375"/>
  </cols>
  <sheetData>
    <row r="1" spans="1:44" s="1" customFormat="1" ht="30.75" customHeight="1">
      <c r="A1" s="97" t="s">
        <v>85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45013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45013</v>
      </c>
      <c r="B6" s="20">
        <v>785.99620000000004</v>
      </c>
      <c r="C6" s="21">
        <v>5.4135</v>
      </c>
      <c r="D6" s="22">
        <f t="shared" ref="D6:D21" si="0">C6+B6</f>
        <v>791.40970000000004</v>
      </c>
      <c r="E6" s="23">
        <v>0</v>
      </c>
      <c r="F6" s="24">
        <v>0</v>
      </c>
      <c r="G6" s="25">
        <v>0</v>
      </c>
      <c r="H6" s="21">
        <v>6.7408000000000001</v>
      </c>
      <c r="I6" s="22">
        <f t="shared" ref="I6:I21" si="1">H6+B6</f>
        <v>792.73699999999997</v>
      </c>
      <c r="J6" s="23">
        <v>0</v>
      </c>
      <c r="K6" s="24">
        <v>0</v>
      </c>
      <c r="L6" s="25">
        <v>0</v>
      </c>
      <c r="M6" s="39">
        <v>5.7896000000000001</v>
      </c>
      <c r="N6" s="22">
        <f t="shared" ref="N6:N21" si="2">M6+B6</f>
        <v>791.78579999999999</v>
      </c>
      <c r="O6" s="23">
        <v>0</v>
      </c>
      <c r="P6" s="24">
        <v>0</v>
      </c>
      <c r="Q6" s="25">
        <v>0</v>
      </c>
      <c r="R6" s="46"/>
      <c r="S6" s="47">
        <f t="shared" ref="S6:S21" si="3">A6</f>
        <v>45013</v>
      </c>
      <c r="T6" s="48">
        <v>8.8866999999999994</v>
      </c>
      <c r="U6" s="49">
        <v>0</v>
      </c>
      <c r="V6" s="50">
        <v>0</v>
      </c>
      <c r="W6" s="32">
        <v>0</v>
      </c>
      <c r="X6" s="18">
        <v>11.9566</v>
      </c>
      <c r="Y6" s="49">
        <f>(X6-X6)*1000</f>
        <v>0</v>
      </c>
      <c r="Z6" s="50">
        <v>0</v>
      </c>
      <c r="AA6" s="32">
        <v>0</v>
      </c>
      <c r="AB6" s="48">
        <v>8.7141999999999999</v>
      </c>
      <c r="AC6" s="49">
        <v>0</v>
      </c>
      <c r="AD6" s="50">
        <v>0</v>
      </c>
      <c r="AE6" s="32">
        <v>0</v>
      </c>
      <c r="AF6" s="55">
        <v>80974</v>
      </c>
      <c r="AG6" s="70">
        <f>80976-AF6</f>
        <v>2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45014</v>
      </c>
      <c r="B7" s="20">
        <v>785.99620000000004</v>
      </c>
      <c r="C7" s="21">
        <v>5.4131999999999998</v>
      </c>
      <c r="D7" s="22">
        <f t="shared" si="0"/>
        <v>791.40940000000001</v>
      </c>
      <c r="E7" s="23">
        <f t="shared" ref="E7:E21" si="4">(D7-D6)*1000</f>
        <v>-0.30000000003838101</v>
      </c>
      <c r="F7" s="24">
        <f t="shared" ref="F7:F21" si="5">F6+E7</f>
        <v>-0.30000000003838101</v>
      </c>
      <c r="G7" s="25">
        <f t="shared" ref="G7:G21" si="6">E7/(A7-A6)</f>
        <v>-0.30000000003838101</v>
      </c>
      <c r="H7" s="21">
        <v>6.7404999999999999</v>
      </c>
      <c r="I7" s="22">
        <f t="shared" si="1"/>
        <v>792.73670000000004</v>
      </c>
      <c r="J7" s="23">
        <f t="shared" ref="J7:J21" si="7">(I7-I6)*1000</f>
        <v>-0.30000000003838101</v>
      </c>
      <c r="K7" s="24">
        <f t="shared" ref="K7:K21" si="8">K6+J7</f>
        <v>-0.30000000003838101</v>
      </c>
      <c r="L7" s="25">
        <f t="shared" ref="L7:L21" si="9">J7/(A7-A6)</f>
        <v>-0.30000000003838101</v>
      </c>
      <c r="M7" s="40">
        <v>5.7896000000000001</v>
      </c>
      <c r="N7" s="22">
        <f t="shared" si="2"/>
        <v>791.78579999999999</v>
      </c>
      <c r="O7" s="23">
        <f t="shared" ref="O7:O21" si="10">(N7-N6)*1000</f>
        <v>0</v>
      </c>
      <c r="P7" s="24">
        <f t="shared" ref="P7:P21" si="11">P6+O7</f>
        <v>0</v>
      </c>
      <c r="Q7" s="25">
        <f t="shared" ref="Q7:Q21" si="12">O7/(A7-A6)</f>
        <v>0</v>
      </c>
      <c r="R7" s="51"/>
      <c r="S7" s="47">
        <f t="shared" si="3"/>
        <v>45014</v>
      </c>
      <c r="T7" s="48">
        <v>8.8864999999999998</v>
      </c>
      <c r="U7" s="49">
        <f t="shared" ref="U7:U21" si="13">(T7-T6)*1000</f>
        <v>-0.19999999999953399</v>
      </c>
      <c r="V7" s="50">
        <f t="shared" ref="V7:V21" si="14">V6+U7</f>
        <v>-0.19999999999953399</v>
      </c>
      <c r="W7" s="32">
        <f t="shared" ref="W7:W21" si="15">U7/(S7-S6)</f>
        <v>-0.19999999999953399</v>
      </c>
      <c r="X7" s="18">
        <v>11.956300000000001</v>
      </c>
      <c r="Y7" s="49">
        <f t="shared" ref="Y7:Y21" si="16">(X7-X6)*1000</f>
        <v>-0.29999999999930099</v>
      </c>
      <c r="Z7" s="50">
        <f t="shared" ref="Z7:Z21" si="17">Z6+Y7</f>
        <v>-0.29999999999930099</v>
      </c>
      <c r="AA7" s="32">
        <f t="shared" ref="AA7:AA21" si="18">Y7/(S7-S6)</f>
        <v>-0.29999999999930099</v>
      </c>
      <c r="AB7" s="48">
        <v>8.7140000000000004</v>
      </c>
      <c r="AC7" s="49">
        <f t="shared" ref="AC7:AC21" si="19">(AB7-AB6)*1000</f>
        <v>-0.19999999999953399</v>
      </c>
      <c r="AD7" s="50">
        <f t="shared" ref="AD7:AD21" si="20">AD6+AC7</f>
        <v>-0.19999999999953399</v>
      </c>
      <c r="AE7" s="32">
        <f t="shared" ref="AE7:AE21" si="21">AC7/(S7-S6)</f>
        <v>-0.19999999999953399</v>
      </c>
      <c r="AF7" s="55">
        <v>80971</v>
      </c>
      <c r="AG7" s="70">
        <f t="shared" ref="AG7:AG21" si="22">80976-AF7</f>
        <v>5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45015</v>
      </c>
      <c r="B8" s="20">
        <v>785.99620000000004</v>
      </c>
      <c r="C8" s="21">
        <v>5.4130000000000003</v>
      </c>
      <c r="D8" s="22">
        <f t="shared" si="0"/>
        <v>791.40920000000006</v>
      </c>
      <c r="E8" s="23">
        <f t="shared" si="4"/>
        <v>-0.199999999949796</v>
      </c>
      <c r="F8" s="24">
        <f t="shared" si="5"/>
        <v>-0.49999999998817701</v>
      </c>
      <c r="G8" s="25">
        <f t="shared" si="6"/>
        <v>-0.199999999949796</v>
      </c>
      <c r="H8" s="21">
        <v>6.7405999999999997</v>
      </c>
      <c r="I8" s="22">
        <f t="shared" si="1"/>
        <v>792.73680000000002</v>
      </c>
      <c r="J8" s="23">
        <f t="shared" si="7"/>
        <v>9.9999999974897905E-2</v>
      </c>
      <c r="K8" s="24">
        <f t="shared" si="8"/>
        <v>-0.20000000006348301</v>
      </c>
      <c r="L8" s="25">
        <f t="shared" si="9"/>
        <v>9.9999999974897905E-2</v>
      </c>
      <c r="M8" s="39">
        <v>5.7893999999999997</v>
      </c>
      <c r="N8" s="22">
        <f t="shared" si="2"/>
        <v>791.78560000000004</v>
      </c>
      <c r="O8" s="23">
        <f t="shared" si="10"/>
        <v>-0.199999999949796</v>
      </c>
      <c r="P8" s="24">
        <f t="shared" si="11"/>
        <v>-0.199999999949796</v>
      </c>
      <c r="Q8" s="25">
        <f t="shared" si="12"/>
        <v>-0.199999999949796</v>
      </c>
      <c r="R8" s="46"/>
      <c r="S8" s="47">
        <f t="shared" si="3"/>
        <v>45015</v>
      </c>
      <c r="T8" s="48">
        <v>8.8865999999999996</v>
      </c>
      <c r="U8" s="49">
        <f t="shared" si="13"/>
        <v>9.99999999997669E-2</v>
      </c>
      <c r="V8" s="50">
        <f t="shared" si="14"/>
        <v>-9.99999999997669E-2</v>
      </c>
      <c r="W8" s="32">
        <f t="shared" si="15"/>
        <v>9.99999999997669E-2</v>
      </c>
      <c r="X8" s="18">
        <v>11.956200000000001</v>
      </c>
      <c r="Y8" s="49">
        <f t="shared" si="16"/>
        <v>-9.99999999997669E-2</v>
      </c>
      <c r="Z8" s="50">
        <f t="shared" si="17"/>
        <v>-0.39999999999906799</v>
      </c>
      <c r="AA8" s="32">
        <f t="shared" si="18"/>
        <v>-9.99999999997669E-2</v>
      </c>
      <c r="AB8" s="48">
        <v>8.7138000000000009</v>
      </c>
      <c r="AC8" s="49">
        <f t="shared" si="19"/>
        <v>-0.19999999999953399</v>
      </c>
      <c r="AD8" s="50">
        <f t="shared" si="20"/>
        <v>-0.39999999999906799</v>
      </c>
      <c r="AE8" s="32">
        <f t="shared" si="21"/>
        <v>-0.19999999999953399</v>
      </c>
      <c r="AF8" s="55">
        <v>80968</v>
      </c>
      <c r="AG8" s="70">
        <f t="shared" si="22"/>
        <v>8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45016</v>
      </c>
      <c r="B9" s="20">
        <v>785.99620000000004</v>
      </c>
      <c r="C9" s="21">
        <v>5.4127999999999998</v>
      </c>
      <c r="D9" s="22">
        <f t="shared" si="0"/>
        <v>791.40899999999999</v>
      </c>
      <c r="E9" s="23">
        <f t="shared" si="4"/>
        <v>-0.20000000006348301</v>
      </c>
      <c r="F9" s="24">
        <f t="shared" si="5"/>
        <v>-0.70000000005165897</v>
      </c>
      <c r="G9" s="25">
        <f t="shared" si="6"/>
        <v>-0.20000000006348301</v>
      </c>
      <c r="H9" s="21">
        <v>6.7404000000000002</v>
      </c>
      <c r="I9" s="22">
        <f t="shared" si="1"/>
        <v>792.73659999999995</v>
      </c>
      <c r="J9" s="23">
        <f t="shared" si="7"/>
        <v>-0.199999999949796</v>
      </c>
      <c r="K9" s="24">
        <f t="shared" si="8"/>
        <v>-0.40000000001327901</v>
      </c>
      <c r="L9" s="25">
        <f t="shared" si="9"/>
        <v>-0.199999999949796</v>
      </c>
      <c r="M9" s="40">
        <v>5.7892000000000001</v>
      </c>
      <c r="N9" s="22">
        <f t="shared" si="2"/>
        <v>791.78539999999998</v>
      </c>
      <c r="O9" s="23">
        <f t="shared" si="10"/>
        <v>-0.199999999949796</v>
      </c>
      <c r="P9" s="24">
        <f t="shared" si="11"/>
        <v>-0.39999999989959201</v>
      </c>
      <c r="Q9" s="25">
        <f t="shared" si="12"/>
        <v>-0.199999999949796</v>
      </c>
      <c r="R9" s="51"/>
      <c r="S9" s="47">
        <f t="shared" si="3"/>
        <v>45016</v>
      </c>
      <c r="T9" s="48">
        <v>8.8864000000000001</v>
      </c>
      <c r="U9" s="49">
        <f t="shared" si="13"/>
        <v>-0.19999999999953399</v>
      </c>
      <c r="V9" s="50">
        <f t="shared" si="14"/>
        <v>-0.29999999999930099</v>
      </c>
      <c r="W9" s="32">
        <f t="shared" si="15"/>
        <v>-0.19999999999953399</v>
      </c>
      <c r="X9" s="18">
        <v>11.956</v>
      </c>
      <c r="Y9" s="49">
        <f t="shared" si="16"/>
        <v>-0.20000000000130999</v>
      </c>
      <c r="Z9" s="50">
        <f t="shared" si="17"/>
        <v>-0.60000000000037801</v>
      </c>
      <c r="AA9" s="32">
        <f t="shared" si="18"/>
        <v>-0.20000000000130999</v>
      </c>
      <c r="AB9" s="48">
        <v>8.7136999999999993</v>
      </c>
      <c r="AC9" s="49">
        <f t="shared" si="19"/>
        <v>-0.10000000000154299</v>
      </c>
      <c r="AD9" s="50">
        <f t="shared" si="20"/>
        <v>-0.50000000000061096</v>
      </c>
      <c r="AE9" s="32">
        <f t="shared" si="21"/>
        <v>-0.10000000000154299</v>
      </c>
      <c r="AF9" s="55">
        <v>80965</v>
      </c>
      <c r="AG9" s="70">
        <f t="shared" si="22"/>
        <v>11</v>
      </c>
      <c r="AH9" s="71"/>
      <c r="AI9" s="73"/>
      <c r="AJ9" s="73"/>
      <c r="AK9" s="73"/>
      <c r="AL9" s="73"/>
      <c r="AM9" s="73"/>
    </row>
    <row r="10" spans="1:44" s="7" customFormat="1" ht="14.25">
      <c r="A10" s="19">
        <v>45017</v>
      </c>
      <c r="B10" s="20">
        <v>785.99620000000004</v>
      </c>
      <c r="C10" s="21">
        <v>5.4124999999999996</v>
      </c>
      <c r="D10" s="22">
        <f t="shared" si="0"/>
        <v>791.40869999999995</v>
      </c>
      <c r="E10" s="23">
        <f t="shared" si="4"/>
        <v>-0.29999999992469401</v>
      </c>
      <c r="F10" s="24">
        <f t="shared" si="5"/>
        <v>-0.99999999997635303</v>
      </c>
      <c r="G10" s="25">
        <f t="shared" si="6"/>
        <v>-0.29999999992469401</v>
      </c>
      <c r="H10" s="21">
        <v>6.7401999999999997</v>
      </c>
      <c r="I10" s="22">
        <f t="shared" si="1"/>
        <v>792.7364</v>
      </c>
      <c r="J10" s="23">
        <f t="shared" si="7"/>
        <v>-0.20000000006348301</v>
      </c>
      <c r="K10" s="24">
        <f t="shared" si="8"/>
        <v>-0.60000000007676102</v>
      </c>
      <c r="L10" s="25">
        <f t="shared" si="9"/>
        <v>-0.20000000006348301</v>
      </c>
      <c r="M10" s="39">
        <v>5.7889999999999997</v>
      </c>
      <c r="N10" s="22">
        <f t="shared" si="2"/>
        <v>791.78520000000003</v>
      </c>
      <c r="O10" s="23">
        <f t="shared" si="10"/>
        <v>-0.20000000006348301</v>
      </c>
      <c r="P10" s="24">
        <f t="shared" si="11"/>
        <v>-0.59999999996307496</v>
      </c>
      <c r="Q10" s="25">
        <f t="shared" si="12"/>
        <v>-0.20000000006348301</v>
      </c>
      <c r="R10" s="46"/>
      <c r="S10" s="47">
        <f t="shared" si="3"/>
        <v>45017</v>
      </c>
      <c r="T10" s="48">
        <v>8.8862000000000005</v>
      </c>
      <c r="U10" s="49">
        <f t="shared" si="13"/>
        <v>-0.19999999999953399</v>
      </c>
      <c r="V10" s="50">
        <f t="shared" si="14"/>
        <v>-0.49999999999883499</v>
      </c>
      <c r="W10" s="32">
        <f t="shared" si="15"/>
        <v>-0.19999999999953399</v>
      </c>
      <c r="X10" s="18">
        <v>11.9558</v>
      </c>
      <c r="Y10" s="49">
        <f t="shared" si="16"/>
        <v>-0.19999999999953399</v>
      </c>
      <c r="Z10" s="50">
        <f t="shared" si="17"/>
        <v>-0.799999999999912</v>
      </c>
      <c r="AA10" s="32">
        <f t="shared" si="18"/>
        <v>-0.19999999999953399</v>
      </c>
      <c r="AB10" s="48">
        <v>8.7134</v>
      </c>
      <c r="AC10" s="49">
        <f t="shared" si="19"/>
        <v>-0.29999999999930099</v>
      </c>
      <c r="AD10" s="50">
        <f t="shared" si="20"/>
        <v>-0.799999999999912</v>
      </c>
      <c r="AE10" s="32">
        <f t="shared" si="21"/>
        <v>-0.29999999999930099</v>
      </c>
      <c r="AF10" s="55">
        <v>80962</v>
      </c>
      <c r="AG10" s="70">
        <f t="shared" si="22"/>
        <v>14</v>
      </c>
    </row>
    <row r="11" spans="1:44" s="7" customFormat="1" ht="14.25">
      <c r="A11" s="19">
        <v>45018</v>
      </c>
      <c r="B11" s="20">
        <v>785.99620000000004</v>
      </c>
      <c r="C11" s="21">
        <v>5.4123999999999999</v>
      </c>
      <c r="D11" s="22">
        <f t="shared" si="0"/>
        <v>791.40859999999998</v>
      </c>
      <c r="E11" s="23">
        <f t="shared" si="4"/>
        <v>-9.9999999974897905E-2</v>
      </c>
      <c r="F11" s="24">
        <f t="shared" si="5"/>
        <v>-1.09999999995125</v>
      </c>
      <c r="G11" s="25">
        <f t="shared" si="6"/>
        <v>-9.9999999974897905E-2</v>
      </c>
      <c r="H11" s="21">
        <v>6.7401</v>
      </c>
      <c r="I11" s="22">
        <f t="shared" si="1"/>
        <v>792.73630000000003</v>
      </c>
      <c r="J11" s="23">
        <f t="shared" si="7"/>
        <v>-9.9999999974897905E-2</v>
      </c>
      <c r="K11" s="24">
        <f t="shared" si="8"/>
        <v>-0.70000000005165897</v>
      </c>
      <c r="L11" s="25">
        <f t="shared" si="9"/>
        <v>-9.9999999974897905E-2</v>
      </c>
      <c r="M11" s="40">
        <v>5.7891000000000004</v>
      </c>
      <c r="N11" s="22">
        <f t="shared" si="2"/>
        <v>791.78530000000001</v>
      </c>
      <c r="O11" s="23">
        <f t="shared" si="10"/>
        <v>9.9999999974897905E-2</v>
      </c>
      <c r="P11" s="24">
        <f t="shared" si="11"/>
        <v>-0.49999999998817701</v>
      </c>
      <c r="Q11" s="25">
        <f t="shared" si="12"/>
        <v>9.9999999974897905E-2</v>
      </c>
      <c r="R11" s="46"/>
      <c r="S11" s="47">
        <f t="shared" si="3"/>
        <v>45018</v>
      </c>
      <c r="T11" s="48">
        <v>8.8861000000000008</v>
      </c>
      <c r="U11" s="49">
        <f t="shared" si="13"/>
        <v>-9.99999999997669E-2</v>
      </c>
      <c r="V11" s="50">
        <f t="shared" si="14"/>
        <v>-0.59999999999860198</v>
      </c>
      <c r="W11" s="32">
        <f t="shared" si="15"/>
        <v>-9.99999999997669E-2</v>
      </c>
      <c r="X11" s="18">
        <v>11.9557</v>
      </c>
      <c r="Y11" s="49">
        <f t="shared" si="16"/>
        <v>-9.99999999997669E-2</v>
      </c>
      <c r="Z11" s="50">
        <f t="shared" si="17"/>
        <v>-0.89999999999967895</v>
      </c>
      <c r="AA11" s="32">
        <f t="shared" si="18"/>
        <v>-9.99999999997669E-2</v>
      </c>
      <c r="AB11" s="48">
        <v>8.7132000000000005</v>
      </c>
      <c r="AC11" s="49">
        <f t="shared" si="19"/>
        <v>-0.19999999999953399</v>
      </c>
      <c r="AD11" s="50">
        <f t="shared" si="20"/>
        <v>-0.999999999999446</v>
      </c>
      <c r="AE11" s="32">
        <f t="shared" si="21"/>
        <v>-0.19999999999953399</v>
      </c>
      <c r="AF11" s="55">
        <v>80959</v>
      </c>
      <c r="AG11" s="70">
        <f t="shared" si="22"/>
        <v>17</v>
      </c>
    </row>
    <row r="12" spans="1:44" s="1" customFormat="1" ht="14.85" customHeight="1">
      <c r="A12" s="19">
        <v>45019</v>
      </c>
      <c r="B12" s="20">
        <v>785.99620000000004</v>
      </c>
      <c r="C12" s="21">
        <v>5.4122000000000003</v>
      </c>
      <c r="D12" s="22">
        <f t="shared" si="0"/>
        <v>791.40840000000003</v>
      </c>
      <c r="E12" s="23">
        <f t="shared" si="4"/>
        <v>-0.20000000006348301</v>
      </c>
      <c r="F12" s="24">
        <f t="shared" si="5"/>
        <v>-1.30000000001473</v>
      </c>
      <c r="G12" s="25">
        <f t="shared" si="6"/>
        <v>-0.20000000006348301</v>
      </c>
      <c r="H12" s="21">
        <v>6.7397999999999998</v>
      </c>
      <c r="I12" s="22">
        <f t="shared" si="1"/>
        <v>792.73599999999999</v>
      </c>
      <c r="J12" s="23">
        <f t="shared" si="7"/>
        <v>-0.30000000003838101</v>
      </c>
      <c r="K12" s="24">
        <f t="shared" si="8"/>
        <v>-1.00000000009004</v>
      </c>
      <c r="L12" s="25">
        <f t="shared" si="9"/>
        <v>-0.30000000003838101</v>
      </c>
      <c r="M12" s="39">
        <v>5.7885999999999997</v>
      </c>
      <c r="N12" s="22">
        <f t="shared" si="2"/>
        <v>791.78480000000002</v>
      </c>
      <c r="O12" s="23">
        <f t="shared" si="10"/>
        <v>-0.49999999998817701</v>
      </c>
      <c r="P12" s="24">
        <f t="shared" si="11"/>
        <v>-0.99999999997635303</v>
      </c>
      <c r="Q12" s="25">
        <f t="shared" si="12"/>
        <v>-0.49999999998817701</v>
      </c>
      <c r="R12" s="46"/>
      <c r="S12" s="47">
        <f t="shared" si="3"/>
        <v>45019</v>
      </c>
      <c r="T12" s="48">
        <v>8.8857999999999997</v>
      </c>
      <c r="U12" s="49">
        <f t="shared" si="13"/>
        <v>-0.30000000000107702</v>
      </c>
      <c r="V12" s="50">
        <f t="shared" si="14"/>
        <v>-0.89999999999967895</v>
      </c>
      <c r="W12" s="32">
        <f t="shared" si="15"/>
        <v>-0.30000000000107702</v>
      </c>
      <c r="X12" s="18">
        <v>11.955399999999999</v>
      </c>
      <c r="Y12" s="49">
        <f t="shared" si="16"/>
        <v>-0.30000000000107702</v>
      </c>
      <c r="Z12" s="50">
        <f t="shared" si="17"/>
        <v>-1.20000000000076</v>
      </c>
      <c r="AA12" s="32">
        <f t="shared" si="18"/>
        <v>-0.30000000000107702</v>
      </c>
      <c r="AB12" s="48">
        <v>8.7129999999999992</v>
      </c>
      <c r="AC12" s="49">
        <f t="shared" si="19"/>
        <v>-0.20000000000130999</v>
      </c>
      <c r="AD12" s="50">
        <f t="shared" si="20"/>
        <v>-1.20000000000076</v>
      </c>
      <c r="AE12" s="32">
        <f t="shared" si="21"/>
        <v>-0.20000000000130999</v>
      </c>
      <c r="AF12" s="55">
        <v>80956</v>
      </c>
      <c r="AG12" s="70">
        <f t="shared" si="22"/>
        <v>20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7" customFormat="1" ht="14.25">
      <c r="A13" s="19">
        <v>45020</v>
      </c>
      <c r="B13" s="20">
        <v>785.99620000000004</v>
      </c>
      <c r="C13" s="21">
        <v>5.4120999999999997</v>
      </c>
      <c r="D13" s="22">
        <f t="shared" si="0"/>
        <v>791.40830000000005</v>
      </c>
      <c r="E13" s="23">
        <f t="shared" si="4"/>
        <v>-9.9999999974897905E-2</v>
      </c>
      <c r="F13" s="24">
        <f t="shared" si="5"/>
        <v>-1.39999999998963</v>
      </c>
      <c r="G13" s="25">
        <f t="shared" si="6"/>
        <v>-9.9999999974897905E-2</v>
      </c>
      <c r="H13" s="21">
        <v>6.7396000000000003</v>
      </c>
      <c r="I13" s="22">
        <f t="shared" si="1"/>
        <v>792.73580000000004</v>
      </c>
      <c r="J13" s="23">
        <f t="shared" si="7"/>
        <v>-0.199999999949796</v>
      </c>
      <c r="K13" s="24">
        <f t="shared" si="8"/>
        <v>-1.2000000000398401</v>
      </c>
      <c r="L13" s="25">
        <f t="shared" si="9"/>
        <v>-0.199999999949796</v>
      </c>
      <c r="M13" s="40">
        <v>5.7884000000000002</v>
      </c>
      <c r="N13" s="22">
        <f t="shared" si="2"/>
        <v>791.78459999999995</v>
      </c>
      <c r="O13" s="23">
        <f t="shared" si="10"/>
        <v>-0.199999999949796</v>
      </c>
      <c r="P13" s="24">
        <f t="shared" si="11"/>
        <v>-1.1999999999261499</v>
      </c>
      <c r="Q13" s="25">
        <f t="shared" si="12"/>
        <v>-0.199999999949796</v>
      </c>
      <c r="R13" s="46"/>
      <c r="S13" s="47">
        <f t="shared" si="3"/>
        <v>45020</v>
      </c>
      <c r="T13" s="48">
        <v>8.8856000000000002</v>
      </c>
      <c r="U13" s="49">
        <f t="shared" si="13"/>
        <v>-0.19999999999953399</v>
      </c>
      <c r="V13" s="50">
        <f t="shared" si="14"/>
        <v>-1.0999999999992101</v>
      </c>
      <c r="W13" s="32">
        <f t="shared" si="15"/>
        <v>-0.19999999999953399</v>
      </c>
      <c r="X13" s="18">
        <v>11.955500000000001</v>
      </c>
      <c r="Y13" s="49">
        <f t="shared" si="16"/>
        <v>0.10000000000154299</v>
      </c>
      <c r="Z13" s="50">
        <f t="shared" si="17"/>
        <v>-1.0999999999992101</v>
      </c>
      <c r="AA13" s="32">
        <f t="shared" si="18"/>
        <v>0.10000000000154299</v>
      </c>
      <c r="AB13" s="48">
        <v>8.7131000000000007</v>
      </c>
      <c r="AC13" s="49">
        <f t="shared" si="19"/>
        <v>0.10000000000154299</v>
      </c>
      <c r="AD13" s="50">
        <f t="shared" si="20"/>
        <v>-1.0999999999992101</v>
      </c>
      <c r="AE13" s="32">
        <f t="shared" si="21"/>
        <v>0.10000000000154299</v>
      </c>
      <c r="AF13" s="55">
        <v>80953</v>
      </c>
      <c r="AG13" s="70">
        <f t="shared" si="22"/>
        <v>23</v>
      </c>
    </row>
    <row r="14" spans="1:44" s="1" customFormat="1" ht="14.85" customHeight="1">
      <c r="A14" s="19">
        <v>45021</v>
      </c>
      <c r="B14" s="20">
        <v>785.99620000000004</v>
      </c>
      <c r="C14" s="21">
        <v>5.4118000000000004</v>
      </c>
      <c r="D14" s="22">
        <f t="shared" si="0"/>
        <v>791.40800000000002</v>
      </c>
      <c r="E14" s="23">
        <f t="shared" si="4"/>
        <v>-0.30000000003838101</v>
      </c>
      <c r="F14" s="24">
        <f t="shared" si="5"/>
        <v>-1.70000000002801</v>
      </c>
      <c r="G14" s="25">
        <f t="shared" si="6"/>
        <v>-0.30000000003838101</v>
      </c>
      <c r="H14" s="21">
        <v>6.7394999999999996</v>
      </c>
      <c r="I14" s="22">
        <f t="shared" si="1"/>
        <v>792.73569999999995</v>
      </c>
      <c r="J14" s="23">
        <f t="shared" si="7"/>
        <v>-9.9999999974897905E-2</v>
      </c>
      <c r="K14" s="24">
        <f t="shared" si="8"/>
        <v>-1.30000000001473</v>
      </c>
      <c r="L14" s="25">
        <f t="shared" si="9"/>
        <v>-9.9999999974897905E-2</v>
      </c>
      <c r="M14" s="39">
        <v>5.7885</v>
      </c>
      <c r="N14" s="22">
        <f t="shared" si="2"/>
        <v>791.78470000000004</v>
      </c>
      <c r="O14" s="23">
        <f t="shared" si="10"/>
        <v>9.9999999974897905E-2</v>
      </c>
      <c r="P14" s="24">
        <f t="shared" si="11"/>
        <v>-1.09999999995125</v>
      </c>
      <c r="Q14" s="25">
        <f t="shared" si="12"/>
        <v>9.9999999974897905E-2</v>
      </c>
      <c r="R14" s="46"/>
      <c r="S14" s="47">
        <f t="shared" si="3"/>
        <v>45021</v>
      </c>
      <c r="T14" s="48">
        <v>8.8855000000000004</v>
      </c>
      <c r="U14" s="49">
        <f t="shared" si="13"/>
        <v>-9.99999999997669E-2</v>
      </c>
      <c r="V14" s="50">
        <f t="shared" si="14"/>
        <v>-1.1999999999989801</v>
      </c>
      <c r="W14" s="32">
        <f t="shared" si="15"/>
        <v>-9.99999999997669E-2</v>
      </c>
      <c r="X14" s="18">
        <v>11.955</v>
      </c>
      <c r="Y14" s="49">
        <f t="shared" si="16"/>
        <v>-0.50000000000061096</v>
      </c>
      <c r="Z14" s="50">
        <f t="shared" si="17"/>
        <v>-1.59999999999982</v>
      </c>
      <c r="AA14" s="32">
        <f t="shared" si="18"/>
        <v>-0.50000000000061096</v>
      </c>
      <c r="AB14" s="48">
        <v>8.7126000000000001</v>
      </c>
      <c r="AC14" s="49">
        <f t="shared" si="19"/>
        <v>-0.50000000000061096</v>
      </c>
      <c r="AD14" s="50">
        <f t="shared" si="20"/>
        <v>-1.59999999999982</v>
      </c>
      <c r="AE14" s="32">
        <f t="shared" si="21"/>
        <v>-0.50000000000061096</v>
      </c>
      <c r="AF14" s="55">
        <v>80950</v>
      </c>
      <c r="AG14" s="70">
        <f t="shared" si="22"/>
        <v>26</v>
      </c>
      <c r="AH14" s="72"/>
    </row>
    <row r="15" spans="1:44" s="7" customFormat="1" ht="14.25">
      <c r="A15" s="19">
        <v>45022</v>
      </c>
      <c r="B15" s="20">
        <v>785.99620000000004</v>
      </c>
      <c r="C15" s="21">
        <v>5.4115000000000002</v>
      </c>
      <c r="D15" s="22">
        <f t="shared" si="0"/>
        <v>791.40769999999998</v>
      </c>
      <c r="E15" s="23">
        <f t="shared" si="4"/>
        <v>-0.29999999992469401</v>
      </c>
      <c r="F15" s="24">
        <f t="shared" si="5"/>
        <v>-1.9999999999527101</v>
      </c>
      <c r="G15" s="25">
        <f t="shared" si="6"/>
        <v>-0.29999999992469401</v>
      </c>
      <c r="H15" s="21">
        <v>6.7392000000000003</v>
      </c>
      <c r="I15" s="22">
        <f t="shared" si="1"/>
        <v>792.73540000000003</v>
      </c>
      <c r="J15" s="23">
        <f t="shared" si="7"/>
        <v>-0.30000000003838101</v>
      </c>
      <c r="K15" s="24">
        <f t="shared" si="8"/>
        <v>-1.60000000005311</v>
      </c>
      <c r="L15" s="25">
        <f t="shared" si="9"/>
        <v>-0.30000000003838101</v>
      </c>
      <c r="M15" s="40">
        <v>5.7880000000000003</v>
      </c>
      <c r="N15" s="22">
        <f t="shared" si="2"/>
        <v>791.78420000000006</v>
      </c>
      <c r="O15" s="23">
        <f t="shared" si="10"/>
        <v>-0.49999999998817701</v>
      </c>
      <c r="P15" s="24">
        <f t="shared" si="11"/>
        <v>-1.5999999999394301</v>
      </c>
      <c r="Q15" s="25">
        <f t="shared" si="12"/>
        <v>-0.49999999998817701</v>
      </c>
      <c r="R15" s="46"/>
      <c r="S15" s="47">
        <f t="shared" si="3"/>
        <v>45022</v>
      </c>
      <c r="T15" s="48">
        <v>8.8851999999999993</v>
      </c>
      <c r="U15" s="49">
        <f t="shared" si="13"/>
        <v>-0.30000000000107702</v>
      </c>
      <c r="V15" s="50">
        <f t="shared" si="14"/>
        <v>-1.50000000000006</v>
      </c>
      <c r="W15" s="32">
        <f t="shared" si="15"/>
        <v>-0.30000000000107702</v>
      </c>
      <c r="X15" s="18">
        <v>11.954800000000001</v>
      </c>
      <c r="Y15" s="49">
        <f t="shared" si="16"/>
        <v>-0.19999999999953399</v>
      </c>
      <c r="Z15" s="50">
        <f t="shared" si="17"/>
        <v>-1.7999999999993599</v>
      </c>
      <c r="AA15" s="32">
        <f t="shared" si="18"/>
        <v>-0.19999999999953399</v>
      </c>
      <c r="AB15" s="48">
        <v>8.7125000000000004</v>
      </c>
      <c r="AC15" s="49">
        <f t="shared" si="19"/>
        <v>-9.99999999997669E-2</v>
      </c>
      <c r="AD15" s="50">
        <f t="shared" si="20"/>
        <v>-1.6999999999995901</v>
      </c>
      <c r="AE15" s="32">
        <f t="shared" si="21"/>
        <v>-9.99999999997669E-2</v>
      </c>
      <c r="AF15" s="55">
        <v>80947</v>
      </c>
      <c r="AG15" s="70">
        <f t="shared" si="22"/>
        <v>29</v>
      </c>
    </row>
    <row r="16" spans="1:44" s="7" customFormat="1" ht="14.25">
      <c r="A16" s="19">
        <v>45023</v>
      </c>
      <c r="B16" s="20">
        <v>785.99620000000004</v>
      </c>
      <c r="C16" s="21">
        <v>5.4114000000000004</v>
      </c>
      <c r="D16" s="22">
        <f t="shared" si="0"/>
        <v>791.4076</v>
      </c>
      <c r="E16" s="23">
        <f t="shared" si="4"/>
        <v>-0.10000000008858501</v>
      </c>
      <c r="F16" s="24">
        <f t="shared" si="5"/>
        <v>-2.1000000000412902</v>
      </c>
      <c r="G16" s="25">
        <f t="shared" si="6"/>
        <v>-0.10000000008858501</v>
      </c>
      <c r="H16" s="21">
        <v>6.7389999999999999</v>
      </c>
      <c r="I16" s="22">
        <f t="shared" si="1"/>
        <v>792.73519999999996</v>
      </c>
      <c r="J16" s="23">
        <f t="shared" si="7"/>
        <v>-0.199999999949796</v>
      </c>
      <c r="K16" s="24">
        <f t="shared" si="8"/>
        <v>-1.8000000000029099</v>
      </c>
      <c r="L16" s="25">
        <f t="shared" si="9"/>
        <v>-0.199999999949796</v>
      </c>
      <c r="M16" s="39">
        <v>5.7881</v>
      </c>
      <c r="N16" s="22">
        <f t="shared" si="2"/>
        <v>791.78430000000003</v>
      </c>
      <c r="O16" s="23">
        <f t="shared" si="10"/>
        <v>9.9999999974897905E-2</v>
      </c>
      <c r="P16" s="24">
        <f t="shared" si="11"/>
        <v>-1.4999999999645299</v>
      </c>
      <c r="Q16" s="25">
        <f t="shared" si="12"/>
        <v>9.9999999974897905E-2</v>
      </c>
      <c r="R16" s="46"/>
      <c r="S16" s="47">
        <f t="shared" si="3"/>
        <v>45023</v>
      </c>
      <c r="T16" s="48">
        <v>8.8849999999999998</v>
      </c>
      <c r="U16" s="49">
        <f t="shared" si="13"/>
        <v>-0.19999999999953399</v>
      </c>
      <c r="V16" s="50">
        <f t="shared" si="14"/>
        <v>-1.6999999999995901</v>
      </c>
      <c r="W16" s="32">
        <f t="shared" si="15"/>
        <v>-0.19999999999953399</v>
      </c>
      <c r="X16" s="18">
        <v>11.954499999999999</v>
      </c>
      <c r="Y16" s="49">
        <f t="shared" si="16"/>
        <v>-0.30000000000107702</v>
      </c>
      <c r="Z16" s="50">
        <f t="shared" si="17"/>
        <v>-2.10000000000043</v>
      </c>
      <c r="AA16" s="32">
        <f t="shared" si="18"/>
        <v>-0.30000000000107702</v>
      </c>
      <c r="AB16" s="48">
        <v>8.7121999999999993</v>
      </c>
      <c r="AC16" s="49">
        <f t="shared" si="19"/>
        <v>-0.30000000000107702</v>
      </c>
      <c r="AD16" s="50">
        <f t="shared" si="20"/>
        <v>-2.0000000000006701</v>
      </c>
      <c r="AE16" s="32">
        <f t="shared" si="21"/>
        <v>-0.30000000000107702</v>
      </c>
      <c r="AF16" s="55">
        <v>80944</v>
      </c>
      <c r="AG16" s="70">
        <f t="shared" si="22"/>
        <v>32</v>
      </c>
      <c r="AH16" s="72"/>
    </row>
    <row r="17" spans="1:43" s="1" customFormat="1" ht="14.85" customHeight="1">
      <c r="A17" s="19">
        <v>45024</v>
      </c>
      <c r="B17" s="20">
        <v>785.99620000000004</v>
      </c>
      <c r="C17" s="21">
        <v>5.4112</v>
      </c>
      <c r="D17" s="22">
        <f t="shared" si="0"/>
        <v>791.40740000000005</v>
      </c>
      <c r="E17" s="23">
        <f t="shared" si="4"/>
        <v>-0.199999999949796</v>
      </c>
      <c r="F17" s="24">
        <f t="shared" si="5"/>
        <v>-2.2999999999910901</v>
      </c>
      <c r="G17" s="25">
        <f t="shared" si="6"/>
        <v>-0.199999999949796</v>
      </c>
      <c r="H17" s="21">
        <v>6.7390999999999996</v>
      </c>
      <c r="I17" s="22">
        <f t="shared" si="1"/>
        <v>792.73530000000005</v>
      </c>
      <c r="J17" s="23">
        <f t="shared" si="7"/>
        <v>9.9999999974897905E-2</v>
      </c>
      <c r="K17" s="24">
        <f t="shared" si="8"/>
        <v>-1.70000000002801</v>
      </c>
      <c r="L17" s="25">
        <f t="shared" si="9"/>
        <v>9.9999999974897905E-2</v>
      </c>
      <c r="M17" s="40">
        <v>5.7876000000000003</v>
      </c>
      <c r="N17" s="22">
        <f t="shared" si="2"/>
        <v>791.78380000000004</v>
      </c>
      <c r="O17" s="23">
        <f t="shared" si="10"/>
        <v>-0.49999999998817701</v>
      </c>
      <c r="P17" s="24">
        <f t="shared" si="11"/>
        <v>-1.9999999999527101</v>
      </c>
      <c r="Q17" s="25">
        <f t="shared" si="12"/>
        <v>-0.49999999998817701</v>
      </c>
      <c r="R17" s="51"/>
      <c r="S17" s="47">
        <f t="shared" si="3"/>
        <v>45024</v>
      </c>
      <c r="T17" s="48">
        <v>8.8850999999999996</v>
      </c>
      <c r="U17" s="49">
        <f t="shared" si="13"/>
        <v>9.99999999997669E-2</v>
      </c>
      <c r="V17" s="50">
        <f t="shared" si="14"/>
        <v>-1.59999999999982</v>
      </c>
      <c r="W17" s="32">
        <f t="shared" si="15"/>
        <v>9.99999999997669E-2</v>
      </c>
      <c r="X17" s="18">
        <v>11.9544</v>
      </c>
      <c r="Y17" s="49">
        <f t="shared" si="16"/>
        <v>-9.99999999997669E-2</v>
      </c>
      <c r="Z17" s="50">
        <f t="shared" si="17"/>
        <v>-2.2000000000002</v>
      </c>
      <c r="AA17" s="32">
        <f t="shared" si="18"/>
        <v>-9.99999999997669E-2</v>
      </c>
      <c r="AB17" s="48">
        <v>8.7120000000000104</v>
      </c>
      <c r="AC17" s="49">
        <f t="shared" si="19"/>
        <v>-0.19999999998887599</v>
      </c>
      <c r="AD17" s="50">
        <f t="shared" si="20"/>
        <v>-2.1999999999895401</v>
      </c>
      <c r="AE17" s="32">
        <f t="shared" si="21"/>
        <v>-0.19999999998887599</v>
      </c>
      <c r="AF17" s="55">
        <v>80941</v>
      </c>
      <c r="AG17" s="70">
        <f t="shared" si="22"/>
        <v>35</v>
      </c>
      <c r="AH17" s="71"/>
    </row>
    <row r="18" spans="1:43" s="1" customFormat="1" ht="14.85" customHeight="1">
      <c r="A18" s="19">
        <v>45025</v>
      </c>
      <c r="B18" s="20">
        <v>785.99620000000004</v>
      </c>
      <c r="C18" s="21">
        <v>5.4111000000000002</v>
      </c>
      <c r="D18" s="22">
        <f t="shared" si="0"/>
        <v>791.40729999999996</v>
      </c>
      <c r="E18" s="23">
        <f t="shared" si="4"/>
        <v>-9.9999999974897905E-2</v>
      </c>
      <c r="F18" s="24">
        <f t="shared" si="5"/>
        <v>-2.39999999996598</v>
      </c>
      <c r="G18" s="25">
        <f t="shared" si="6"/>
        <v>-9.9999999974897905E-2</v>
      </c>
      <c r="H18" s="21">
        <v>6.7385999999999999</v>
      </c>
      <c r="I18" s="22">
        <f t="shared" si="1"/>
        <v>792.73479999999995</v>
      </c>
      <c r="J18" s="23">
        <f t="shared" si="7"/>
        <v>-0.49999999998817701</v>
      </c>
      <c r="K18" s="24">
        <f t="shared" si="8"/>
        <v>-2.2000000000161899</v>
      </c>
      <c r="L18" s="25">
        <f t="shared" si="9"/>
        <v>-0.49999999998817701</v>
      </c>
      <c r="M18" s="39">
        <v>5.7873999999999999</v>
      </c>
      <c r="N18" s="22">
        <f t="shared" si="2"/>
        <v>791.78359999999998</v>
      </c>
      <c r="O18" s="23">
        <f t="shared" si="10"/>
        <v>-0.199999999949796</v>
      </c>
      <c r="P18" s="24">
        <f t="shared" si="11"/>
        <v>-2.1999999999024999</v>
      </c>
      <c r="Q18" s="25">
        <f t="shared" si="12"/>
        <v>-0.199999999949796</v>
      </c>
      <c r="R18" s="51"/>
      <c r="S18" s="47">
        <f t="shared" si="3"/>
        <v>45025</v>
      </c>
      <c r="T18" s="48">
        <v>8.8846000000000007</v>
      </c>
      <c r="U18" s="49">
        <f t="shared" si="13"/>
        <v>-0.49999999999883499</v>
      </c>
      <c r="V18" s="50">
        <f t="shared" si="14"/>
        <v>-2.0999999999986598</v>
      </c>
      <c r="W18" s="32">
        <f t="shared" si="15"/>
        <v>-0.49999999999883499</v>
      </c>
      <c r="X18" s="18">
        <v>11.9542</v>
      </c>
      <c r="Y18" s="49">
        <f t="shared" si="16"/>
        <v>-0.19999999999953399</v>
      </c>
      <c r="Z18" s="50">
        <f t="shared" si="17"/>
        <v>-2.3999999999997401</v>
      </c>
      <c r="AA18" s="32">
        <f t="shared" si="18"/>
        <v>-0.19999999999953399</v>
      </c>
      <c r="AB18" s="48">
        <v>8.7114999999999991</v>
      </c>
      <c r="AC18" s="49">
        <f t="shared" si="19"/>
        <v>-0.50000000001126899</v>
      </c>
      <c r="AD18" s="50">
        <f t="shared" si="20"/>
        <v>-2.7000000000008102</v>
      </c>
      <c r="AE18" s="32">
        <f t="shared" si="21"/>
        <v>-0.50000000001126899</v>
      </c>
      <c r="AF18" s="55">
        <v>80938</v>
      </c>
      <c r="AG18" s="70">
        <f t="shared" si="22"/>
        <v>38</v>
      </c>
      <c r="AH18" s="72"/>
    </row>
    <row r="19" spans="1:43" s="1" customFormat="1" ht="14.85" customHeight="1">
      <c r="A19" s="19">
        <v>45026</v>
      </c>
      <c r="B19" s="20">
        <v>785.99620000000004</v>
      </c>
      <c r="C19" s="21">
        <v>5.4108000000000098</v>
      </c>
      <c r="D19" s="22">
        <f t="shared" si="0"/>
        <v>791.40700000000004</v>
      </c>
      <c r="E19" s="23">
        <f t="shared" si="4"/>
        <v>-0.30000000003838101</v>
      </c>
      <c r="F19" s="24">
        <f t="shared" si="5"/>
        <v>-2.70000000000437</v>
      </c>
      <c r="G19" s="25">
        <f t="shared" si="6"/>
        <v>-0.30000000003838101</v>
      </c>
      <c r="H19" s="21">
        <v>6.7384000000000004</v>
      </c>
      <c r="I19" s="22">
        <f t="shared" si="1"/>
        <v>792.7346</v>
      </c>
      <c r="J19" s="23">
        <f t="shared" si="7"/>
        <v>-0.20000000006348301</v>
      </c>
      <c r="K19" s="24">
        <f t="shared" si="8"/>
        <v>-2.40000000007967</v>
      </c>
      <c r="L19" s="25">
        <f t="shared" si="9"/>
        <v>-0.20000000006348301</v>
      </c>
      <c r="M19" s="40">
        <v>5.7874999999999996</v>
      </c>
      <c r="N19" s="22">
        <f t="shared" si="2"/>
        <v>791.78369999999995</v>
      </c>
      <c r="O19" s="23">
        <f t="shared" si="10"/>
        <v>9.9999999974897905E-2</v>
      </c>
      <c r="P19" s="24">
        <f t="shared" si="11"/>
        <v>-2.0999999999275998</v>
      </c>
      <c r="Q19" s="25">
        <f t="shared" si="12"/>
        <v>9.9999999974897905E-2</v>
      </c>
      <c r="R19" s="51"/>
      <c r="S19" s="47">
        <f t="shared" si="3"/>
        <v>45026</v>
      </c>
      <c r="T19" s="48">
        <v>8.8844999999999992</v>
      </c>
      <c r="U19" s="49">
        <f t="shared" si="13"/>
        <v>-0.10000000000154299</v>
      </c>
      <c r="V19" s="50">
        <f t="shared" si="14"/>
        <v>-2.2000000000002</v>
      </c>
      <c r="W19" s="32">
        <f t="shared" si="15"/>
        <v>-0.10000000000154299</v>
      </c>
      <c r="X19" s="18">
        <v>11.954000000000001</v>
      </c>
      <c r="Y19" s="49">
        <f t="shared" si="16"/>
        <v>-0.19999999999953399</v>
      </c>
      <c r="Z19" s="50">
        <f t="shared" si="17"/>
        <v>-2.59999999999927</v>
      </c>
      <c r="AA19" s="32">
        <f t="shared" si="18"/>
        <v>-0.19999999999953399</v>
      </c>
      <c r="AB19" s="48">
        <v>8.7116000000000096</v>
      </c>
      <c r="AC19" s="49">
        <f t="shared" si="19"/>
        <v>0.100000000010425</v>
      </c>
      <c r="AD19" s="50">
        <f t="shared" si="20"/>
        <v>-2.59999999999039</v>
      </c>
      <c r="AE19" s="32">
        <f t="shared" si="21"/>
        <v>0.100000000010425</v>
      </c>
      <c r="AF19" s="55">
        <v>80935</v>
      </c>
      <c r="AG19" s="70">
        <f t="shared" si="22"/>
        <v>41</v>
      </c>
      <c r="AH19" s="71"/>
    </row>
    <row r="20" spans="1:43" s="1" customFormat="1" ht="14.85" customHeight="1">
      <c r="A20" s="19">
        <v>45027</v>
      </c>
      <c r="B20" s="20">
        <v>785.99620000000004</v>
      </c>
      <c r="C20" s="21">
        <v>5.4106000000000103</v>
      </c>
      <c r="D20" s="22">
        <f t="shared" si="0"/>
        <v>791.40679999999998</v>
      </c>
      <c r="E20" s="23">
        <f t="shared" si="4"/>
        <v>-0.199999999949796</v>
      </c>
      <c r="F20" s="24">
        <f t="shared" si="5"/>
        <v>-2.8999999999541601</v>
      </c>
      <c r="G20" s="25">
        <f t="shared" si="6"/>
        <v>-0.199999999949796</v>
      </c>
      <c r="H20" s="21">
        <v>6.7384000000000004</v>
      </c>
      <c r="I20" s="22">
        <f t="shared" si="1"/>
        <v>792.7346</v>
      </c>
      <c r="J20" s="23">
        <f t="shared" si="7"/>
        <v>0</v>
      </c>
      <c r="K20" s="24">
        <f t="shared" si="8"/>
        <v>-2.40000000007967</v>
      </c>
      <c r="L20" s="25">
        <f t="shared" si="9"/>
        <v>0</v>
      </c>
      <c r="M20" s="39">
        <v>5.7869999999999902</v>
      </c>
      <c r="N20" s="22">
        <f t="shared" si="2"/>
        <v>791.78319999999997</v>
      </c>
      <c r="O20" s="23">
        <f t="shared" si="10"/>
        <v>-0.49999999998817701</v>
      </c>
      <c r="P20" s="24">
        <f t="shared" si="11"/>
        <v>-2.5999999999157799</v>
      </c>
      <c r="Q20" s="25">
        <f t="shared" si="12"/>
        <v>-0.49999999998817701</v>
      </c>
      <c r="R20" s="46"/>
      <c r="S20" s="47">
        <f t="shared" si="3"/>
        <v>45027</v>
      </c>
      <c r="T20" s="48">
        <v>8.8842000000000105</v>
      </c>
      <c r="U20" s="49">
        <f t="shared" si="13"/>
        <v>-0.29999999998864302</v>
      </c>
      <c r="V20" s="50">
        <f t="shared" si="14"/>
        <v>-2.49999999998884</v>
      </c>
      <c r="W20" s="32">
        <f t="shared" si="15"/>
        <v>-0.29999999998864302</v>
      </c>
      <c r="X20" s="18">
        <v>11.953799999999999</v>
      </c>
      <c r="Y20" s="49">
        <f t="shared" si="16"/>
        <v>-0.20000000000130999</v>
      </c>
      <c r="Z20" s="50">
        <f t="shared" si="17"/>
        <v>-2.8000000000005798</v>
      </c>
      <c r="AA20" s="32">
        <f t="shared" si="18"/>
        <v>-0.20000000000130999</v>
      </c>
      <c r="AB20" s="48">
        <v>8.71140000000001</v>
      </c>
      <c r="AC20" s="49">
        <f t="shared" si="19"/>
        <v>-0.19999999999953399</v>
      </c>
      <c r="AD20" s="50">
        <f t="shared" si="20"/>
        <v>-2.7999999999899199</v>
      </c>
      <c r="AE20" s="32">
        <f t="shared" si="21"/>
        <v>-0.19999999999953399</v>
      </c>
      <c r="AF20" s="55">
        <v>80932</v>
      </c>
      <c r="AG20" s="70">
        <f t="shared" si="22"/>
        <v>44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45029</v>
      </c>
      <c r="B21" s="20">
        <v>785.99620000000004</v>
      </c>
      <c r="C21" s="21">
        <v>5.4104000000000099</v>
      </c>
      <c r="D21" s="22">
        <f t="shared" si="0"/>
        <v>791.40660000000003</v>
      </c>
      <c r="E21" s="23">
        <f t="shared" si="4"/>
        <v>-0.20000000006348301</v>
      </c>
      <c r="F21" s="24">
        <f t="shared" si="5"/>
        <v>-3.1000000000176402</v>
      </c>
      <c r="G21" s="25">
        <f t="shared" si="6"/>
        <v>-0.100000000031741</v>
      </c>
      <c r="H21" s="21">
        <v>6.7380000000000102</v>
      </c>
      <c r="I21" s="22">
        <f t="shared" si="1"/>
        <v>792.73419999999999</v>
      </c>
      <c r="J21" s="23">
        <f t="shared" si="7"/>
        <v>-0.39999999989959201</v>
      </c>
      <c r="K21" s="24">
        <f t="shared" si="8"/>
        <v>-2.79999999997926</v>
      </c>
      <c r="L21" s="25">
        <f t="shared" si="9"/>
        <v>-0.199999999949796</v>
      </c>
      <c r="M21" s="40">
        <v>5.7867999999999897</v>
      </c>
      <c r="N21" s="22">
        <f t="shared" si="2"/>
        <v>791.78300000000002</v>
      </c>
      <c r="O21" s="23">
        <f t="shared" si="10"/>
        <v>-0.20000000006348301</v>
      </c>
      <c r="P21" s="24">
        <f t="shared" si="11"/>
        <v>-2.79999999997926</v>
      </c>
      <c r="Q21" s="25">
        <f t="shared" si="12"/>
        <v>-0.100000000031741</v>
      </c>
      <c r="R21" s="51"/>
      <c r="S21" s="47">
        <f t="shared" si="3"/>
        <v>45029</v>
      </c>
      <c r="T21" s="48">
        <v>8.8840000000000092</v>
      </c>
      <c r="U21" s="49">
        <f t="shared" si="13"/>
        <v>-0.20000000000130999</v>
      </c>
      <c r="V21" s="50">
        <f t="shared" si="14"/>
        <v>-2.6999999999901498</v>
      </c>
      <c r="W21" s="32">
        <f t="shared" si="15"/>
        <v>-0.100000000000655</v>
      </c>
      <c r="X21" s="18">
        <v>11.953900000000001</v>
      </c>
      <c r="Y21" s="49">
        <f t="shared" si="16"/>
        <v>0.10000000000154299</v>
      </c>
      <c r="Z21" s="50">
        <f t="shared" si="17"/>
        <v>-2.6999999999990401</v>
      </c>
      <c r="AA21" s="32">
        <f t="shared" si="18"/>
        <v>5.0000000000771601E-2</v>
      </c>
      <c r="AB21" s="48">
        <v>8.7112000000000105</v>
      </c>
      <c r="AC21" s="49">
        <f t="shared" si="19"/>
        <v>-0.19999999999953399</v>
      </c>
      <c r="AD21" s="50">
        <f t="shared" si="20"/>
        <v>-2.99999999998946</v>
      </c>
      <c r="AE21" s="32">
        <f t="shared" si="21"/>
        <v>-9.99999999997669E-2</v>
      </c>
      <c r="AF21" s="55">
        <v>80929</v>
      </c>
      <c r="AG21" s="70">
        <f t="shared" si="22"/>
        <v>47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7" customFormat="1" ht="14.25">
      <c r="A22" s="26"/>
      <c r="B22" s="27"/>
      <c r="C22" s="28"/>
      <c r="D22" s="29"/>
      <c r="E22" s="30">
        <f>F21-F6</f>
        <v>-3.1000000000176402</v>
      </c>
      <c r="F22" s="31">
        <f>K21-K6</f>
        <v>-2.79999999997926</v>
      </c>
      <c r="G22" s="32">
        <f>P21-P6</f>
        <v>-2.79999999997926</v>
      </c>
      <c r="H22" s="33">
        <f>F21</f>
        <v>-3.1000000000176402</v>
      </c>
      <c r="I22" s="41">
        <f>K21</f>
        <v>-2.79999999997926</v>
      </c>
      <c r="J22" s="30">
        <f>P21</f>
        <v>-2.79999999997926</v>
      </c>
      <c r="K22" s="31">
        <f>E22/17</f>
        <v>-0.182352941177508</v>
      </c>
      <c r="L22" s="32"/>
      <c r="M22" s="42"/>
      <c r="N22" s="29"/>
      <c r="O22" s="30"/>
      <c r="P22" s="31"/>
      <c r="Q22" s="32"/>
      <c r="R22" s="46"/>
      <c r="S22" s="26"/>
      <c r="T22" s="28"/>
      <c r="U22" s="49">
        <f>V21-V6</f>
        <v>-2.6999999999901498</v>
      </c>
      <c r="V22" s="50">
        <f>Z21-Z6</f>
        <v>-2.6999999999990401</v>
      </c>
      <c r="W22" s="32">
        <f>AD21-AD6</f>
        <v>-2.99999999998946</v>
      </c>
      <c r="X22" s="49">
        <f>V21</f>
        <v>-2.6999999999901498</v>
      </c>
      <c r="Y22" s="50">
        <f>Z21</f>
        <v>-2.6999999999990401</v>
      </c>
      <c r="Z22" s="32">
        <f>AD21</f>
        <v>-2.99999999998946</v>
      </c>
      <c r="AA22" s="32">
        <f>W22/17</f>
        <v>-0.17647058823467399</v>
      </c>
      <c r="AB22" s="56"/>
      <c r="AC22" s="49"/>
      <c r="AD22" s="50"/>
      <c r="AE22" s="32"/>
      <c r="AF22" s="57"/>
      <c r="AG22" s="82"/>
    </row>
    <row r="23" spans="1:43" s="1" customFormat="1" ht="14.85" customHeight="1">
      <c r="A23" s="19"/>
      <c r="B23" s="20"/>
      <c r="C23" s="21"/>
      <c r="D23" s="22"/>
      <c r="E23" s="23"/>
      <c r="F23" s="24"/>
      <c r="G23" s="25"/>
      <c r="H23" s="21"/>
      <c r="I23" s="22"/>
      <c r="J23" s="23"/>
      <c r="K23" s="24"/>
      <c r="L23" s="25"/>
      <c r="M23" s="40"/>
      <c r="N23" s="22"/>
      <c r="O23" s="23"/>
      <c r="P23" s="24"/>
      <c r="Q23" s="25"/>
      <c r="R23" s="51"/>
      <c r="S23" s="47"/>
      <c r="T23" s="48"/>
      <c r="U23" s="49"/>
      <c r="V23" s="50"/>
      <c r="W23" s="32"/>
      <c r="X23" s="18"/>
      <c r="Y23" s="49"/>
      <c r="Z23" s="50"/>
      <c r="AA23" s="32"/>
      <c r="AB23" s="48"/>
      <c r="AC23" s="49"/>
      <c r="AD23" s="50"/>
      <c r="AE23" s="32"/>
      <c r="AF23" s="55"/>
      <c r="AG23" s="70"/>
      <c r="AH23" s="71"/>
    </row>
    <row r="24" spans="1:43" s="1" customFormat="1" ht="14.25">
      <c r="A24" s="19"/>
      <c r="B24" s="20"/>
      <c r="C24" s="21"/>
      <c r="D24" s="22"/>
      <c r="E24" s="23"/>
      <c r="F24" s="24"/>
      <c r="G24" s="25"/>
      <c r="H24" s="21"/>
      <c r="I24" s="22"/>
      <c r="J24" s="23"/>
      <c r="K24" s="24"/>
      <c r="L24" s="25"/>
      <c r="M24" s="39"/>
      <c r="N24" s="22"/>
      <c r="O24" s="23"/>
      <c r="P24" s="24"/>
      <c r="Q24" s="25"/>
      <c r="R24" s="51"/>
      <c r="S24" s="47"/>
      <c r="T24" s="48"/>
      <c r="U24" s="49"/>
      <c r="V24" s="50"/>
      <c r="W24" s="32"/>
      <c r="X24" s="18"/>
      <c r="Y24" s="49"/>
      <c r="Z24" s="50"/>
      <c r="AA24" s="32"/>
      <c r="AB24" s="48"/>
      <c r="AC24" s="49"/>
      <c r="AD24" s="50"/>
      <c r="AE24" s="32"/>
      <c r="AF24" s="55"/>
      <c r="AG24" s="70"/>
      <c r="AH24" s="72"/>
    </row>
    <row r="25" spans="1:43" s="1" customFormat="1" ht="14.25">
      <c r="A25" s="19"/>
      <c r="B25" s="20"/>
      <c r="C25" s="21"/>
      <c r="D25" s="22"/>
      <c r="E25" s="23"/>
      <c r="F25" s="24"/>
      <c r="G25" s="25"/>
      <c r="H25" s="21"/>
      <c r="I25" s="22"/>
      <c r="J25" s="23"/>
      <c r="K25" s="24"/>
      <c r="L25" s="25"/>
      <c r="M25" s="40"/>
      <c r="N25" s="22"/>
      <c r="O25" s="23"/>
      <c r="P25" s="24"/>
      <c r="Q25" s="25"/>
      <c r="R25" s="51"/>
      <c r="S25" s="47"/>
      <c r="T25" s="48"/>
      <c r="U25" s="49"/>
      <c r="V25" s="50"/>
      <c r="W25" s="32"/>
      <c r="X25" s="18"/>
      <c r="Y25" s="49"/>
      <c r="Z25" s="50"/>
      <c r="AA25" s="32"/>
      <c r="AB25" s="48"/>
      <c r="AC25" s="49"/>
      <c r="AD25" s="50"/>
      <c r="AE25" s="32"/>
      <c r="AF25" s="55"/>
      <c r="AG25" s="70"/>
      <c r="AH25" s="71"/>
    </row>
    <row r="26" spans="1:43" s="1" customFormat="1" ht="14.25">
      <c r="A26" s="19"/>
      <c r="B26" s="20"/>
      <c r="C26" s="21"/>
      <c r="D26" s="22"/>
      <c r="E26" s="23"/>
      <c r="F26" s="24"/>
      <c r="G26" s="25"/>
      <c r="H26" s="21"/>
      <c r="I26" s="22"/>
      <c r="J26" s="23"/>
      <c r="K26" s="24"/>
      <c r="L26" s="25"/>
      <c r="M26" s="39"/>
      <c r="N26" s="22"/>
      <c r="O26" s="23"/>
      <c r="P26" s="24"/>
      <c r="Q26" s="25"/>
      <c r="R26" s="51"/>
      <c r="S26" s="47"/>
      <c r="T26" s="48"/>
      <c r="U26" s="49"/>
      <c r="V26" s="50"/>
      <c r="W26" s="32"/>
      <c r="X26" s="18"/>
      <c r="Y26" s="49"/>
      <c r="Z26" s="50"/>
      <c r="AA26" s="32"/>
      <c r="AB26" s="48"/>
      <c r="AC26" s="49"/>
      <c r="AD26" s="50"/>
      <c r="AE26" s="32"/>
      <c r="AF26" s="55"/>
      <c r="AG26" s="70"/>
      <c r="AH26" s="72"/>
    </row>
    <row r="27" spans="1:43" s="1" customFormat="1" ht="14.25">
      <c r="A27" s="19"/>
      <c r="B27" s="20"/>
      <c r="C27" s="21"/>
      <c r="D27" s="22"/>
      <c r="E27" s="23"/>
      <c r="F27" s="24"/>
      <c r="G27" s="25"/>
      <c r="H27" s="21"/>
      <c r="I27" s="22"/>
      <c r="J27" s="23"/>
      <c r="K27" s="24"/>
      <c r="L27" s="25"/>
      <c r="M27" s="40"/>
      <c r="N27" s="22"/>
      <c r="O27" s="23"/>
      <c r="P27" s="24"/>
      <c r="Q27" s="25"/>
      <c r="R27" s="52"/>
      <c r="S27" s="47"/>
      <c r="T27" s="48"/>
      <c r="U27" s="49"/>
      <c r="V27" s="50"/>
      <c r="W27" s="32"/>
      <c r="X27" s="18"/>
      <c r="Y27" s="49"/>
      <c r="Z27" s="50"/>
      <c r="AA27" s="32"/>
      <c r="AB27" s="48"/>
      <c r="AC27" s="49"/>
      <c r="AD27" s="50"/>
      <c r="AE27" s="32"/>
      <c r="AF27" s="55"/>
      <c r="AG27" s="70"/>
      <c r="AH27" s="71"/>
    </row>
    <row r="28" spans="1:43" s="1" customFormat="1" ht="14.25">
      <c r="A28" s="19"/>
      <c r="B28" s="20"/>
      <c r="C28" s="21"/>
      <c r="D28" s="22"/>
      <c r="E28" s="23"/>
      <c r="F28" s="24"/>
      <c r="G28" s="25"/>
      <c r="H28" s="21"/>
      <c r="I28" s="22"/>
      <c r="J28" s="23"/>
      <c r="K28" s="24"/>
      <c r="L28" s="25"/>
      <c r="M28" s="39"/>
      <c r="N28" s="22"/>
      <c r="O28" s="23"/>
      <c r="P28" s="24"/>
      <c r="Q28" s="25"/>
      <c r="R28" s="52"/>
      <c r="S28" s="47"/>
      <c r="T28" s="48"/>
      <c r="U28" s="49"/>
      <c r="V28" s="50"/>
      <c r="W28" s="32"/>
      <c r="X28" s="18"/>
      <c r="Y28" s="49"/>
      <c r="Z28" s="50"/>
      <c r="AA28" s="32"/>
      <c r="AB28" s="48"/>
      <c r="AC28" s="49"/>
      <c r="AD28" s="50"/>
      <c r="AE28" s="32"/>
      <c r="AF28" s="55"/>
      <c r="AG28" s="70"/>
      <c r="AH28" s="72"/>
    </row>
    <row r="29" spans="1:43" s="1" customFormat="1" ht="14.25">
      <c r="A29" s="19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47"/>
      <c r="T29" s="48"/>
      <c r="U29" s="49"/>
      <c r="V29" s="50"/>
      <c r="W29" s="32"/>
      <c r="X29" s="18"/>
      <c r="Y29" s="49"/>
      <c r="Z29" s="50"/>
      <c r="AA29" s="32"/>
      <c r="AB29" s="4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31" workbookViewId="0">
      <selection activeCell="U28" sqref="U28:AA28"/>
    </sheetView>
  </sheetViews>
  <sheetFormatPr defaultColWidth="9" defaultRowHeight="13.5"/>
  <cols>
    <col min="2" max="2" width="10.625" customWidth="1"/>
    <col min="3" max="3" width="9.375"/>
    <col min="4" max="4" width="11.875" customWidth="1"/>
    <col min="8" max="8" width="9.375"/>
    <col min="9" max="9" width="12.125" customWidth="1"/>
    <col min="13" max="13" width="9.375"/>
    <col min="14" max="14" width="11.625" customWidth="1"/>
    <col min="20" max="20" width="9.25" customWidth="1"/>
    <col min="24" max="24" width="11.875" customWidth="1"/>
    <col min="28" max="28" width="9.375"/>
    <col min="32" max="32" width="9.375"/>
  </cols>
  <sheetData>
    <row r="1" spans="1:44" s="1" customFormat="1" ht="30.75" customHeight="1">
      <c r="A1" s="97" t="s">
        <v>30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44560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44560</v>
      </c>
      <c r="B6" s="20">
        <v>780.34680000000003</v>
      </c>
      <c r="C6" s="21">
        <v>4.8625999999999996</v>
      </c>
      <c r="D6" s="22">
        <f t="shared" ref="D6:D16" si="0">C6+B6</f>
        <v>785.20939999999996</v>
      </c>
      <c r="E6" s="23">
        <v>0</v>
      </c>
      <c r="F6" s="24">
        <v>0</v>
      </c>
      <c r="G6" s="25">
        <v>0</v>
      </c>
      <c r="H6" s="21">
        <v>5.258</v>
      </c>
      <c r="I6" s="22">
        <f>H6+B6</f>
        <v>785.60479999999995</v>
      </c>
      <c r="J6" s="23">
        <v>0</v>
      </c>
      <c r="K6" s="24">
        <v>0</v>
      </c>
      <c r="L6" s="25">
        <v>0</v>
      </c>
      <c r="M6" s="39">
        <v>4.8129</v>
      </c>
      <c r="N6" s="22">
        <f>M6+B6</f>
        <v>785.15970000000004</v>
      </c>
      <c r="O6" s="23">
        <v>0</v>
      </c>
      <c r="P6" s="24">
        <v>0</v>
      </c>
      <c r="Q6" s="25">
        <v>0</v>
      </c>
      <c r="R6" s="46"/>
      <c r="S6" s="34">
        <f>A6</f>
        <v>44560</v>
      </c>
      <c r="T6" s="48">
        <v>10.7342</v>
      </c>
      <c r="U6" s="49">
        <v>0</v>
      </c>
      <c r="V6" s="50">
        <v>0</v>
      </c>
      <c r="W6" s="32">
        <v>0</v>
      </c>
      <c r="X6" s="18">
        <v>14.2697</v>
      </c>
      <c r="Y6" s="49">
        <f>(X6-X6)*1000</f>
        <v>0</v>
      </c>
      <c r="Z6" s="50">
        <v>0</v>
      </c>
      <c r="AA6" s="32">
        <v>0</v>
      </c>
      <c r="AB6" s="58">
        <v>5.7999000000000001</v>
      </c>
      <c r="AC6" s="49">
        <v>0</v>
      </c>
      <c r="AD6" s="50">
        <v>0</v>
      </c>
      <c r="AE6" s="32">
        <v>0</v>
      </c>
      <c r="AF6" s="55">
        <v>82739</v>
      </c>
      <c r="AG6" s="70">
        <f>82742-AF6</f>
        <v>3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44561</v>
      </c>
      <c r="B7" s="20">
        <v>780.34680000000003</v>
      </c>
      <c r="C7" s="21">
        <v>4.8623000000000003</v>
      </c>
      <c r="D7" s="22">
        <f t="shared" si="0"/>
        <v>785.20910000000003</v>
      </c>
      <c r="E7" s="23">
        <f>(D7-D6)*1000</f>
        <v>-0.30000000003838101</v>
      </c>
      <c r="F7" s="24">
        <f>F6+E7</f>
        <v>-0.30000000003838101</v>
      </c>
      <c r="G7" s="25">
        <f>E7/(A7-A6)</f>
        <v>-0.30000000003838101</v>
      </c>
      <c r="H7" s="21">
        <v>5.2575000000000003</v>
      </c>
      <c r="I7" s="22">
        <f>H7+B7</f>
        <v>785.60429999999997</v>
      </c>
      <c r="J7" s="23">
        <f>(I7-I6)*1000</f>
        <v>-0.49999999998817701</v>
      </c>
      <c r="K7" s="24">
        <f>K6+J7</f>
        <v>-0.49999999998817701</v>
      </c>
      <c r="L7" s="25">
        <f>J7/(A7-A6)</f>
        <v>-0.49999999998817701</v>
      </c>
      <c r="M7" s="40">
        <v>4.8120000000000003</v>
      </c>
      <c r="N7" s="22">
        <f>M7+B7</f>
        <v>785.15880000000004</v>
      </c>
      <c r="O7" s="23">
        <f>(N7-N6)*1000</f>
        <v>-0.90000000000145497</v>
      </c>
      <c r="P7" s="24">
        <f>P6+O7</f>
        <v>-0.90000000000145497</v>
      </c>
      <c r="Q7" s="25">
        <f>O7/(A7-A6)</f>
        <v>-0.90000000000145497</v>
      </c>
      <c r="R7" s="51"/>
      <c r="S7" s="34">
        <f>A7</f>
        <v>44561</v>
      </c>
      <c r="T7" s="48">
        <v>10.734</v>
      </c>
      <c r="U7" s="49">
        <f>(T7-T6)*1000</f>
        <v>-0.19999999999953399</v>
      </c>
      <c r="V7" s="50">
        <f>V6+U7</f>
        <v>-0.19999999999953399</v>
      </c>
      <c r="W7" s="32">
        <f>U7/(S7-S6)</f>
        <v>-0.19999999999953399</v>
      </c>
      <c r="X7" s="18">
        <v>14.269399999999999</v>
      </c>
      <c r="Y7" s="49">
        <f>(X7-X6)*1000</f>
        <v>-0.30000000000107702</v>
      </c>
      <c r="Z7" s="50">
        <f>Z6+Y7</f>
        <v>-0.30000000000107702</v>
      </c>
      <c r="AA7" s="32">
        <f>Y7/(S7-S6)</f>
        <v>-0.30000000000107702</v>
      </c>
      <c r="AB7" s="58">
        <v>5.7998000000000003</v>
      </c>
      <c r="AC7" s="49">
        <f>(AB7-AB6)*1000</f>
        <v>-9.99999999997669E-2</v>
      </c>
      <c r="AD7" s="50">
        <f>AD6+AC7</f>
        <v>-9.99999999997669E-2</v>
      </c>
      <c r="AE7" s="32">
        <f>AC7/(S7-S6)</f>
        <v>-9.99999999997669E-2</v>
      </c>
      <c r="AF7" s="55">
        <v>82736</v>
      </c>
      <c r="AG7" s="70">
        <f t="shared" ref="AG7:AG16" si="1">82762-AF7</f>
        <v>26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44562</v>
      </c>
      <c r="B8" s="20">
        <v>780.34680000000003</v>
      </c>
      <c r="C8" s="21">
        <v>4.8621999999999996</v>
      </c>
      <c r="D8" s="22">
        <f t="shared" si="0"/>
        <v>785.20899999999995</v>
      </c>
      <c r="E8" s="23">
        <f>(D8-D7)*1000</f>
        <v>-9.9999999974897905E-2</v>
      </c>
      <c r="F8" s="24">
        <f>F7+E8</f>
        <v>-0.40000000001327901</v>
      </c>
      <c r="G8" s="25">
        <f>E8/(A8-A7)</f>
        <v>-9.9999999974897905E-2</v>
      </c>
      <c r="H8" s="21">
        <v>5.2576000000000001</v>
      </c>
      <c r="I8" s="22">
        <f>H8+B8</f>
        <v>785.60440000000006</v>
      </c>
      <c r="J8" s="23">
        <f>(I8-I7)*1000</f>
        <v>9.9999999974897905E-2</v>
      </c>
      <c r="K8" s="24">
        <f>K7+J8</f>
        <v>-0.40000000001327901</v>
      </c>
      <c r="L8" s="25">
        <f>J8/(A8-A7)</f>
        <v>9.9999999974897905E-2</v>
      </c>
      <c r="M8" s="39">
        <v>4.8117999999999999</v>
      </c>
      <c r="N8" s="22">
        <f>M8+B8</f>
        <v>785.15859999999998</v>
      </c>
      <c r="O8" s="23">
        <f>(N8-N7)*1000</f>
        <v>-0.20000000006348301</v>
      </c>
      <c r="P8" s="24">
        <f>P7+O8</f>
        <v>-1.1000000000649399</v>
      </c>
      <c r="Q8" s="25">
        <f>O8/(A8-A7)</f>
        <v>-0.20000000006348301</v>
      </c>
      <c r="R8" s="46"/>
      <c r="S8" s="34">
        <f>A8</f>
        <v>44562</v>
      </c>
      <c r="T8" s="48">
        <v>10.733700000000001</v>
      </c>
      <c r="U8" s="49">
        <f>(T8-T7)*1000</f>
        <v>-0.29999999999930099</v>
      </c>
      <c r="V8" s="50">
        <f>V7+U8</f>
        <v>-0.49999999999883499</v>
      </c>
      <c r="W8" s="32">
        <f>U8/(S8-S7)</f>
        <v>-0.29999999999930099</v>
      </c>
      <c r="X8" s="18">
        <v>14.2698</v>
      </c>
      <c r="Y8" s="49">
        <f>(X8-X7)*1000</f>
        <v>0.40000000000084401</v>
      </c>
      <c r="Z8" s="50">
        <f>Z7+Y8</f>
        <v>9.99999999997669E-2</v>
      </c>
      <c r="AA8" s="32">
        <f>Y8/(S8-S7)</f>
        <v>0.40000000000084401</v>
      </c>
      <c r="AB8" s="58">
        <v>5.7996999999999996</v>
      </c>
      <c r="AC8" s="49">
        <f>(AB8-AB7)*1000</f>
        <v>-0.100000000000655</v>
      </c>
      <c r="AD8" s="50">
        <f>AD7+AC8</f>
        <v>-0.20000000000042201</v>
      </c>
      <c r="AE8" s="32">
        <f>AC8/(S8-S7)</f>
        <v>-0.100000000000655</v>
      </c>
      <c r="AF8" s="55">
        <v>82733</v>
      </c>
      <c r="AG8" s="70">
        <f t="shared" si="1"/>
        <v>29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44563</v>
      </c>
      <c r="B9" s="20">
        <v>780.34680000000003</v>
      </c>
      <c r="C9" s="21">
        <v>4.8616999999999999</v>
      </c>
      <c r="D9" s="22">
        <f t="shared" si="0"/>
        <v>785.20849999999996</v>
      </c>
      <c r="E9" s="23">
        <f>(D9-D8)*1000</f>
        <v>-0.49999999998817701</v>
      </c>
      <c r="F9" s="24">
        <f>F8+E9</f>
        <v>-0.90000000000145497</v>
      </c>
      <c r="G9" s="25">
        <f>E9/(A9-A8)</f>
        <v>-0.49999999998817701</v>
      </c>
      <c r="H9" s="21">
        <v>5.2569999999999997</v>
      </c>
      <c r="I9" s="22">
        <f>H9+B9</f>
        <v>785.60379999999998</v>
      </c>
      <c r="J9" s="23">
        <f>(I9-I8)*1000</f>
        <v>-0.60000000007676102</v>
      </c>
      <c r="K9" s="24">
        <f>K8+J9</f>
        <v>-1.00000000009004</v>
      </c>
      <c r="L9" s="25">
        <f>J9/(A9-A8)</f>
        <v>-0.60000000007676102</v>
      </c>
      <c r="M9" s="40">
        <v>4.8113000000000001</v>
      </c>
      <c r="N9" s="22">
        <f>M9+B9</f>
        <v>785.15809999999999</v>
      </c>
      <c r="O9" s="23">
        <f>(N9-N8)*1000</f>
        <v>-0.49999999998817701</v>
      </c>
      <c r="P9" s="24">
        <f>P8+O9</f>
        <v>-1.60000000005311</v>
      </c>
      <c r="Q9" s="25">
        <f>O9/(A9-A8)</f>
        <v>-0.49999999998817701</v>
      </c>
      <c r="R9" s="51"/>
      <c r="S9" s="34">
        <f>A9</f>
        <v>44563</v>
      </c>
      <c r="T9" s="48">
        <v>10.7333</v>
      </c>
      <c r="U9" s="49">
        <f>(T9-T8)*1000</f>
        <v>-0.40000000000084401</v>
      </c>
      <c r="V9" s="50">
        <f>V8+U9</f>
        <v>-0.89999999999967895</v>
      </c>
      <c r="W9" s="32">
        <f>U9/(S9-S8)</f>
        <v>-0.40000000000084401</v>
      </c>
      <c r="X9" s="18">
        <v>14.2692</v>
      </c>
      <c r="Y9" s="49">
        <f>(X9-X8)*1000</f>
        <v>-0.60000000000037801</v>
      </c>
      <c r="Z9" s="50">
        <f>Z8+Y9</f>
        <v>-0.50000000000061096</v>
      </c>
      <c r="AA9" s="32">
        <f>Y9/(S9-S8)</f>
        <v>-0.60000000000037801</v>
      </c>
      <c r="AB9" s="58">
        <v>5.7994000000000003</v>
      </c>
      <c r="AC9" s="49">
        <f>(AB9-AB8)*1000</f>
        <v>-0.29999999999930099</v>
      </c>
      <c r="AD9" s="50">
        <f>AD8+AC9</f>
        <v>-0.499999999999723</v>
      </c>
      <c r="AE9" s="32">
        <f>AC9/(S9-S8)</f>
        <v>-0.29999999999930099</v>
      </c>
      <c r="AF9" s="55">
        <v>82730</v>
      </c>
      <c r="AG9" s="70">
        <f t="shared" si="1"/>
        <v>32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44564</v>
      </c>
      <c r="B10" s="20">
        <v>780.34680000000003</v>
      </c>
      <c r="C10" s="21">
        <v>4.8616000000000001</v>
      </c>
      <c r="D10" s="22">
        <f t="shared" si="0"/>
        <v>785.20839999999998</v>
      </c>
      <c r="E10" s="23">
        <f>(D10-D9)*1000</f>
        <v>-0.10000000008858501</v>
      </c>
      <c r="F10" s="24">
        <f>F9+E10</f>
        <v>-1.00000000009004</v>
      </c>
      <c r="G10" s="25">
        <f>E10/(A10-A9)</f>
        <v>-0.10000000008858501</v>
      </c>
      <c r="H10" s="21">
        <v>5.2565999999999997</v>
      </c>
      <c r="I10" s="22">
        <f>H10+B10</f>
        <v>785.60339999999997</v>
      </c>
      <c r="J10" s="23">
        <f>(I10-I9)*1000</f>
        <v>-0.39999999989959201</v>
      </c>
      <c r="K10" s="24">
        <f>K9+J10</f>
        <v>-1.39999999998963</v>
      </c>
      <c r="L10" s="25">
        <f>J10/(A10-A9)</f>
        <v>-0.39999999989959201</v>
      </c>
      <c r="M10" s="39">
        <v>4.8109999999999999</v>
      </c>
      <c r="N10" s="22">
        <f>M10+B10</f>
        <v>785.15779999999995</v>
      </c>
      <c r="O10" s="23">
        <f>(N10-N9)*1000</f>
        <v>-0.29999999992469401</v>
      </c>
      <c r="P10" s="24">
        <f>P9+O10</f>
        <v>-1.8999999999778101</v>
      </c>
      <c r="Q10" s="25">
        <f>O10/(A10-A9)</f>
        <v>-0.29999999992469401</v>
      </c>
      <c r="R10" s="46"/>
      <c r="S10" s="34">
        <f>A10</f>
        <v>44564</v>
      </c>
      <c r="T10" s="48">
        <v>10.733000000000001</v>
      </c>
      <c r="U10" s="49">
        <f>(T10-T9)*1000</f>
        <v>-0.29999999999930099</v>
      </c>
      <c r="V10" s="50">
        <f>V9+U10</f>
        <v>-1.1999999999989801</v>
      </c>
      <c r="W10" s="32">
        <f>U10/(S10-S9)</f>
        <v>-0.29999999999930099</v>
      </c>
      <c r="X10" s="18">
        <v>14.268700000000001</v>
      </c>
      <c r="Y10" s="49">
        <f>(X10-X9)*1000</f>
        <v>-0.49999999999883499</v>
      </c>
      <c r="Z10" s="50">
        <f>Z9+Y10</f>
        <v>-0.999999999999446</v>
      </c>
      <c r="AA10" s="32">
        <f>Y10/(S10-S9)</f>
        <v>-0.49999999999883499</v>
      </c>
      <c r="AB10" s="58">
        <v>5.7990000000000004</v>
      </c>
      <c r="AC10" s="49">
        <f>(AB10-AB9)*1000</f>
        <v>-0.399999999999956</v>
      </c>
      <c r="AD10" s="50">
        <f>AD9+AC10</f>
        <v>-0.89999999999967895</v>
      </c>
      <c r="AE10" s="32">
        <f>AC10/(S10-S9)</f>
        <v>-0.399999999999956</v>
      </c>
      <c r="AF10" s="55">
        <v>82727</v>
      </c>
      <c r="AG10" s="70">
        <f t="shared" si="1"/>
        <v>35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44565</v>
      </c>
      <c r="B11" s="20">
        <v>780.34680000000003</v>
      </c>
      <c r="C11" s="21">
        <v>4.8617999999999997</v>
      </c>
      <c r="D11" s="22">
        <f t="shared" si="0"/>
        <v>785.20860000000005</v>
      </c>
      <c r="E11" s="23">
        <f t="shared" ref="E11:E16" si="2">(D11-D10)*1000</f>
        <v>0.20000000006348301</v>
      </c>
      <c r="F11" s="24">
        <f t="shared" ref="F11:F16" si="3">F10+E11</f>
        <v>-0.80000000002655702</v>
      </c>
      <c r="G11" s="25">
        <f t="shared" ref="G11:G16" si="4">E11/(A11-A10)</f>
        <v>0.20000000006348301</v>
      </c>
      <c r="H11" s="21">
        <v>5.2563000000000004</v>
      </c>
      <c r="I11" s="22">
        <f t="shared" ref="I11:I16" si="5">H11+B11</f>
        <v>785.60310000000004</v>
      </c>
      <c r="J11" s="23">
        <f t="shared" ref="J11:J16" si="6">(I11-I10)*1000</f>
        <v>-0.30000000003838101</v>
      </c>
      <c r="K11" s="24">
        <f t="shared" ref="K11:K16" si="7">K10+J11</f>
        <v>-1.70000000002801</v>
      </c>
      <c r="L11" s="25">
        <f t="shared" ref="L11:L16" si="8">J11/(A11-A10)</f>
        <v>-0.30000000003838101</v>
      </c>
      <c r="M11" s="40">
        <v>4.8105000000000002</v>
      </c>
      <c r="N11" s="22">
        <f t="shared" ref="N11:N16" si="9">M11+B11</f>
        <v>785.15729999999996</v>
      </c>
      <c r="O11" s="23">
        <f t="shared" ref="O11:O16" si="10">(N11-N10)*1000</f>
        <v>-0.49999999998817701</v>
      </c>
      <c r="P11" s="24">
        <f t="shared" ref="P11:P16" si="11">P10+O11</f>
        <v>-2.39999999996598</v>
      </c>
      <c r="Q11" s="25">
        <f t="shared" ref="Q11:Q16" si="12">O11/(A11-A10)</f>
        <v>-0.49999999998817701</v>
      </c>
      <c r="R11" s="51"/>
      <c r="S11" s="34">
        <f t="shared" ref="S11:S16" si="13">A11</f>
        <v>44565</v>
      </c>
      <c r="T11" s="48">
        <v>10.732699999999999</v>
      </c>
      <c r="U11" s="49">
        <f t="shared" ref="U11:U16" si="14">(T11-T10)*1000</f>
        <v>-0.30000000000107702</v>
      </c>
      <c r="V11" s="50">
        <f t="shared" ref="V11:V16" si="15">V10+U11</f>
        <v>-1.50000000000006</v>
      </c>
      <c r="W11" s="32">
        <f t="shared" ref="W11:W16" si="16">U11/(S11-S10)</f>
        <v>-0.30000000000107702</v>
      </c>
      <c r="X11" s="18">
        <v>14.2683</v>
      </c>
      <c r="Y11" s="49">
        <f t="shared" ref="Y11:Y16" si="17">(X11-X10)*1000</f>
        <v>-0.40000000000084401</v>
      </c>
      <c r="Z11" s="50">
        <f t="shared" ref="Z11:Z16" si="18">Z10+Y11</f>
        <v>-1.4000000000002899</v>
      </c>
      <c r="AA11" s="32">
        <f t="shared" ref="AA11:AA16" si="19">Y11/(S11-S10)</f>
        <v>-0.40000000000084401</v>
      </c>
      <c r="AB11" s="58">
        <v>5.7984999999999998</v>
      </c>
      <c r="AC11" s="49">
        <f t="shared" ref="AC11:AC16" si="20">(AB11-AB10)*1000</f>
        <v>-0.50000000000061096</v>
      </c>
      <c r="AD11" s="50">
        <f t="shared" ref="AD11:AD16" si="21">AD10+AC11</f>
        <v>-1.4000000000002899</v>
      </c>
      <c r="AE11" s="32">
        <f t="shared" ref="AE11:AE16" si="22">AC11/(S11-S10)</f>
        <v>-0.50000000000061096</v>
      </c>
      <c r="AF11" s="55">
        <v>82724</v>
      </c>
      <c r="AG11" s="70">
        <f t="shared" si="1"/>
        <v>38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44566</v>
      </c>
      <c r="B12" s="20">
        <v>780.34680000000003</v>
      </c>
      <c r="C12" s="21">
        <v>4.8620000000000001</v>
      </c>
      <c r="D12" s="22">
        <f t="shared" si="0"/>
        <v>785.2088</v>
      </c>
      <c r="E12" s="23">
        <f t="shared" si="2"/>
        <v>0.199999999949796</v>
      </c>
      <c r="F12" s="24">
        <f t="shared" si="3"/>
        <v>-0.60000000007676102</v>
      </c>
      <c r="G12" s="25">
        <f t="shared" si="4"/>
        <v>0.199999999949796</v>
      </c>
      <c r="H12" s="21">
        <v>5.2561999999999998</v>
      </c>
      <c r="I12" s="22">
        <f t="shared" si="5"/>
        <v>785.60299999999995</v>
      </c>
      <c r="J12" s="23">
        <f t="shared" si="6"/>
        <v>-9.9999999974897905E-2</v>
      </c>
      <c r="K12" s="24">
        <f t="shared" si="7"/>
        <v>-1.8000000000029099</v>
      </c>
      <c r="L12" s="25">
        <f t="shared" si="8"/>
        <v>-9.9999999974897905E-2</v>
      </c>
      <c r="M12" s="39">
        <v>4.8106999999999998</v>
      </c>
      <c r="N12" s="22">
        <f t="shared" si="9"/>
        <v>785.15750000000003</v>
      </c>
      <c r="O12" s="23">
        <f t="shared" si="10"/>
        <v>0.199999999949796</v>
      </c>
      <c r="P12" s="24">
        <f t="shared" si="11"/>
        <v>-2.2000000000161899</v>
      </c>
      <c r="Q12" s="25">
        <f t="shared" si="12"/>
        <v>0.199999999949796</v>
      </c>
      <c r="R12" s="46"/>
      <c r="S12" s="34">
        <f t="shared" si="13"/>
        <v>44566</v>
      </c>
      <c r="T12" s="48">
        <v>10.732200000000001</v>
      </c>
      <c r="U12" s="49">
        <f t="shared" si="14"/>
        <v>-0.49999999999883499</v>
      </c>
      <c r="V12" s="50">
        <f t="shared" si="15"/>
        <v>-1.99999999999889</v>
      </c>
      <c r="W12" s="32">
        <f t="shared" si="16"/>
        <v>-0.49999999999883499</v>
      </c>
      <c r="X12" s="18">
        <v>14.268000000000001</v>
      </c>
      <c r="Y12" s="49">
        <f t="shared" si="17"/>
        <v>-0.29999999999930099</v>
      </c>
      <c r="Z12" s="50">
        <f t="shared" si="18"/>
        <v>-1.6999999999995901</v>
      </c>
      <c r="AA12" s="32">
        <f t="shared" si="19"/>
        <v>-0.29999999999930099</v>
      </c>
      <c r="AB12" s="58">
        <v>5.7987000000000002</v>
      </c>
      <c r="AC12" s="49">
        <f t="shared" si="20"/>
        <v>0.20000000000042201</v>
      </c>
      <c r="AD12" s="50">
        <f t="shared" si="21"/>
        <v>-1.1999999999998701</v>
      </c>
      <c r="AE12" s="32">
        <f t="shared" si="22"/>
        <v>0.20000000000042201</v>
      </c>
      <c r="AF12" s="55">
        <v>82718</v>
      </c>
      <c r="AG12" s="70">
        <f t="shared" si="1"/>
        <v>44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44567</v>
      </c>
      <c r="B13" s="20">
        <v>780.34680000000003</v>
      </c>
      <c r="C13" s="21">
        <v>4.8627000000000002</v>
      </c>
      <c r="D13" s="22">
        <f t="shared" si="0"/>
        <v>785.20950000000005</v>
      </c>
      <c r="E13" s="23">
        <f t="shared" si="2"/>
        <v>0.70000000005165897</v>
      </c>
      <c r="F13" s="24">
        <f t="shared" si="3"/>
        <v>9.9999999974897905E-2</v>
      </c>
      <c r="G13" s="25">
        <f t="shared" si="4"/>
        <v>0.70000000005165897</v>
      </c>
      <c r="H13" s="21">
        <v>5.2561</v>
      </c>
      <c r="I13" s="22">
        <f t="shared" si="5"/>
        <v>785.60289999999998</v>
      </c>
      <c r="J13" s="23">
        <f t="shared" si="6"/>
        <v>-0.10000000008858501</v>
      </c>
      <c r="K13" s="24">
        <f t="shared" si="7"/>
        <v>-1.9000000000915001</v>
      </c>
      <c r="L13" s="25">
        <f t="shared" si="8"/>
        <v>-0.10000000008858501</v>
      </c>
      <c r="M13" s="40">
        <v>4.8102</v>
      </c>
      <c r="N13" s="22">
        <f t="shared" si="9"/>
        <v>785.15700000000004</v>
      </c>
      <c r="O13" s="23">
        <f t="shared" si="10"/>
        <v>-0.49999999998817701</v>
      </c>
      <c r="P13" s="24">
        <f t="shared" si="11"/>
        <v>-2.70000000000437</v>
      </c>
      <c r="Q13" s="25">
        <f t="shared" si="12"/>
        <v>-0.49999999998817701</v>
      </c>
      <c r="R13" s="46"/>
      <c r="S13" s="34">
        <f t="shared" si="13"/>
        <v>44567</v>
      </c>
      <c r="T13" s="48">
        <v>10.731999999999999</v>
      </c>
      <c r="U13" s="49">
        <f t="shared" si="14"/>
        <v>-0.20000000000130999</v>
      </c>
      <c r="V13" s="50">
        <f t="shared" si="15"/>
        <v>-2.2000000000002</v>
      </c>
      <c r="W13" s="32">
        <f t="shared" si="16"/>
        <v>-0.20000000000130999</v>
      </c>
      <c r="X13" s="18">
        <v>14.267799999999999</v>
      </c>
      <c r="Y13" s="49">
        <f t="shared" si="17"/>
        <v>-0.20000000000130999</v>
      </c>
      <c r="Z13" s="50">
        <f t="shared" si="18"/>
        <v>-1.9000000000009001</v>
      </c>
      <c r="AA13" s="32">
        <f t="shared" si="19"/>
        <v>-0.20000000000130999</v>
      </c>
      <c r="AB13" s="58">
        <v>5.7984</v>
      </c>
      <c r="AC13" s="49">
        <f t="shared" si="20"/>
        <v>-0.300000000000189</v>
      </c>
      <c r="AD13" s="50">
        <f t="shared" si="21"/>
        <v>-1.50000000000006</v>
      </c>
      <c r="AE13" s="32">
        <f t="shared" si="22"/>
        <v>-0.300000000000189</v>
      </c>
      <c r="AF13" s="55">
        <v>82712</v>
      </c>
      <c r="AG13" s="70">
        <f t="shared" si="1"/>
        <v>50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44568</v>
      </c>
      <c r="B14" s="20">
        <v>780.34680000000003</v>
      </c>
      <c r="C14" s="21">
        <v>4.8623000000000003</v>
      </c>
      <c r="D14" s="22">
        <f t="shared" si="0"/>
        <v>785.20910000000003</v>
      </c>
      <c r="E14" s="23">
        <f t="shared" si="2"/>
        <v>-0.40000000001327901</v>
      </c>
      <c r="F14" s="24">
        <f t="shared" si="3"/>
        <v>-0.30000000003838101</v>
      </c>
      <c r="G14" s="25">
        <f t="shared" si="4"/>
        <v>-0.40000000001327901</v>
      </c>
      <c r="H14" s="38">
        <v>5.2563000000000004</v>
      </c>
      <c r="I14" s="22">
        <f t="shared" si="5"/>
        <v>785.60310000000004</v>
      </c>
      <c r="J14" s="23">
        <f t="shared" si="6"/>
        <v>0.20000000006348301</v>
      </c>
      <c r="K14" s="24">
        <f t="shared" si="7"/>
        <v>-1.70000000002801</v>
      </c>
      <c r="L14" s="25">
        <f t="shared" si="8"/>
        <v>0.20000000006348301</v>
      </c>
      <c r="M14" s="40">
        <v>4.8099999999999996</v>
      </c>
      <c r="N14" s="22">
        <f t="shared" si="9"/>
        <v>785.15679999999998</v>
      </c>
      <c r="O14" s="23">
        <f t="shared" si="10"/>
        <v>-0.20000000006348301</v>
      </c>
      <c r="P14" s="24">
        <f t="shared" si="11"/>
        <v>-2.9000000000678501</v>
      </c>
      <c r="Q14" s="25">
        <f t="shared" si="12"/>
        <v>-0.20000000006348301</v>
      </c>
      <c r="R14" s="51"/>
      <c r="S14" s="34">
        <f t="shared" si="13"/>
        <v>44568</v>
      </c>
      <c r="T14" s="48">
        <v>10.731299999999999</v>
      </c>
      <c r="U14" s="49">
        <f t="shared" si="14"/>
        <v>-0.70000000000014495</v>
      </c>
      <c r="V14" s="50">
        <f t="shared" si="15"/>
        <v>-2.9000000000003499</v>
      </c>
      <c r="W14" s="32">
        <f t="shared" si="16"/>
        <v>-0.70000000000014495</v>
      </c>
      <c r="X14" s="18">
        <v>14.267300000000001</v>
      </c>
      <c r="Y14" s="49">
        <f t="shared" si="17"/>
        <v>-0.49999999999883499</v>
      </c>
      <c r="Z14" s="50">
        <f t="shared" si="18"/>
        <v>-2.3999999999997401</v>
      </c>
      <c r="AA14" s="32">
        <f t="shared" si="19"/>
        <v>-0.49999999999883499</v>
      </c>
      <c r="AB14" s="58">
        <v>5.7983000000000002</v>
      </c>
      <c r="AC14" s="49">
        <f t="shared" si="20"/>
        <v>-9.99999999997669E-2</v>
      </c>
      <c r="AD14" s="50">
        <f t="shared" si="21"/>
        <v>-1.59999999999982</v>
      </c>
      <c r="AE14" s="32">
        <f t="shared" si="22"/>
        <v>-9.99999999997669E-2</v>
      </c>
      <c r="AF14" s="55">
        <v>82706</v>
      </c>
      <c r="AG14" s="70">
        <f t="shared" si="1"/>
        <v>56</v>
      </c>
      <c r="AH14" s="72"/>
    </row>
    <row r="15" spans="1:44" s="1" customFormat="1" ht="14.85" customHeight="1">
      <c r="A15" s="19">
        <v>44569</v>
      </c>
      <c r="B15" s="20">
        <v>780.34680000000003</v>
      </c>
      <c r="C15" s="21">
        <v>4.8620999999999999</v>
      </c>
      <c r="D15" s="22">
        <f t="shared" si="0"/>
        <v>785.20889999999997</v>
      </c>
      <c r="E15" s="23">
        <f t="shared" si="2"/>
        <v>-0.199999999949796</v>
      </c>
      <c r="F15" s="24">
        <f t="shared" si="3"/>
        <v>-0.49999999998817701</v>
      </c>
      <c r="G15" s="25">
        <f t="shared" si="4"/>
        <v>-0.199999999949796</v>
      </c>
      <c r="H15" s="21">
        <v>5.2560000000000002</v>
      </c>
      <c r="I15" s="22">
        <f t="shared" si="5"/>
        <v>785.6028</v>
      </c>
      <c r="J15" s="23">
        <f t="shared" si="6"/>
        <v>-0.30000000003838101</v>
      </c>
      <c r="K15" s="24">
        <f t="shared" si="7"/>
        <v>-2.00000000006639</v>
      </c>
      <c r="L15" s="25">
        <f t="shared" si="8"/>
        <v>-0.30000000003838101</v>
      </c>
      <c r="M15" s="40">
        <v>4.8097000000000003</v>
      </c>
      <c r="N15" s="22">
        <f t="shared" si="9"/>
        <v>785.15650000000005</v>
      </c>
      <c r="O15" s="23">
        <f t="shared" si="10"/>
        <v>-0.29999999992469401</v>
      </c>
      <c r="P15" s="24">
        <f t="shared" si="11"/>
        <v>-3.1999999999925399</v>
      </c>
      <c r="Q15" s="25">
        <f t="shared" si="12"/>
        <v>-0.29999999992469401</v>
      </c>
      <c r="R15" s="51"/>
      <c r="S15" s="34">
        <f t="shared" si="13"/>
        <v>44569</v>
      </c>
      <c r="T15" s="48">
        <v>10.731400000000001</v>
      </c>
      <c r="U15" s="49">
        <f t="shared" si="14"/>
        <v>0.10000000000154299</v>
      </c>
      <c r="V15" s="50">
        <f t="shared" si="15"/>
        <v>-2.7999999999987999</v>
      </c>
      <c r="W15" s="32">
        <f t="shared" si="16"/>
        <v>0.10000000000154299</v>
      </c>
      <c r="X15" s="18">
        <v>14.266999999999999</v>
      </c>
      <c r="Y15" s="49">
        <f t="shared" si="17"/>
        <v>-0.30000000000107702</v>
      </c>
      <c r="Z15" s="50">
        <f t="shared" si="18"/>
        <v>-2.7000000000008102</v>
      </c>
      <c r="AA15" s="32">
        <f t="shared" si="19"/>
        <v>-0.30000000000107702</v>
      </c>
      <c r="AB15" s="58">
        <v>5.798</v>
      </c>
      <c r="AC15" s="49">
        <f t="shared" si="20"/>
        <v>-0.300000000000189</v>
      </c>
      <c r="AD15" s="50">
        <f t="shared" si="21"/>
        <v>-1.9000000000000099</v>
      </c>
      <c r="AE15" s="32">
        <f t="shared" si="22"/>
        <v>-0.300000000000189</v>
      </c>
      <c r="AF15" s="55">
        <v>82700</v>
      </c>
      <c r="AG15" s="70">
        <f t="shared" si="1"/>
        <v>62</v>
      </c>
      <c r="AH15" s="71"/>
    </row>
    <row r="16" spans="1:44" s="1" customFormat="1" ht="14.85" customHeight="1">
      <c r="A16" s="19">
        <v>44570</v>
      </c>
      <c r="B16" s="20">
        <v>780.34680000000003</v>
      </c>
      <c r="C16" s="21">
        <v>4.8624000000000001</v>
      </c>
      <c r="D16" s="22">
        <f t="shared" si="0"/>
        <v>785.20920000000001</v>
      </c>
      <c r="E16" s="23">
        <f t="shared" si="2"/>
        <v>0.29999999992469401</v>
      </c>
      <c r="F16" s="24">
        <f t="shared" si="3"/>
        <v>-0.20000000006348301</v>
      </c>
      <c r="G16" s="25">
        <f t="shared" si="4"/>
        <v>0.29999999992469401</v>
      </c>
      <c r="H16" s="21">
        <v>5.2558999999999996</v>
      </c>
      <c r="I16" s="22">
        <f t="shared" si="5"/>
        <v>785.60270000000003</v>
      </c>
      <c r="J16" s="23">
        <f t="shared" si="6"/>
        <v>-9.9999999974897905E-2</v>
      </c>
      <c r="K16" s="24">
        <f t="shared" si="7"/>
        <v>-2.1000000000412902</v>
      </c>
      <c r="L16" s="25">
        <f t="shared" si="8"/>
        <v>-9.9999999974897905E-2</v>
      </c>
      <c r="M16" s="40">
        <v>4.8091999999999997</v>
      </c>
      <c r="N16" s="22">
        <f t="shared" si="9"/>
        <v>785.15599999999995</v>
      </c>
      <c r="O16" s="23">
        <f t="shared" si="10"/>
        <v>-0.49999999998817701</v>
      </c>
      <c r="P16" s="24">
        <f t="shared" si="11"/>
        <v>-3.69999999998072</v>
      </c>
      <c r="Q16" s="25">
        <f t="shared" si="12"/>
        <v>-0.49999999998817701</v>
      </c>
      <c r="R16" s="51"/>
      <c r="S16" s="34">
        <f t="shared" si="13"/>
        <v>44570</v>
      </c>
      <c r="T16" s="48">
        <v>10.7311</v>
      </c>
      <c r="U16" s="49">
        <f t="shared" si="14"/>
        <v>-0.30000000000107702</v>
      </c>
      <c r="V16" s="50">
        <f t="shared" si="15"/>
        <v>-3.0999999999998802</v>
      </c>
      <c r="W16" s="32">
        <f t="shared" si="16"/>
        <v>-0.30000000000107702</v>
      </c>
      <c r="X16" s="18">
        <v>14.267200000000001</v>
      </c>
      <c r="Y16" s="49">
        <f t="shared" si="17"/>
        <v>0.20000000000130999</v>
      </c>
      <c r="Z16" s="50">
        <f t="shared" si="18"/>
        <v>-2.4999999999995</v>
      </c>
      <c r="AA16" s="32">
        <f t="shared" si="19"/>
        <v>0.20000000000130999</v>
      </c>
      <c r="AB16" s="58">
        <v>5.7977999999999996</v>
      </c>
      <c r="AC16" s="49">
        <f t="shared" si="20"/>
        <v>-0.20000000000042201</v>
      </c>
      <c r="AD16" s="50">
        <f t="shared" si="21"/>
        <v>-2.10000000000043</v>
      </c>
      <c r="AE16" s="32">
        <f t="shared" si="22"/>
        <v>-0.20000000000042201</v>
      </c>
      <c r="AF16" s="55">
        <v>82694</v>
      </c>
      <c r="AG16" s="70">
        <f t="shared" si="1"/>
        <v>68</v>
      </c>
      <c r="AH16" s="72"/>
    </row>
    <row r="17" spans="1:43" s="1" customFormat="1" ht="14.85" customHeight="1">
      <c r="A17" s="19">
        <v>44571</v>
      </c>
      <c r="B17" s="20">
        <v>780.34680000000003</v>
      </c>
      <c r="C17" s="21">
        <v>4.8621999999999996</v>
      </c>
      <c r="D17" s="22">
        <f t="shared" ref="D17:D27" si="23">C17+B17</f>
        <v>785.20899999999995</v>
      </c>
      <c r="E17" s="23">
        <f t="shared" ref="E17:E27" si="24">(D17-D16)*1000</f>
        <v>-0.199999999949796</v>
      </c>
      <c r="F17" s="24">
        <f t="shared" ref="F17:F27" si="25">F16+E17</f>
        <v>-0.40000000001327901</v>
      </c>
      <c r="G17" s="25">
        <f t="shared" ref="G17:G27" si="26">E17/(A17-A16)</f>
        <v>-0.199999999949796</v>
      </c>
      <c r="H17" s="21">
        <v>5.2557999999999998</v>
      </c>
      <c r="I17" s="22">
        <f t="shared" ref="I17:I27" si="27">H17+B17</f>
        <v>785.60260000000005</v>
      </c>
      <c r="J17" s="23">
        <f t="shared" ref="J17:J27" si="28">(I17-I16)*1000</f>
        <v>-9.9999999974897905E-2</v>
      </c>
      <c r="K17" s="24">
        <f t="shared" ref="K17:K27" si="29">K16+J17</f>
        <v>-2.2000000000161899</v>
      </c>
      <c r="L17" s="25">
        <f t="shared" ref="L17:L27" si="30">J17/(A17-A16)</f>
        <v>-9.9999999974897905E-2</v>
      </c>
      <c r="M17" s="40">
        <v>4.8090000000000002</v>
      </c>
      <c r="N17" s="22">
        <f t="shared" ref="N17:N27" si="31">M17+B17</f>
        <v>785.1558</v>
      </c>
      <c r="O17" s="23">
        <f t="shared" ref="O17:O27" si="32">(N17-N16)*1000</f>
        <v>-0.20000000006348301</v>
      </c>
      <c r="P17" s="24">
        <f t="shared" ref="P17:P27" si="33">P16+O17</f>
        <v>-3.9000000000442001</v>
      </c>
      <c r="Q17" s="25">
        <f t="shared" ref="Q17:Q27" si="34">O17/(A17-A16)</f>
        <v>-0.20000000006348301</v>
      </c>
      <c r="R17" s="51"/>
      <c r="S17" s="34">
        <f t="shared" ref="S17:S27" si="35">A17</f>
        <v>44571</v>
      </c>
      <c r="T17" s="48">
        <v>10.7308</v>
      </c>
      <c r="U17" s="49">
        <f t="shared" ref="U17:U27" si="36">(T17-T16)*1000</f>
        <v>-0.29999999999930099</v>
      </c>
      <c r="V17" s="50">
        <f t="shared" ref="V17:V27" si="37">V16+U17</f>
        <v>-3.3999999999991801</v>
      </c>
      <c r="W17" s="32">
        <f t="shared" ref="W17:W27" si="38">U17/(S17-S16)</f>
        <v>-0.29999999999930099</v>
      </c>
      <c r="X17" s="18">
        <v>14.2674</v>
      </c>
      <c r="Y17" s="49">
        <f t="shared" ref="Y17:Y27" si="39">(X17-X16)*1000</f>
        <v>0.19999999999953399</v>
      </c>
      <c r="Z17" s="50">
        <f t="shared" ref="Z17:Z27" si="40">Z16+Y17</f>
        <v>-2.2999999999999701</v>
      </c>
      <c r="AA17" s="32">
        <f t="shared" ref="AA17:AA27" si="41">Y17/(S17-S16)</f>
        <v>0.19999999999953399</v>
      </c>
      <c r="AB17" s="58">
        <v>5.7976000000000001</v>
      </c>
      <c r="AC17" s="49">
        <f t="shared" ref="AC17:AC27" si="42">(AB17-AB16)*1000</f>
        <v>-0.19999999999953399</v>
      </c>
      <c r="AD17" s="50">
        <f t="shared" ref="AD17:AD27" si="43">AD16+AC17</f>
        <v>-2.2999999999999701</v>
      </c>
      <c r="AE17" s="32">
        <f t="shared" ref="AE17:AE27" si="44">AC17/(S17-S16)</f>
        <v>-0.19999999999953399</v>
      </c>
      <c r="AF17" s="55">
        <v>82688</v>
      </c>
      <c r="AG17" s="70">
        <f t="shared" ref="AG17:AG27" si="45">82762-AF17</f>
        <v>74</v>
      </c>
      <c r="AH17" s="71"/>
    </row>
    <row r="18" spans="1:43" s="1" customFormat="1" ht="14.85" customHeight="1">
      <c r="A18" s="19">
        <v>44572</v>
      </c>
      <c r="B18" s="20">
        <v>780.34680000000003</v>
      </c>
      <c r="C18" s="21">
        <v>4.8620000000000001</v>
      </c>
      <c r="D18" s="22">
        <f t="shared" si="23"/>
        <v>785.2088</v>
      </c>
      <c r="E18" s="23">
        <f t="shared" si="24"/>
        <v>-0.20000000006348301</v>
      </c>
      <c r="F18" s="24">
        <f t="shared" si="25"/>
        <v>-0.60000000007676102</v>
      </c>
      <c r="G18" s="25">
        <f t="shared" si="26"/>
        <v>-0.20000000006348301</v>
      </c>
      <c r="H18" s="21">
        <v>5.2558999999999996</v>
      </c>
      <c r="I18" s="22">
        <f t="shared" si="27"/>
        <v>785.60270000000003</v>
      </c>
      <c r="J18" s="23">
        <f t="shared" si="28"/>
        <v>9.9999999974897905E-2</v>
      </c>
      <c r="K18" s="24">
        <f t="shared" si="29"/>
        <v>-2.1000000000412902</v>
      </c>
      <c r="L18" s="25">
        <f t="shared" si="30"/>
        <v>9.9999999974897905E-2</v>
      </c>
      <c r="M18" s="40">
        <v>4.8087999999999997</v>
      </c>
      <c r="N18" s="22">
        <f t="shared" si="31"/>
        <v>785.15560000000005</v>
      </c>
      <c r="O18" s="23">
        <f t="shared" si="32"/>
        <v>-0.199999999949796</v>
      </c>
      <c r="P18" s="24">
        <f t="shared" si="33"/>
        <v>-4.099999999994</v>
      </c>
      <c r="Q18" s="25">
        <f t="shared" si="34"/>
        <v>-0.199999999949796</v>
      </c>
      <c r="R18" s="51"/>
      <c r="S18" s="34">
        <f t="shared" si="35"/>
        <v>44572</v>
      </c>
      <c r="T18" s="48">
        <v>10.730700000000001</v>
      </c>
      <c r="U18" s="49">
        <f t="shared" si="36"/>
        <v>-9.99999999997669E-2</v>
      </c>
      <c r="V18" s="50">
        <f t="shared" si="37"/>
        <v>-3.4999999999989502</v>
      </c>
      <c r="W18" s="32">
        <f t="shared" si="38"/>
        <v>-9.99999999997669E-2</v>
      </c>
      <c r="X18" s="18">
        <v>14.266999999999999</v>
      </c>
      <c r="Y18" s="49">
        <f t="shared" si="39"/>
        <v>-0.40000000000084401</v>
      </c>
      <c r="Z18" s="50">
        <f t="shared" si="40"/>
        <v>-2.7000000000008102</v>
      </c>
      <c r="AA18" s="32">
        <f t="shared" si="41"/>
        <v>-0.40000000000084401</v>
      </c>
      <c r="AB18" s="58">
        <v>5.7975000000000003</v>
      </c>
      <c r="AC18" s="49">
        <f t="shared" si="42"/>
        <v>-9.99999999997669E-2</v>
      </c>
      <c r="AD18" s="50">
        <f t="shared" si="43"/>
        <v>-2.3999999999997401</v>
      </c>
      <c r="AE18" s="32">
        <f t="shared" si="44"/>
        <v>-9.99999999997669E-2</v>
      </c>
      <c r="AF18" s="55">
        <v>82682</v>
      </c>
      <c r="AG18" s="70">
        <f t="shared" si="45"/>
        <v>80</v>
      </c>
      <c r="AH18" s="72"/>
    </row>
    <row r="19" spans="1:43" s="1" customFormat="1" ht="14.85" customHeight="1">
      <c r="A19" s="19">
        <v>44573</v>
      </c>
      <c r="B19" s="20">
        <v>780.34680000000003</v>
      </c>
      <c r="C19" s="21">
        <v>4.8620999999999999</v>
      </c>
      <c r="D19" s="22">
        <f t="shared" si="23"/>
        <v>785.20889999999997</v>
      </c>
      <c r="E19" s="23">
        <f t="shared" si="24"/>
        <v>0.10000000008858501</v>
      </c>
      <c r="F19" s="24">
        <f t="shared" si="25"/>
        <v>-0.49999999998817701</v>
      </c>
      <c r="G19" s="25">
        <f t="shared" si="26"/>
        <v>0.10000000008858501</v>
      </c>
      <c r="H19" s="21">
        <v>5.2556000000000003</v>
      </c>
      <c r="I19" s="22">
        <f t="shared" si="27"/>
        <v>785.60239999999999</v>
      </c>
      <c r="J19" s="23">
        <f t="shared" si="28"/>
        <v>-0.30000000003838101</v>
      </c>
      <c r="K19" s="24">
        <f t="shared" si="29"/>
        <v>-2.40000000007967</v>
      </c>
      <c r="L19" s="25">
        <f t="shared" si="30"/>
        <v>-0.30000000003838101</v>
      </c>
      <c r="M19" s="40">
        <v>4.8089000000000004</v>
      </c>
      <c r="N19" s="22">
        <f t="shared" si="31"/>
        <v>785.15570000000002</v>
      </c>
      <c r="O19" s="23">
        <f t="shared" si="32"/>
        <v>9.9999999974897905E-2</v>
      </c>
      <c r="P19" s="24">
        <f t="shared" si="33"/>
        <v>-4.0000000000191003</v>
      </c>
      <c r="Q19" s="25">
        <f t="shared" si="34"/>
        <v>9.9999999974897905E-2</v>
      </c>
      <c r="R19" s="52"/>
      <c r="S19" s="34">
        <f t="shared" si="35"/>
        <v>44573</v>
      </c>
      <c r="T19" s="48">
        <v>10.7302</v>
      </c>
      <c r="U19" s="49">
        <f t="shared" si="36"/>
        <v>-0.50000000000061096</v>
      </c>
      <c r="V19" s="50">
        <f t="shared" si="37"/>
        <v>-3.9999999999995599</v>
      </c>
      <c r="W19" s="32">
        <f t="shared" si="38"/>
        <v>-0.50000000000061096</v>
      </c>
      <c r="X19" s="18">
        <v>14.267099999999999</v>
      </c>
      <c r="Y19" s="49">
        <f t="shared" si="39"/>
        <v>9.99999999997669E-2</v>
      </c>
      <c r="Z19" s="50">
        <f t="shared" si="40"/>
        <v>-2.6000000000010499</v>
      </c>
      <c r="AA19" s="32">
        <f t="shared" si="41"/>
        <v>9.99999999997669E-2</v>
      </c>
      <c r="AB19" s="58">
        <v>5.7972000000000001</v>
      </c>
      <c r="AC19" s="49">
        <f t="shared" si="42"/>
        <v>-0.300000000000189</v>
      </c>
      <c r="AD19" s="50">
        <f t="shared" si="43"/>
        <v>-2.6999999999999198</v>
      </c>
      <c r="AE19" s="32">
        <f t="shared" si="44"/>
        <v>-0.300000000000189</v>
      </c>
      <c r="AF19" s="55">
        <v>82676</v>
      </c>
      <c r="AG19" s="70">
        <f t="shared" si="45"/>
        <v>86</v>
      </c>
      <c r="AH19" s="71"/>
    </row>
    <row r="20" spans="1:43" s="1" customFormat="1" ht="14.85" customHeight="1">
      <c r="A20" s="19">
        <v>44574</v>
      </c>
      <c r="B20" s="20">
        <v>780.34680000000003</v>
      </c>
      <c r="C20" s="21">
        <v>4.8616000000000001</v>
      </c>
      <c r="D20" s="22">
        <f t="shared" si="23"/>
        <v>785.20839999999998</v>
      </c>
      <c r="E20" s="23">
        <f t="shared" si="24"/>
        <v>-0.50000000010186296</v>
      </c>
      <c r="F20" s="24">
        <f t="shared" si="25"/>
        <v>-1.00000000009004</v>
      </c>
      <c r="G20" s="25">
        <f t="shared" si="26"/>
        <v>-0.50000000010186296</v>
      </c>
      <c r="H20" s="21">
        <v>5.2554999999999996</v>
      </c>
      <c r="I20" s="22">
        <f t="shared" si="27"/>
        <v>785.60230000000001</v>
      </c>
      <c r="J20" s="23">
        <f t="shared" si="28"/>
        <v>-9.9999999974897905E-2</v>
      </c>
      <c r="K20" s="24">
        <f t="shared" si="29"/>
        <v>-2.5000000000545701</v>
      </c>
      <c r="L20" s="25">
        <f t="shared" si="30"/>
        <v>-9.9999999974897905E-2</v>
      </c>
      <c r="M20" s="40">
        <v>4.8083999999999998</v>
      </c>
      <c r="N20" s="22">
        <f t="shared" si="31"/>
        <v>785.15520000000004</v>
      </c>
      <c r="O20" s="23">
        <f t="shared" si="32"/>
        <v>-0.49999999998817701</v>
      </c>
      <c r="P20" s="24">
        <f t="shared" si="33"/>
        <v>-4.5000000000072804</v>
      </c>
      <c r="Q20" s="25">
        <f t="shared" si="34"/>
        <v>-0.49999999998817701</v>
      </c>
      <c r="R20" s="51"/>
      <c r="S20" s="34">
        <f t="shared" si="35"/>
        <v>44574</v>
      </c>
      <c r="T20" s="48">
        <v>10.729900000000001</v>
      </c>
      <c r="U20" s="49">
        <f t="shared" si="36"/>
        <v>-0.29999999999930099</v>
      </c>
      <c r="V20" s="50">
        <f t="shared" si="37"/>
        <v>-4.2999999999988603</v>
      </c>
      <c r="W20" s="32">
        <f t="shared" si="38"/>
        <v>-0.29999999999930099</v>
      </c>
      <c r="X20" s="18">
        <v>14.2668</v>
      </c>
      <c r="Y20" s="49">
        <f t="shared" si="39"/>
        <v>-0.29999999999930099</v>
      </c>
      <c r="Z20" s="50">
        <f t="shared" si="40"/>
        <v>-2.9000000000003499</v>
      </c>
      <c r="AA20" s="32">
        <f t="shared" si="41"/>
        <v>-0.29999999999930099</v>
      </c>
      <c r="AB20" s="58">
        <v>5.7969999999999997</v>
      </c>
      <c r="AC20" s="49">
        <f t="shared" si="42"/>
        <v>-0.20000000000042201</v>
      </c>
      <c r="AD20" s="50">
        <f t="shared" si="43"/>
        <v>-2.9000000000003499</v>
      </c>
      <c r="AE20" s="32">
        <f t="shared" si="44"/>
        <v>-0.20000000000042201</v>
      </c>
      <c r="AF20" s="55">
        <v>82670</v>
      </c>
      <c r="AG20" s="70">
        <f t="shared" si="45"/>
        <v>92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44576</v>
      </c>
      <c r="B21" s="20">
        <v>780.34680000000003</v>
      </c>
      <c r="C21" s="21">
        <v>4.8613999999999997</v>
      </c>
      <c r="D21" s="22">
        <f t="shared" si="23"/>
        <v>785.20820000000003</v>
      </c>
      <c r="E21" s="23">
        <f t="shared" si="24"/>
        <v>-0.199999999949796</v>
      </c>
      <c r="F21" s="24">
        <f t="shared" si="25"/>
        <v>-1.2000000000398401</v>
      </c>
      <c r="G21" s="25">
        <f t="shared" si="26"/>
        <v>-9.9999999974897905E-2</v>
      </c>
      <c r="H21" s="21">
        <v>5.2552000000000003</v>
      </c>
      <c r="I21" s="22">
        <f t="shared" si="27"/>
        <v>785.60199999999998</v>
      </c>
      <c r="J21" s="23">
        <f t="shared" si="28"/>
        <v>-0.30000000003838101</v>
      </c>
      <c r="K21" s="24">
        <f t="shared" si="29"/>
        <v>-2.8000000000929499</v>
      </c>
      <c r="L21" s="25">
        <f t="shared" si="30"/>
        <v>-0.15000000001919001</v>
      </c>
      <c r="M21" s="40">
        <v>4.8082000000000003</v>
      </c>
      <c r="N21" s="22">
        <f t="shared" si="31"/>
        <v>785.15499999999997</v>
      </c>
      <c r="O21" s="23">
        <f t="shared" si="32"/>
        <v>-0.199999999949796</v>
      </c>
      <c r="P21" s="24">
        <f t="shared" si="33"/>
        <v>-4.6999999999570701</v>
      </c>
      <c r="Q21" s="25">
        <f t="shared" si="34"/>
        <v>-9.9999999974897905E-2</v>
      </c>
      <c r="R21" s="51"/>
      <c r="S21" s="34">
        <f t="shared" si="35"/>
        <v>44576</v>
      </c>
      <c r="T21" s="48">
        <v>10.7296</v>
      </c>
      <c r="U21" s="49">
        <f t="shared" si="36"/>
        <v>-0.30000000000107702</v>
      </c>
      <c r="V21" s="50">
        <f t="shared" si="37"/>
        <v>-4.5999999999999401</v>
      </c>
      <c r="W21" s="32">
        <f t="shared" si="38"/>
        <v>-0.15000000000053901</v>
      </c>
      <c r="X21" s="18">
        <v>14.2667</v>
      </c>
      <c r="Y21" s="49">
        <f t="shared" si="39"/>
        <v>-9.99999999997669E-2</v>
      </c>
      <c r="Z21" s="50">
        <f t="shared" si="40"/>
        <v>-3.0000000000001101</v>
      </c>
      <c r="AA21" s="32">
        <f t="shared" si="41"/>
        <v>-4.9999999999883499E-2</v>
      </c>
      <c r="AB21" s="58">
        <v>5.7971000000000004</v>
      </c>
      <c r="AC21" s="49">
        <f t="shared" si="42"/>
        <v>0.100000000000655</v>
      </c>
      <c r="AD21" s="50">
        <f t="shared" si="43"/>
        <v>-2.7999999999996898</v>
      </c>
      <c r="AE21" s="32">
        <f t="shared" si="44"/>
        <v>5.0000000000327602E-2</v>
      </c>
      <c r="AF21" s="55">
        <v>82664</v>
      </c>
      <c r="AG21" s="70">
        <f t="shared" si="45"/>
        <v>98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44578</v>
      </c>
      <c r="B22" s="20">
        <v>780.34680000000003</v>
      </c>
      <c r="C22" s="21">
        <v>4.8615000000000004</v>
      </c>
      <c r="D22" s="22">
        <f t="shared" si="23"/>
        <v>785.20830000000001</v>
      </c>
      <c r="E22" s="23">
        <f t="shared" si="24"/>
        <v>9.9999999974897905E-2</v>
      </c>
      <c r="F22" s="24">
        <f t="shared" si="25"/>
        <v>-1.1000000000649399</v>
      </c>
      <c r="G22" s="25">
        <f t="shared" si="26"/>
        <v>4.9999999987449001E-2</v>
      </c>
      <c r="H22" s="21">
        <v>5.2553000000000001</v>
      </c>
      <c r="I22" s="22">
        <f t="shared" si="27"/>
        <v>785.60209999999995</v>
      </c>
      <c r="J22" s="23">
        <f t="shared" si="28"/>
        <v>0.10000000008858501</v>
      </c>
      <c r="K22" s="24">
        <f t="shared" si="29"/>
        <v>-2.70000000000437</v>
      </c>
      <c r="L22" s="25">
        <f t="shared" si="30"/>
        <v>5.0000000044292399E-2</v>
      </c>
      <c r="M22" s="40">
        <v>4.8083</v>
      </c>
      <c r="N22" s="22">
        <f t="shared" si="31"/>
        <v>785.15509999999995</v>
      </c>
      <c r="O22" s="23">
        <f t="shared" si="32"/>
        <v>9.9999999974897905E-2</v>
      </c>
      <c r="P22" s="24">
        <f t="shared" si="33"/>
        <v>-4.5999999999821704</v>
      </c>
      <c r="Q22" s="25">
        <f t="shared" si="34"/>
        <v>4.9999999987449001E-2</v>
      </c>
      <c r="R22" s="51"/>
      <c r="S22" s="34">
        <f t="shared" si="35"/>
        <v>44578</v>
      </c>
      <c r="T22" s="48">
        <v>10.729799999999999</v>
      </c>
      <c r="U22" s="49">
        <f t="shared" si="36"/>
        <v>0.19999999999953399</v>
      </c>
      <c r="V22" s="50">
        <f t="shared" si="37"/>
        <v>-4.4000000000004</v>
      </c>
      <c r="W22" s="32">
        <f t="shared" si="38"/>
        <v>9.99999999997669E-2</v>
      </c>
      <c r="X22" s="18">
        <v>14.266500000000001</v>
      </c>
      <c r="Y22" s="49">
        <f t="shared" si="39"/>
        <v>-0.19999999999953399</v>
      </c>
      <c r="Z22" s="50">
        <f t="shared" si="40"/>
        <v>-3.1999999999996498</v>
      </c>
      <c r="AA22" s="32">
        <f t="shared" si="41"/>
        <v>-9.99999999997669E-2</v>
      </c>
      <c r="AB22" s="58">
        <v>5.7965999999999998</v>
      </c>
      <c r="AC22" s="49">
        <f t="shared" si="42"/>
        <v>-0.50000000000061096</v>
      </c>
      <c r="AD22" s="50">
        <f t="shared" si="43"/>
        <v>-3.3000000000003</v>
      </c>
      <c r="AE22" s="32">
        <f t="shared" si="44"/>
        <v>-0.25000000000030598</v>
      </c>
      <c r="AF22" s="55">
        <v>82658</v>
      </c>
      <c r="AG22" s="70">
        <f t="shared" si="45"/>
        <v>104</v>
      </c>
      <c r="AH22" s="72"/>
    </row>
    <row r="23" spans="1:43" s="1" customFormat="1" ht="14.85" customHeight="1">
      <c r="A23" s="19">
        <v>44580</v>
      </c>
      <c r="B23" s="20">
        <v>780.34680000000003</v>
      </c>
      <c r="C23" s="21">
        <v>4.8616000000000001</v>
      </c>
      <c r="D23" s="22">
        <f t="shared" si="23"/>
        <v>785.20839999999998</v>
      </c>
      <c r="E23" s="23">
        <f t="shared" si="24"/>
        <v>9.9999999974897905E-2</v>
      </c>
      <c r="F23" s="24">
        <f t="shared" si="25"/>
        <v>-1.00000000009004</v>
      </c>
      <c r="G23" s="25">
        <f t="shared" si="26"/>
        <v>4.9999999987449001E-2</v>
      </c>
      <c r="H23" s="21">
        <v>5.2550999999999997</v>
      </c>
      <c r="I23" s="22">
        <f t="shared" si="27"/>
        <v>785.6019</v>
      </c>
      <c r="J23" s="23">
        <f t="shared" si="28"/>
        <v>-0.20000000006348301</v>
      </c>
      <c r="K23" s="24">
        <f t="shared" si="29"/>
        <v>-2.9000000000678501</v>
      </c>
      <c r="L23" s="25">
        <f t="shared" si="30"/>
        <v>-0.100000000031741</v>
      </c>
      <c r="M23" s="40">
        <v>4.8082000000000003</v>
      </c>
      <c r="N23" s="22">
        <f t="shared" si="31"/>
        <v>785.15499999999997</v>
      </c>
      <c r="O23" s="23">
        <f t="shared" si="32"/>
        <v>-9.9999999974897905E-2</v>
      </c>
      <c r="P23" s="24">
        <f t="shared" si="33"/>
        <v>-4.6999999999570701</v>
      </c>
      <c r="Q23" s="25">
        <f t="shared" si="34"/>
        <v>-4.9999999987449001E-2</v>
      </c>
      <c r="R23" s="51"/>
      <c r="S23" s="34">
        <f t="shared" si="35"/>
        <v>44580</v>
      </c>
      <c r="T23" s="48">
        <v>10.729900000000001</v>
      </c>
      <c r="U23" s="49">
        <f t="shared" si="36"/>
        <v>0.10000000000154299</v>
      </c>
      <c r="V23" s="50">
        <f t="shared" si="37"/>
        <v>-4.2999999999988603</v>
      </c>
      <c r="W23" s="32">
        <f t="shared" si="38"/>
        <v>5.0000000000771601E-2</v>
      </c>
      <c r="X23" s="18">
        <v>14.266299999999999</v>
      </c>
      <c r="Y23" s="49">
        <f t="shared" si="39"/>
        <v>-0.20000000000130999</v>
      </c>
      <c r="Z23" s="50">
        <f t="shared" si="40"/>
        <v>-3.40000000000096</v>
      </c>
      <c r="AA23" s="32">
        <f t="shared" si="41"/>
        <v>-0.100000000000655</v>
      </c>
      <c r="AB23" s="58">
        <v>5.7962999999999996</v>
      </c>
      <c r="AC23" s="49">
        <f t="shared" si="42"/>
        <v>-0.300000000000189</v>
      </c>
      <c r="AD23" s="50">
        <f t="shared" si="43"/>
        <v>-3.6000000000004899</v>
      </c>
      <c r="AE23" s="32">
        <f t="shared" si="44"/>
        <v>-0.150000000000095</v>
      </c>
      <c r="AF23" s="55">
        <v>82652</v>
      </c>
      <c r="AG23" s="70">
        <f t="shared" si="45"/>
        <v>110</v>
      </c>
      <c r="AH23" s="71"/>
    </row>
    <row r="24" spans="1:43" s="1" customFormat="1" ht="14.25">
      <c r="A24" s="19">
        <v>44589</v>
      </c>
      <c r="B24" s="20">
        <v>780.34680000000003</v>
      </c>
      <c r="C24" s="21">
        <v>4.8616999999999999</v>
      </c>
      <c r="D24" s="22">
        <f t="shared" si="23"/>
        <v>785.20849999999996</v>
      </c>
      <c r="E24" s="23">
        <f t="shared" si="24"/>
        <v>0.10000000008858501</v>
      </c>
      <c r="F24" s="24">
        <f t="shared" si="25"/>
        <v>-0.90000000000145497</v>
      </c>
      <c r="G24" s="25">
        <f t="shared" si="26"/>
        <v>1.11111111209539E-2</v>
      </c>
      <c r="H24" s="21">
        <v>5.2549000000000001</v>
      </c>
      <c r="I24" s="22">
        <f t="shared" si="27"/>
        <v>785.60170000000005</v>
      </c>
      <c r="J24" s="23">
        <f t="shared" si="28"/>
        <v>-0.199999999949796</v>
      </c>
      <c r="K24" s="24">
        <f t="shared" si="29"/>
        <v>-3.1000000000176402</v>
      </c>
      <c r="L24" s="25">
        <f t="shared" si="30"/>
        <v>-2.2222222216644001E-2</v>
      </c>
      <c r="M24" s="40">
        <v>4.8080999999999996</v>
      </c>
      <c r="N24" s="22">
        <f t="shared" si="31"/>
        <v>785.1549</v>
      </c>
      <c r="O24" s="23">
        <f t="shared" si="32"/>
        <v>-0.10000000008858501</v>
      </c>
      <c r="P24" s="24">
        <f t="shared" si="33"/>
        <v>-4.8000000000456602</v>
      </c>
      <c r="Q24" s="25">
        <f t="shared" si="34"/>
        <v>-1.11111111209539E-2</v>
      </c>
      <c r="R24" s="51"/>
      <c r="S24" s="34">
        <f t="shared" si="35"/>
        <v>44589</v>
      </c>
      <c r="T24" s="48">
        <v>10.73</v>
      </c>
      <c r="U24" s="49">
        <f t="shared" si="36"/>
        <v>9.99999999997669E-2</v>
      </c>
      <c r="V24" s="50">
        <f t="shared" si="37"/>
        <v>-4.1999999999990898</v>
      </c>
      <c r="W24" s="32">
        <f t="shared" si="38"/>
        <v>1.11111111110852E-2</v>
      </c>
      <c r="X24" s="18">
        <v>14.2661</v>
      </c>
      <c r="Y24" s="49">
        <f t="shared" si="39"/>
        <v>-0.19999999999953399</v>
      </c>
      <c r="Z24" s="50">
        <f t="shared" si="40"/>
        <v>-3.6000000000004899</v>
      </c>
      <c r="AA24" s="32">
        <f t="shared" si="41"/>
        <v>-2.22222222221704E-2</v>
      </c>
      <c r="AB24" s="58">
        <v>5.7965</v>
      </c>
      <c r="AC24" s="49">
        <f t="shared" si="42"/>
        <v>0.20000000000042201</v>
      </c>
      <c r="AD24" s="50">
        <f t="shared" si="43"/>
        <v>-3.4000000000000701</v>
      </c>
      <c r="AE24" s="32">
        <f t="shared" si="44"/>
        <v>2.2222222222269099E-2</v>
      </c>
      <c r="AF24" s="55">
        <v>82646</v>
      </c>
      <c r="AG24" s="70">
        <f t="shared" si="45"/>
        <v>116</v>
      </c>
      <c r="AH24" s="72"/>
    </row>
    <row r="25" spans="1:43" s="1" customFormat="1" ht="14.25">
      <c r="A25" s="19">
        <v>44597</v>
      </c>
      <c r="B25" s="20">
        <v>780.34680000000003</v>
      </c>
      <c r="C25" s="21">
        <v>4.8615000000000004</v>
      </c>
      <c r="D25" s="22">
        <f t="shared" si="23"/>
        <v>785.20830000000001</v>
      </c>
      <c r="E25" s="23">
        <f t="shared" si="24"/>
        <v>-0.20000000006348301</v>
      </c>
      <c r="F25" s="24">
        <f t="shared" si="25"/>
        <v>-1.1000000000649399</v>
      </c>
      <c r="G25" s="25">
        <f t="shared" si="26"/>
        <v>-2.50000000079353E-2</v>
      </c>
      <c r="H25" s="21">
        <v>5.2548000000000004</v>
      </c>
      <c r="I25" s="22">
        <f t="shared" si="27"/>
        <v>785.60159999999996</v>
      </c>
      <c r="J25" s="23">
        <f t="shared" si="28"/>
        <v>-9.9999999974897905E-2</v>
      </c>
      <c r="K25" s="24">
        <f t="shared" si="29"/>
        <v>-3.1999999999925399</v>
      </c>
      <c r="L25" s="25">
        <f t="shared" si="30"/>
        <v>-1.24999999968622E-2</v>
      </c>
      <c r="M25" s="40">
        <v>4.8082000000000003</v>
      </c>
      <c r="N25" s="22">
        <f t="shared" si="31"/>
        <v>785.15499999999997</v>
      </c>
      <c r="O25" s="23">
        <f t="shared" si="32"/>
        <v>0.10000000008858501</v>
      </c>
      <c r="P25" s="24">
        <f t="shared" si="33"/>
        <v>-4.6999999999570701</v>
      </c>
      <c r="Q25" s="25">
        <f t="shared" si="34"/>
        <v>1.25000000110731E-2</v>
      </c>
      <c r="R25" s="51"/>
      <c r="S25" s="34">
        <f t="shared" si="35"/>
        <v>44597</v>
      </c>
      <c r="T25" s="48">
        <v>10.729799999999999</v>
      </c>
      <c r="U25" s="49">
        <f t="shared" si="36"/>
        <v>-0.20000000000130999</v>
      </c>
      <c r="V25" s="50">
        <f t="shared" si="37"/>
        <v>-4.4000000000004</v>
      </c>
      <c r="W25" s="32">
        <f t="shared" si="38"/>
        <v>-2.5000000000163801E-2</v>
      </c>
      <c r="X25" s="18">
        <v>14.266</v>
      </c>
      <c r="Y25" s="49">
        <f t="shared" si="39"/>
        <v>-9.99999999997669E-2</v>
      </c>
      <c r="Z25" s="50">
        <f t="shared" si="40"/>
        <v>-3.70000000000026</v>
      </c>
      <c r="AA25" s="32">
        <f t="shared" si="41"/>
        <v>-1.2499999999970901E-2</v>
      </c>
      <c r="AB25" s="58">
        <v>5.7961999999999998</v>
      </c>
      <c r="AC25" s="49">
        <f t="shared" si="42"/>
        <v>-0.300000000000189</v>
      </c>
      <c r="AD25" s="50">
        <f t="shared" si="43"/>
        <v>-3.70000000000026</v>
      </c>
      <c r="AE25" s="32">
        <f t="shared" si="44"/>
        <v>-3.7500000000023598E-2</v>
      </c>
      <c r="AF25" s="55">
        <v>82640</v>
      </c>
      <c r="AG25" s="70">
        <f t="shared" si="45"/>
        <v>122</v>
      </c>
      <c r="AH25" s="71"/>
    </row>
    <row r="26" spans="1:43" s="1" customFormat="1" ht="14.25">
      <c r="A26" s="19">
        <v>44602</v>
      </c>
      <c r="B26" s="20">
        <v>780.34680000000003</v>
      </c>
      <c r="C26" s="21">
        <v>4.8613</v>
      </c>
      <c r="D26" s="22">
        <f t="shared" si="23"/>
        <v>785.20809999999994</v>
      </c>
      <c r="E26" s="23">
        <f t="shared" si="24"/>
        <v>-0.199999999949796</v>
      </c>
      <c r="F26" s="24">
        <f t="shared" si="25"/>
        <v>-1.30000000001473</v>
      </c>
      <c r="G26" s="25">
        <f t="shared" si="26"/>
        <v>-3.9999999989959199E-2</v>
      </c>
      <c r="H26" s="21">
        <v>5.2545000000000002</v>
      </c>
      <c r="I26" s="22">
        <f t="shared" si="27"/>
        <v>785.60130000000004</v>
      </c>
      <c r="J26" s="23">
        <f t="shared" si="28"/>
        <v>-0.30000000003838101</v>
      </c>
      <c r="K26" s="24">
        <f t="shared" si="29"/>
        <v>-3.5000000000309202</v>
      </c>
      <c r="L26" s="25">
        <f t="shared" si="30"/>
        <v>-6.0000000007676101E-2</v>
      </c>
      <c r="M26" s="40">
        <v>4.8079000000000001</v>
      </c>
      <c r="N26" s="22">
        <f t="shared" si="31"/>
        <v>785.15470000000005</v>
      </c>
      <c r="O26" s="23">
        <f t="shared" si="32"/>
        <v>-0.30000000003838101</v>
      </c>
      <c r="P26" s="24">
        <f t="shared" si="33"/>
        <v>-4.9999999999954499</v>
      </c>
      <c r="Q26" s="25">
        <f t="shared" si="34"/>
        <v>-6.0000000007676101E-2</v>
      </c>
      <c r="R26" s="51"/>
      <c r="S26" s="34">
        <f t="shared" si="35"/>
        <v>44602</v>
      </c>
      <c r="T26" s="48">
        <v>10.7295</v>
      </c>
      <c r="U26" s="49">
        <f t="shared" si="36"/>
        <v>-0.29999999999930099</v>
      </c>
      <c r="V26" s="50">
        <f t="shared" si="37"/>
        <v>-4.6999999999997</v>
      </c>
      <c r="W26" s="32">
        <f t="shared" si="38"/>
        <v>-5.99999999998602E-2</v>
      </c>
      <c r="X26" s="18">
        <v>14.265700000000001</v>
      </c>
      <c r="Y26" s="49">
        <f t="shared" si="39"/>
        <v>-0.29999999999930099</v>
      </c>
      <c r="Z26" s="50">
        <f t="shared" si="40"/>
        <v>-3.9999999999995599</v>
      </c>
      <c r="AA26" s="32">
        <f t="shared" si="41"/>
        <v>-5.99999999998602E-2</v>
      </c>
      <c r="AB26" s="58">
        <v>5.7960000000000003</v>
      </c>
      <c r="AC26" s="49">
        <f t="shared" si="42"/>
        <v>-0.19999999999953399</v>
      </c>
      <c r="AD26" s="50">
        <f t="shared" si="43"/>
        <v>-3.8999999999997899</v>
      </c>
      <c r="AE26" s="32">
        <f t="shared" si="44"/>
        <v>-3.9999999999906798E-2</v>
      </c>
      <c r="AF26" s="55">
        <v>82620</v>
      </c>
      <c r="AG26" s="70">
        <f t="shared" si="45"/>
        <v>142</v>
      </c>
      <c r="AH26" s="72"/>
    </row>
    <row r="27" spans="1:43" s="1" customFormat="1" ht="14.25">
      <c r="A27" s="34">
        <v>44607</v>
      </c>
      <c r="B27" s="20">
        <v>780.34680000000003</v>
      </c>
      <c r="C27" s="21">
        <v>4.8613999999999997</v>
      </c>
      <c r="D27" s="22">
        <f t="shared" si="23"/>
        <v>785.20820000000003</v>
      </c>
      <c r="E27" s="23">
        <f t="shared" si="24"/>
        <v>9.9999999974897905E-2</v>
      </c>
      <c r="F27" s="24">
        <f t="shared" si="25"/>
        <v>-1.2000000000398401</v>
      </c>
      <c r="G27" s="25">
        <f t="shared" si="26"/>
        <v>1.99999999949796E-2</v>
      </c>
      <c r="H27" s="21">
        <v>5.2542999999999997</v>
      </c>
      <c r="I27" s="22">
        <f t="shared" si="27"/>
        <v>785.60109999999997</v>
      </c>
      <c r="J27" s="23">
        <f t="shared" si="28"/>
        <v>-0.20000000006348301</v>
      </c>
      <c r="K27" s="24">
        <f t="shared" si="29"/>
        <v>-3.70000000009441</v>
      </c>
      <c r="L27" s="25">
        <f t="shared" si="30"/>
        <v>-4.0000000012696497E-2</v>
      </c>
      <c r="M27" s="40">
        <v>4.8078000000000003</v>
      </c>
      <c r="N27" s="22">
        <f t="shared" si="31"/>
        <v>785.15459999999996</v>
      </c>
      <c r="O27" s="23">
        <f t="shared" si="32"/>
        <v>-9.9999999974897905E-2</v>
      </c>
      <c r="P27" s="24">
        <f t="shared" si="33"/>
        <v>-5.0999999999703496</v>
      </c>
      <c r="Q27" s="25">
        <f t="shared" si="34"/>
        <v>-1.99999999949796E-2</v>
      </c>
      <c r="R27" s="52"/>
      <c r="S27" s="34">
        <f t="shared" si="35"/>
        <v>44607</v>
      </c>
      <c r="T27" s="48">
        <v>10.7296</v>
      </c>
      <c r="U27" s="49">
        <f t="shared" si="36"/>
        <v>9.99999999997669E-2</v>
      </c>
      <c r="V27" s="50">
        <f t="shared" si="37"/>
        <v>-4.5999999999999401</v>
      </c>
      <c r="W27" s="32">
        <f t="shared" si="38"/>
        <v>1.9999999999953399E-2</v>
      </c>
      <c r="X27" s="18">
        <v>14.265499999999999</v>
      </c>
      <c r="Y27" s="49">
        <f t="shared" si="39"/>
        <v>-0.20000000000130999</v>
      </c>
      <c r="Z27" s="50">
        <f t="shared" si="40"/>
        <v>-4.2000000000008697</v>
      </c>
      <c r="AA27" s="32">
        <f t="shared" si="41"/>
        <v>-4.0000000000262E-2</v>
      </c>
      <c r="AB27" s="58">
        <v>5.7962999999999996</v>
      </c>
      <c r="AC27" s="49">
        <f t="shared" si="42"/>
        <v>0.29999999999930099</v>
      </c>
      <c r="AD27" s="50">
        <f t="shared" si="43"/>
        <v>-3.6000000000004899</v>
      </c>
      <c r="AE27" s="32">
        <f t="shared" si="44"/>
        <v>5.99999999998602E-2</v>
      </c>
      <c r="AF27" s="55">
        <v>82600</v>
      </c>
      <c r="AG27" s="70">
        <f t="shared" si="45"/>
        <v>162</v>
      </c>
      <c r="AH27" s="71"/>
    </row>
    <row r="28" spans="1:43" s="1" customFormat="1" ht="14.25">
      <c r="A28" s="19"/>
      <c r="B28" s="20"/>
      <c r="C28" s="21"/>
      <c r="D28" s="22"/>
      <c r="E28" s="87">
        <f>F27-F23</f>
        <v>-0.199999999949796</v>
      </c>
      <c r="F28" s="87">
        <f>K27-K23</f>
        <v>-0.80000000002655702</v>
      </c>
      <c r="G28" s="87">
        <f>P27-P23</f>
        <v>-0.40000000001327901</v>
      </c>
      <c r="H28" s="87">
        <f>F27</f>
        <v>-1.2000000000398401</v>
      </c>
      <c r="I28" s="87">
        <f>K27</f>
        <v>-3.70000000009441</v>
      </c>
      <c r="J28" s="87">
        <f>P27</f>
        <v>-5.0999999999703496</v>
      </c>
      <c r="K28" s="87">
        <f>(K27-K23)/27</f>
        <v>-2.9629629630613202E-2</v>
      </c>
      <c r="L28" s="25"/>
      <c r="M28" s="39"/>
      <c r="N28" s="22"/>
      <c r="O28" s="23"/>
      <c r="P28" s="24"/>
      <c r="Q28" s="25"/>
      <c r="R28" s="52"/>
      <c r="S28" s="34"/>
      <c r="T28" s="48"/>
      <c r="U28" s="87">
        <f>V27-V23</f>
        <v>-0.30000000000107702</v>
      </c>
      <c r="V28" s="88">
        <f>Z27-Z23</f>
        <v>-0.799999999999912</v>
      </c>
      <c r="W28" s="88">
        <f>AD27-AD23</f>
        <v>0</v>
      </c>
      <c r="X28" s="88">
        <f>V27</f>
        <v>-4.5999999999999401</v>
      </c>
      <c r="Y28" s="87">
        <f>Z27</f>
        <v>-4.2000000000008697</v>
      </c>
      <c r="Z28" s="88">
        <f>AD27</f>
        <v>-3.6000000000004899</v>
      </c>
      <c r="AA28" s="88">
        <f>(Z27-Z23)/27</f>
        <v>-2.9629629629626401E-2</v>
      </c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25" zoomScale="88" zoomScaleNormal="88" workbookViewId="0">
      <selection activeCell="U28" sqref="U28:AA28"/>
    </sheetView>
  </sheetViews>
  <sheetFormatPr defaultColWidth="9" defaultRowHeight="13.5"/>
  <cols>
    <col min="2" max="2" width="10.625" customWidth="1"/>
    <col min="3" max="3" width="9.375"/>
    <col min="4" max="4" width="11.875" customWidth="1"/>
    <col min="8" max="8" width="9.375"/>
    <col min="9" max="9" width="12.125" customWidth="1"/>
    <col min="13" max="13" width="9.375"/>
    <col min="14" max="14" width="11.625" customWidth="1"/>
    <col min="20" max="20" width="9.375"/>
    <col min="24" max="24" width="11.875" customWidth="1"/>
    <col min="28" max="28" width="9.375"/>
    <col min="32" max="32" width="9.375"/>
  </cols>
  <sheetData>
    <row r="1" spans="1:44" s="1" customFormat="1" ht="30.75" customHeight="1">
      <c r="A1" s="97" t="s">
        <v>31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44567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44567</v>
      </c>
      <c r="B6" s="20">
        <v>780.34680000000003</v>
      </c>
      <c r="C6" s="21">
        <v>4.7832999999999997</v>
      </c>
      <c r="D6" s="22">
        <f>C6+B6</f>
        <v>785.13009999999997</v>
      </c>
      <c r="E6" s="23">
        <v>0</v>
      </c>
      <c r="F6" s="24">
        <v>0</v>
      </c>
      <c r="G6" s="25">
        <v>0</v>
      </c>
      <c r="H6" s="21">
        <v>5.5758000000000001</v>
      </c>
      <c r="I6" s="22">
        <f>H6+B6</f>
        <v>785.92259999999999</v>
      </c>
      <c r="J6" s="23">
        <v>0</v>
      </c>
      <c r="K6" s="24">
        <v>0</v>
      </c>
      <c r="L6" s="25">
        <v>0</v>
      </c>
      <c r="M6" s="39">
        <v>4.4074</v>
      </c>
      <c r="N6" s="22">
        <f>M6+B6</f>
        <v>784.75419999999997</v>
      </c>
      <c r="O6" s="23">
        <v>0</v>
      </c>
      <c r="P6" s="24">
        <v>0</v>
      </c>
      <c r="Q6" s="25">
        <v>0</v>
      </c>
      <c r="R6" s="46"/>
      <c r="S6" s="34">
        <f>A6</f>
        <v>44567</v>
      </c>
      <c r="T6" s="48">
        <v>7.1919000000000004</v>
      </c>
      <c r="U6" s="49">
        <v>0</v>
      </c>
      <c r="V6" s="50">
        <v>0</v>
      </c>
      <c r="W6" s="32">
        <v>0</v>
      </c>
      <c r="X6" s="18">
        <v>11.6251</v>
      </c>
      <c r="Y6" s="49">
        <f>(X6-X6)*1000</f>
        <v>0</v>
      </c>
      <c r="Z6" s="50">
        <v>0</v>
      </c>
      <c r="AA6" s="32">
        <v>0</v>
      </c>
      <c r="AB6" s="58">
        <v>7.5179</v>
      </c>
      <c r="AC6" s="49">
        <v>0</v>
      </c>
      <c r="AD6" s="50">
        <v>0</v>
      </c>
      <c r="AE6" s="32">
        <v>0</v>
      </c>
      <c r="AF6" s="55">
        <v>82718</v>
      </c>
      <c r="AG6" s="70">
        <f>82724-AF6</f>
        <v>6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44568</v>
      </c>
      <c r="B7" s="20">
        <v>780.34680000000003</v>
      </c>
      <c r="C7" s="21">
        <v>4.7827000000000002</v>
      </c>
      <c r="D7" s="22">
        <f>C7+B7</f>
        <v>785.12950000000001</v>
      </c>
      <c r="E7" s="23">
        <f>(D7-D6)*1000</f>
        <v>-0.60000000007676102</v>
      </c>
      <c r="F7" s="24">
        <f>F6+E7</f>
        <v>-0.60000000007676102</v>
      </c>
      <c r="G7" s="25">
        <f>E7/(A7-A6)</f>
        <v>-0.60000000007676102</v>
      </c>
      <c r="H7" s="21">
        <v>5.5753000000000004</v>
      </c>
      <c r="I7" s="22">
        <f>H7+B7</f>
        <v>785.9221</v>
      </c>
      <c r="J7" s="23">
        <f>(I7-I6)*1000</f>
        <v>-0.49999999998817701</v>
      </c>
      <c r="K7" s="24">
        <f>K6+J7</f>
        <v>-0.49999999998817701</v>
      </c>
      <c r="L7" s="25">
        <f>J7/(A7-A6)</f>
        <v>-0.49999999998817701</v>
      </c>
      <c r="M7" s="40">
        <v>4.407</v>
      </c>
      <c r="N7" s="22">
        <f>M7+B7</f>
        <v>784.75379999999996</v>
      </c>
      <c r="O7" s="23">
        <f>(N7-N6)*1000</f>
        <v>-0.40000000001327901</v>
      </c>
      <c r="P7" s="24">
        <f>P6+O7</f>
        <v>-0.40000000001327901</v>
      </c>
      <c r="Q7" s="25">
        <f>O7/(A7-A6)</f>
        <v>-0.40000000001327901</v>
      </c>
      <c r="R7" s="51"/>
      <c r="S7" s="34">
        <f>A7</f>
        <v>44568</v>
      </c>
      <c r="T7" s="48">
        <v>7.1912000000000003</v>
      </c>
      <c r="U7" s="49">
        <f>(T7-T6)*1000</f>
        <v>-0.70000000000014495</v>
      </c>
      <c r="V7" s="50">
        <f>V6+U7</f>
        <v>-0.70000000000014495</v>
      </c>
      <c r="W7" s="32">
        <f>U7/(S7-S6)</f>
        <v>-0.70000000000014495</v>
      </c>
      <c r="X7" s="18">
        <v>11.624499999999999</v>
      </c>
      <c r="Y7" s="49">
        <f>(X7-X6)*1000</f>
        <v>-0.60000000000037801</v>
      </c>
      <c r="Z7" s="50">
        <f>Z6+Y7</f>
        <v>-0.60000000000037801</v>
      </c>
      <c r="AA7" s="32">
        <f>Y7/(S7-S6)</f>
        <v>-0.60000000000037801</v>
      </c>
      <c r="AB7" s="58">
        <v>7.5175000000000001</v>
      </c>
      <c r="AC7" s="49">
        <f>(AB7-AB6)*1000</f>
        <v>-0.399999999999956</v>
      </c>
      <c r="AD7" s="50">
        <f>AD6+AC7</f>
        <v>-0.399999999999956</v>
      </c>
      <c r="AE7" s="32">
        <f>AC7/(S7-S6)</f>
        <v>-0.399999999999956</v>
      </c>
      <c r="AF7" s="55">
        <v>82715</v>
      </c>
      <c r="AG7" s="70">
        <f t="shared" ref="AG7:AG20" si="0">82724-AF7</f>
        <v>9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44569</v>
      </c>
      <c r="B8" s="20">
        <v>780.34680000000003</v>
      </c>
      <c r="C8" s="21">
        <v>4.7824999999999998</v>
      </c>
      <c r="D8" s="22">
        <f>C8+B8</f>
        <v>785.12929999999994</v>
      </c>
      <c r="E8" s="23">
        <f>(D8-D7)*1000</f>
        <v>-0.199999999949796</v>
      </c>
      <c r="F8" s="24">
        <f>F7+E8</f>
        <v>-0.80000000002655702</v>
      </c>
      <c r="G8" s="25">
        <f>E8/(A8-A7)</f>
        <v>-0.199999999949796</v>
      </c>
      <c r="H8" s="21">
        <v>5.5747999999999998</v>
      </c>
      <c r="I8" s="22">
        <f>H8+B8</f>
        <v>785.92160000000001</v>
      </c>
      <c r="J8" s="23">
        <f>(I8-I7)*1000</f>
        <v>-0.49999999998817701</v>
      </c>
      <c r="K8" s="24">
        <f>K7+J8</f>
        <v>-0.99999999997635303</v>
      </c>
      <c r="L8" s="25">
        <f>J8/(A8-A7)</f>
        <v>-0.49999999998817701</v>
      </c>
      <c r="M8" s="39">
        <v>4.4067999999999996</v>
      </c>
      <c r="N8" s="22">
        <f>M8+B8</f>
        <v>784.75360000000001</v>
      </c>
      <c r="O8" s="23">
        <f>(N8-N7)*1000</f>
        <v>-0.20000000006348301</v>
      </c>
      <c r="P8" s="24">
        <f>P7+O8</f>
        <v>-0.60000000007676102</v>
      </c>
      <c r="Q8" s="25">
        <f>O8/(A8-A7)</f>
        <v>-0.20000000006348301</v>
      </c>
      <c r="R8" s="46"/>
      <c r="S8" s="34">
        <f>A8</f>
        <v>44569</v>
      </c>
      <c r="T8" s="48">
        <v>7.1914999999999996</v>
      </c>
      <c r="U8" s="49">
        <f>(T8-T7)*1000</f>
        <v>0.29999999999930099</v>
      </c>
      <c r="V8" s="50">
        <f>V7+U8</f>
        <v>-0.40000000000084401</v>
      </c>
      <c r="W8" s="32">
        <f>U8/(S8-S7)</f>
        <v>0.29999999999930099</v>
      </c>
      <c r="X8" s="18">
        <v>11.6242</v>
      </c>
      <c r="Y8" s="49">
        <f>(X8-X7)*1000</f>
        <v>-0.29999999999930099</v>
      </c>
      <c r="Z8" s="50">
        <f>Z7+Y8</f>
        <v>-0.89999999999967895</v>
      </c>
      <c r="AA8" s="32">
        <f>Y8/(S8-S7)</f>
        <v>-0.29999999999930099</v>
      </c>
      <c r="AB8" s="58">
        <v>7.5172999999999996</v>
      </c>
      <c r="AC8" s="49">
        <f>(AB8-AB7)*1000</f>
        <v>-0.20000000000042201</v>
      </c>
      <c r="AD8" s="50">
        <f>AD7+AC8</f>
        <v>-0.60000000000037801</v>
      </c>
      <c r="AE8" s="32">
        <f>AC8/(S8-S7)</f>
        <v>-0.20000000000042201</v>
      </c>
      <c r="AF8" s="55">
        <v>82712</v>
      </c>
      <c r="AG8" s="70">
        <f t="shared" si="0"/>
        <v>12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44570</v>
      </c>
      <c r="B9" s="20">
        <v>780.34680000000003</v>
      </c>
      <c r="C9" s="21">
        <v>4.7823000000000002</v>
      </c>
      <c r="D9" s="22">
        <f>C9+B9</f>
        <v>785.12909999999999</v>
      </c>
      <c r="E9" s="23">
        <f>(D9-D8)*1000</f>
        <v>-0.20000000006348301</v>
      </c>
      <c r="F9" s="24">
        <f>F8+E9</f>
        <v>-1.00000000009004</v>
      </c>
      <c r="G9" s="25">
        <f>E9/(A9-A8)</f>
        <v>-0.20000000006348301</v>
      </c>
      <c r="H9" s="21">
        <v>5.5744999999999996</v>
      </c>
      <c r="I9" s="22">
        <f>H9+B9</f>
        <v>785.92129999999997</v>
      </c>
      <c r="J9" s="23">
        <f>(I9-I8)*1000</f>
        <v>-0.30000000003838101</v>
      </c>
      <c r="K9" s="24">
        <f>K8+J9</f>
        <v>-1.30000000001473</v>
      </c>
      <c r="L9" s="25">
        <f>J9/(A9-A8)</f>
        <v>-0.30000000003838101</v>
      </c>
      <c r="M9" s="40">
        <v>4.4062999999999999</v>
      </c>
      <c r="N9" s="22">
        <f>M9+B9</f>
        <v>784.75310000000002</v>
      </c>
      <c r="O9" s="23">
        <f>(N9-N8)*1000</f>
        <v>-0.49999999998817701</v>
      </c>
      <c r="P9" s="24">
        <f>P8+O9</f>
        <v>-1.1000000000649399</v>
      </c>
      <c r="Q9" s="25">
        <f>O9/(A9-A8)</f>
        <v>-0.49999999998817701</v>
      </c>
      <c r="R9" s="51"/>
      <c r="S9" s="34">
        <f>A9</f>
        <v>44570</v>
      </c>
      <c r="T9" s="48">
        <v>7.1909000000000001</v>
      </c>
      <c r="U9" s="49">
        <f>(T9-T8)*1000</f>
        <v>-0.59999999999949005</v>
      </c>
      <c r="V9" s="50">
        <f>V8+U9</f>
        <v>-1.00000000000033</v>
      </c>
      <c r="W9" s="32">
        <f>U9/(S9-S8)</f>
        <v>-0.59999999999949005</v>
      </c>
      <c r="X9" s="18">
        <v>11.6243</v>
      </c>
      <c r="Y9" s="49">
        <f>(X9-X8)*1000</f>
        <v>9.99999999997669E-2</v>
      </c>
      <c r="Z9" s="50">
        <f>Z8+Y9</f>
        <v>-0.799999999999912</v>
      </c>
      <c r="AA9" s="32">
        <f>Y9/(S9-S8)</f>
        <v>9.99999999997669E-2</v>
      </c>
      <c r="AB9" s="58">
        <v>7.5171999999999999</v>
      </c>
      <c r="AC9" s="49">
        <f>(AB9-AB8)*1000</f>
        <v>-9.99999999997669E-2</v>
      </c>
      <c r="AD9" s="50">
        <f>AD8+AC9</f>
        <v>-0.70000000000014495</v>
      </c>
      <c r="AE9" s="32">
        <f>AC9/(S9-S8)</f>
        <v>-9.99999999997669E-2</v>
      </c>
      <c r="AF9" s="55">
        <v>82709</v>
      </c>
      <c r="AG9" s="70">
        <f t="shared" si="0"/>
        <v>15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44571</v>
      </c>
      <c r="B10" s="20">
        <v>780.34680000000003</v>
      </c>
      <c r="C10" s="21">
        <v>4.7824999999999998</v>
      </c>
      <c r="D10" s="22">
        <f t="shared" ref="D10:D20" si="1">C10+B10</f>
        <v>785.12929999999994</v>
      </c>
      <c r="E10" s="23">
        <f t="shared" ref="E10:E20" si="2">(D10-D9)*1000</f>
        <v>0.20000000006348301</v>
      </c>
      <c r="F10" s="24">
        <f t="shared" ref="F10:F20" si="3">F9+E10</f>
        <v>-0.80000000002655702</v>
      </c>
      <c r="G10" s="25">
        <f t="shared" ref="G10:G20" si="4">E10/(A10-A9)</f>
        <v>0.20000000006348301</v>
      </c>
      <c r="H10" s="21">
        <v>5.5742000000000003</v>
      </c>
      <c r="I10" s="22">
        <f t="shared" ref="I10:I20" si="5">H10+B10</f>
        <v>785.92100000000005</v>
      </c>
      <c r="J10" s="23">
        <f t="shared" ref="J10:J20" si="6">(I10-I9)*1000</f>
        <v>-0.29999999992469401</v>
      </c>
      <c r="K10" s="24">
        <f t="shared" ref="K10:K20" si="7">K9+J10</f>
        <v>-1.5999999999394301</v>
      </c>
      <c r="L10" s="25">
        <f t="shared" ref="L10:L20" si="8">J10/(A10-A9)</f>
        <v>-0.29999999992469401</v>
      </c>
      <c r="M10" s="39">
        <v>4.4065000000000003</v>
      </c>
      <c r="N10" s="22">
        <f t="shared" ref="N10:N20" si="9">M10+B10</f>
        <v>784.75329999999997</v>
      </c>
      <c r="O10" s="23">
        <f t="shared" ref="O10:O20" si="10">(N10-N9)*1000</f>
        <v>0.20000000006348301</v>
      </c>
      <c r="P10" s="24">
        <f t="shared" ref="P10:P20" si="11">P9+O10</f>
        <v>-0.90000000000145497</v>
      </c>
      <c r="Q10" s="25">
        <f t="shared" ref="Q10:Q20" si="12">O10/(A10-A9)</f>
        <v>0.20000000006348301</v>
      </c>
      <c r="R10" s="46"/>
      <c r="S10" s="34">
        <f t="shared" ref="S10:S20" si="13">A10</f>
        <v>44571</v>
      </c>
      <c r="T10" s="48">
        <v>7.1908000000000003</v>
      </c>
      <c r="U10" s="49">
        <f t="shared" ref="U10:U20" si="14">(T10-T9)*1000</f>
        <v>-9.99999999997669E-2</v>
      </c>
      <c r="V10" s="50">
        <f t="shared" ref="V10:V20" si="15">V9+U10</f>
        <v>-1.1000000000001</v>
      </c>
      <c r="W10" s="32">
        <f t="shared" ref="W10:W20" si="16">U10/(S10-S9)</f>
        <v>-9.99999999997669E-2</v>
      </c>
      <c r="X10" s="18">
        <v>11.6244</v>
      </c>
      <c r="Y10" s="49">
        <f t="shared" ref="Y10:Y20" si="17">(X10-X9)*1000</f>
        <v>9.99999999997669E-2</v>
      </c>
      <c r="Z10" s="50">
        <f t="shared" ref="Z10:Z20" si="18">Z9+Y10</f>
        <v>-0.70000000000014495</v>
      </c>
      <c r="AA10" s="32">
        <f t="shared" ref="AA10:AA20" si="19">Y10/(S10-S9)</f>
        <v>9.99999999997669E-2</v>
      </c>
      <c r="AB10" s="58">
        <v>7.5175000000000001</v>
      </c>
      <c r="AC10" s="49">
        <f t="shared" ref="AC10:AC20" si="20">(AB10-AB9)*1000</f>
        <v>0.300000000000189</v>
      </c>
      <c r="AD10" s="50">
        <f t="shared" ref="AD10:AD20" si="21">AD9+AC10</f>
        <v>-0.399999999999956</v>
      </c>
      <c r="AE10" s="32">
        <f t="shared" ref="AE10:AE20" si="22">AC10/(S10-S9)</f>
        <v>0.300000000000189</v>
      </c>
      <c r="AF10" s="55">
        <v>82706</v>
      </c>
      <c r="AG10" s="70">
        <f t="shared" si="0"/>
        <v>18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44572</v>
      </c>
      <c r="B11" s="20">
        <v>780.34680000000003</v>
      </c>
      <c r="C11" s="21">
        <v>4.782</v>
      </c>
      <c r="D11" s="22">
        <f t="shared" si="1"/>
        <v>785.12879999999996</v>
      </c>
      <c r="E11" s="23">
        <f t="shared" si="2"/>
        <v>-0.49999999998817701</v>
      </c>
      <c r="F11" s="24">
        <f t="shared" si="3"/>
        <v>-1.30000000001473</v>
      </c>
      <c r="G11" s="25">
        <f t="shared" si="4"/>
        <v>-0.49999999998817701</v>
      </c>
      <c r="H11" s="21">
        <v>5.5742000000000003</v>
      </c>
      <c r="I11" s="22">
        <f t="shared" si="5"/>
        <v>785.92100000000005</v>
      </c>
      <c r="J11" s="23">
        <f t="shared" si="6"/>
        <v>0</v>
      </c>
      <c r="K11" s="24">
        <f t="shared" si="7"/>
        <v>-1.5999999999394301</v>
      </c>
      <c r="L11" s="25">
        <f t="shared" si="8"/>
        <v>0</v>
      </c>
      <c r="M11" s="40">
        <v>4.4062999999999999</v>
      </c>
      <c r="N11" s="22">
        <f t="shared" si="9"/>
        <v>784.75310000000002</v>
      </c>
      <c r="O11" s="23">
        <f t="shared" si="10"/>
        <v>-0.20000000006348301</v>
      </c>
      <c r="P11" s="24">
        <f t="shared" si="11"/>
        <v>-1.1000000000649399</v>
      </c>
      <c r="Q11" s="25">
        <f t="shared" si="12"/>
        <v>-0.20000000006348301</v>
      </c>
      <c r="R11" s="51"/>
      <c r="S11" s="34">
        <f t="shared" si="13"/>
        <v>44572</v>
      </c>
      <c r="T11" s="48">
        <v>7.1905999999999999</v>
      </c>
      <c r="U11" s="49">
        <f t="shared" si="14"/>
        <v>-0.20000000000042201</v>
      </c>
      <c r="V11" s="50">
        <f t="shared" si="15"/>
        <v>-1.3000000000005201</v>
      </c>
      <c r="W11" s="32">
        <f t="shared" si="16"/>
        <v>-0.20000000000042201</v>
      </c>
      <c r="X11" s="18">
        <v>11.6242</v>
      </c>
      <c r="Y11" s="49">
        <f t="shared" si="17"/>
        <v>-0.19999999999953399</v>
      </c>
      <c r="Z11" s="50">
        <f t="shared" si="18"/>
        <v>-0.89999999999967895</v>
      </c>
      <c r="AA11" s="32">
        <f t="shared" si="19"/>
        <v>-0.19999999999953399</v>
      </c>
      <c r="AB11" s="58">
        <v>7.5170000000000003</v>
      </c>
      <c r="AC11" s="49">
        <f t="shared" si="20"/>
        <v>-0.499999999999723</v>
      </c>
      <c r="AD11" s="50">
        <f t="shared" si="21"/>
        <v>-0.89999999999967895</v>
      </c>
      <c r="AE11" s="32">
        <f t="shared" si="22"/>
        <v>-0.499999999999723</v>
      </c>
      <c r="AF11" s="55">
        <v>82703</v>
      </c>
      <c r="AG11" s="70">
        <f t="shared" si="0"/>
        <v>21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44573</v>
      </c>
      <c r="B12" s="20">
        <v>780.34680000000003</v>
      </c>
      <c r="C12" s="21">
        <v>4.7817999999999996</v>
      </c>
      <c r="D12" s="22">
        <f t="shared" si="1"/>
        <v>785.12860000000001</v>
      </c>
      <c r="E12" s="23">
        <f t="shared" si="2"/>
        <v>-0.20000000006348301</v>
      </c>
      <c r="F12" s="24">
        <f t="shared" si="3"/>
        <v>-1.5000000000782201</v>
      </c>
      <c r="G12" s="25">
        <f t="shared" si="4"/>
        <v>-0.20000000006348301</v>
      </c>
      <c r="H12" s="21">
        <v>5.5735999999999999</v>
      </c>
      <c r="I12" s="22">
        <f t="shared" si="5"/>
        <v>785.92039999999997</v>
      </c>
      <c r="J12" s="23">
        <f t="shared" si="6"/>
        <v>-0.59999999996307496</v>
      </c>
      <c r="K12" s="24">
        <f t="shared" si="7"/>
        <v>-2.1999999999024999</v>
      </c>
      <c r="L12" s="25">
        <f t="shared" si="8"/>
        <v>-0.59999999996307496</v>
      </c>
      <c r="M12" s="39">
        <v>4.4061000000000003</v>
      </c>
      <c r="N12" s="22">
        <f t="shared" si="9"/>
        <v>784.75289999999995</v>
      </c>
      <c r="O12" s="23">
        <f t="shared" si="10"/>
        <v>-0.199999999949796</v>
      </c>
      <c r="P12" s="24">
        <f t="shared" si="11"/>
        <v>-1.30000000001473</v>
      </c>
      <c r="Q12" s="25">
        <f t="shared" si="12"/>
        <v>-0.199999999949796</v>
      </c>
      <c r="R12" s="46"/>
      <c r="S12" s="34">
        <f t="shared" si="13"/>
        <v>44573</v>
      </c>
      <c r="T12" s="48">
        <v>7.1904000000000003</v>
      </c>
      <c r="U12" s="49">
        <f t="shared" si="14"/>
        <v>-0.19999999999953399</v>
      </c>
      <c r="V12" s="50">
        <f t="shared" si="15"/>
        <v>-1.50000000000006</v>
      </c>
      <c r="W12" s="32">
        <f t="shared" si="16"/>
        <v>-0.19999999999953399</v>
      </c>
      <c r="X12" s="18">
        <v>11.6243</v>
      </c>
      <c r="Y12" s="49">
        <f t="shared" si="17"/>
        <v>9.99999999997669E-2</v>
      </c>
      <c r="Z12" s="50">
        <f t="shared" si="18"/>
        <v>-0.799999999999912</v>
      </c>
      <c r="AA12" s="32">
        <f t="shared" si="19"/>
        <v>9.99999999997669E-2</v>
      </c>
      <c r="AB12" s="58">
        <v>7.5168999999999997</v>
      </c>
      <c r="AC12" s="49">
        <f t="shared" si="20"/>
        <v>-0.100000000000655</v>
      </c>
      <c r="AD12" s="50">
        <f t="shared" si="21"/>
        <v>-1.00000000000033</v>
      </c>
      <c r="AE12" s="32">
        <f t="shared" si="22"/>
        <v>-0.100000000000655</v>
      </c>
      <c r="AF12" s="55">
        <v>82700</v>
      </c>
      <c r="AG12" s="70">
        <f t="shared" si="0"/>
        <v>24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44574</v>
      </c>
      <c r="B13" s="20">
        <v>780.34680000000003</v>
      </c>
      <c r="C13" s="21">
        <v>4.7819000000000003</v>
      </c>
      <c r="D13" s="22">
        <f t="shared" si="1"/>
        <v>785.12869999999998</v>
      </c>
      <c r="E13" s="23">
        <f t="shared" si="2"/>
        <v>9.9999999974897905E-2</v>
      </c>
      <c r="F13" s="24">
        <f t="shared" si="3"/>
        <v>-1.4000000001033199</v>
      </c>
      <c r="G13" s="25">
        <f t="shared" si="4"/>
        <v>9.9999999974897905E-2</v>
      </c>
      <c r="H13" s="21">
        <v>5.5732999999999997</v>
      </c>
      <c r="I13" s="22">
        <f t="shared" si="5"/>
        <v>785.92010000000005</v>
      </c>
      <c r="J13" s="23">
        <f t="shared" si="6"/>
        <v>-0.30000000003838101</v>
      </c>
      <c r="K13" s="24">
        <f t="shared" si="7"/>
        <v>-2.4999999999408802</v>
      </c>
      <c r="L13" s="25">
        <f t="shared" si="8"/>
        <v>-0.30000000003838101</v>
      </c>
      <c r="M13" s="40">
        <v>4.4065000000000003</v>
      </c>
      <c r="N13" s="22">
        <f t="shared" si="9"/>
        <v>784.75329999999997</v>
      </c>
      <c r="O13" s="23">
        <f t="shared" si="10"/>
        <v>0.40000000001327901</v>
      </c>
      <c r="P13" s="24">
        <f t="shared" si="11"/>
        <v>-0.90000000000145497</v>
      </c>
      <c r="Q13" s="25">
        <f t="shared" si="12"/>
        <v>0.40000000001327901</v>
      </c>
      <c r="R13" s="51"/>
      <c r="S13" s="34">
        <f t="shared" si="13"/>
        <v>44574</v>
      </c>
      <c r="T13" s="48">
        <v>7.1905000000000001</v>
      </c>
      <c r="U13" s="49">
        <f t="shared" si="14"/>
        <v>9.99999999997669E-2</v>
      </c>
      <c r="V13" s="50">
        <f t="shared" si="15"/>
        <v>-1.4000000000002899</v>
      </c>
      <c r="W13" s="32">
        <f t="shared" si="16"/>
        <v>9.99999999997669E-2</v>
      </c>
      <c r="X13" s="18">
        <v>11.6241</v>
      </c>
      <c r="Y13" s="49">
        <f t="shared" si="17"/>
        <v>-0.19999999999953399</v>
      </c>
      <c r="Z13" s="50">
        <f t="shared" si="18"/>
        <v>-0.999999999999446</v>
      </c>
      <c r="AA13" s="32">
        <f t="shared" si="19"/>
        <v>-0.19999999999953399</v>
      </c>
      <c r="AB13" s="58">
        <v>7.516</v>
      </c>
      <c r="AC13" s="49">
        <f t="shared" si="20"/>
        <v>-0.89999999999967895</v>
      </c>
      <c r="AD13" s="50">
        <f t="shared" si="21"/>
        <v>-1.9000000000000099</v>
      </c>
      <c r="AE13" s="32">
        <f t="shared" si="22"/>
        <v>-0.89999999999967895</v>
      </c>
      <c r="AF13" s="55">
        <v>82697</v>
      </c>
      <c r="AG13" s="70">
        <f t="shared" si="0"/>
        <v>27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44575</v>
      </c>
      <c r="B14" s="20">
        <v>780.34680000000003</v>
      </c>
      <c r="C14" s="21">
        <v>4.7813999999999997</v>
      </c>
      <c r="D14" s="22">
        <f t="shared" si="1"/>
        <v>785.12819999999999</v>
      </c>
      <c r="E14" s="23">
        <f t="shared" si="2"/>
        <v>-0.49999999998817701</v>
      </c>
      <c r="F14" s="24">
        <f t="shared" si="3"/>
        <v>-1.9000000000915001</v>
      </c>
      <c r="G14" s="25">
        <f t="shared" si="4"/>
        <v>-0.49999999998817701</v>
      </c>
      <c r="H14" s="21">
        <v>5.5738000000000003</v>
      </c>
      <c r="I14" s="22">
        <f t="shared" si="5"/>
        <v>785.92060000000004</v>
      </c>
      <c r="J14" s="23">
        <f t="shared" si="6"/>
        <v>0.49999999998817701</v>
      </c>
      <c r="K14" s="24">
        <f t="shared" si="7"/>
        <v>-1.9999999999527101</v>
      </c>
      <c r="L14" s="25">
        <f t="shared" si="8"/>
        <v>0.49999999998817701</v>
      </c>
      <c r="M14" s="39">
        <v>4.4057000000000004</v>
      </c>
      <c r="N14" s="22">
        <f t="shared" si="9"/>
        <v>784.75250000000005</v>
      </c>
      <c r="O14" s="23">
        <f t="shared" si="10"/>
        <v>-0.80000000002655702</v>
      </c>
      <c r="P14" s="24">
        <f t="shared" si="11"/>
        <v>-1.70000000002801</v>
      </c>
      <c r="Q14" s="25">
        <f t="shared" si="12"/>
        <v>-0.80000000002655702</v>
      </c>
      <c r="R14" s="46"/>
      <c r="S14" s="34">
        <f t="shared" si="13"/>
        <v>44575</v>
      </c>
      <c r="T14" s="48">
        <v>7.19</v>
      </c>
      <c r="U14" s="49">
        <f t="shared" si="14"/>
        <v>-0.499999999999723</v>
      </c>
      <c r="V14" s="50">
        <f t="shared" si="15"/>
        <v>-1.9000000000000099</v>
      </c>
      <c r="W14" s="32">
        <f t="shared" si="16"/>
        <v>-0.499999999999723</v>
      </c>
      <c r="X14" s="18">
        <v>11.623900000000001</v>
      </c>
      <c r="Y14" s="49">
        <f t="shared" si="17"/>
        <v>-0.19999999999953399</v>
      </c>
      <c r="Z14" s="50">
        <f t="shared" si="18"/>
        <v>-1.1999999999989801</v>
      </c>
      <c r="AA14" s="32">
        <f t="shared" si="19"/>
        <v>-0.19999999999953399</v>
      </c>
      <c r="AB14" s="58">
        <v>7.5167000000000002</v>
      </c>
      <c r="AC14" s="49">
        <f t="shared" si="20"/>
        <v>0.70000000000014495</v>
      </c>
      <c r="AD14" s="50">
        <f t="shared" si="21"/>
        <v>-1.1999999999998701</v>
      </c>
      <c r="AE14" s="32">
        <f t="shared" si="22"/>
        <v>0.70000000000014495</v>
      </c>
      <c r="AF14" s="55">
        <v>82694</v>
      </c>
      <c r="AG14" s="70">
        <f t="shared" si="0"/>
        <v>30</v>
      </c>
      <c r="AH14" s="72"/>
    </row>
    <row r="15" spans="1:44" s="1" customFormat="1" ht="14.85" customHeight="1">
      <c r="A15" s="19">
        <v>44576</v>
      </c>
      <c r="B15" s="20">
        <v>780.34680000000003</v>
      </c>
      <c r="C15" s="21">
        <v>4.7812000000000001</v>
      </c>
      <c r="D15" s="22">
        <f t="shared" si="1"/>
        <v>785.12800000000004</v>
      </c>
      <c r="E15" s="23">
        <f t="shared" si="2"/>
        <v>-0.199999999949796</v>
      </c>
      <c r="F15" s="24">
        <f t="shared" si="3"/>
        <v>-2.1000000000412902</v>
      </c>
      <c r="G15" s="25">
        <f t="shared" si="4"/>
        <v>-0.199999999949796</v>
      </c>
      <c r="H15" s="21">
        <v>5.5727000000000002</v>
      </c>
      <c r="I15" s="22">
        <f t="shared" si="5"/>
        <v>785.91949999999997</v>
      </c>
      <c r="J15" s="23">
        <f t="shared" si="6"/>
        <v>-1.09999999995125</v>
      </c>
      <c r="K15" s="24">
        <f t="shared" si="7"/>
        <v>-3.09999999990396</v>
      </c>
      <c r="L15" s="25">
        <f t="shared" si="8"/>
        <v>-1.09999999995125</v>
      </c>
      <c r="M15" s="40">
        <v>4.4055</v>
      </c>
      <c r="N15" s="22">
        <f t="shared" si="9"/>
        <v>784.75229999999999</v>
      </c>
      <c r="O15" s="23">
        <f t="shared" si="10"/>
        <v>-0.20000000006348301</v>
      </c>
      <c r="P15" s="24">
        <f t="shared" si="11"/>
        <v>-1.9000000000915001</v>
      </c>
      <c r="Q15" s="25">
        <f t="shared" si="12"/>
        <v>-0.20000000006348301</v>
      </c>
      <c r="R15" s="51"/>
      <c r="S15" s="34">
        <f t="shared" si="13"/>
        <v>44576</v>
      </c>
      <c r="T15" s="48">
        <v>7.1898</v>
      </c>
      <c r="U15" s="49">
        <f t="shared" si="14"/>
        <v>-0.20000000000042201</v>
      </c>
      <c r="V15" s="50">
        <f t="shared" si="15"/>
        <v>-2.10000000000043</v>
      </c>
      <c r="W15" s="32">
        <f t="shared" si="16"/>
        <v>-0.20000000000042201</v>
      </c>
      <c r="X15" s="18">
        <v>11.623699999999999</v>
      </c>
      <c r="Y15" s="49">
        <f t="shared" si="17"/>
        <v>-0.20000000000130999</v>
      </c>
      <c r="Z15" s="50">
        <f t="shared" si="18"/>
        <v>-1.4000000000002899</v>
      </c>
      <c r="AA15" s="32">
        <f t="shared" si="19"/>
        <v>-0.20000000000130999</v>
      </c>
      <c r="AB15" s="58">
        <v>7.5166000000000004</v>
      </c>
      <c r="AC15" s="49">
        <f t="shared" si="20"/>
        <v>-9.99999999997669E-2</v>
      </c>
      <c r="AD15" s="50">
        <f t="shared" si="21"/>
        <v>-1.2999999999996299</v>
      </c>
      <c r="AE15" s="32">
        <f t="shared" si="22"/>
        <v>-9.99999999997669E-2</v>
      </c>
      <c r="AF15" s="55">
        <v>82691</v>
      </c>
      <c r="AG15" s="70">
        <f t="shared" si="0"/>
        <v>33</v>
      </c>
      <c r="AH15" s="71"/>
    </row>
    <row r="16" spans="1:44" s="1" customFormat="1" ht="14.85" customHeight="1">
      <c r="A16" s="19">
        <v>44577</v>
      </c>
      <c r="B16" s="20">
        <v>780.34680000000003</v>
      </c>
      <c r="C16" s="21">
        <v>4.7815000000000003</v>
      </c>
      <c r="D16" s="22">
        <f t="shared" si="1"/>
        <v>785.12829999999997</v>
      </c>
      <c r="E16" s="23">
        <f t="shared" si="2"/>
        <v>0.30000000003838101</v>
      </c>
      <c r="F16" s="24">
        <f t="shared" si="3"/>
        <v>-1.8000000000029099</v>
      </c>
      <c r="G16" s="25">
        <f t="shared" si="4"/>
        <v>0.30000000003838101</v>
      </c>
      <c r="H16" s="21">
        <v>5.5724</v>
      </c>
      <c r="I16" s="22">
        <f t="shared" si="5"/>
        <v>785.91920000000005</v>
      </c>
      <c r="J16" s="23">
        <f t="shared" si="6"/>
        <v>-0.30000000003838101</v>
      </c>
      <c r="K16" s="24">
        <f t="shared" si="7"/>
        <v>-3.3999999999423398</v>
      </c>
      <c r="L16" s="25">
        <f t="shared" si="8"/>
        <v>-0.30000000003838101</v>
      </c>
      <c r="M16" s="39">
        <v>4.4058000000000002</v>
      </c>
      <c r="N16" s="22">
        <f t="shared" si="9"/>
        <v>784.75260000000003</v>
      </c>
      <c r="O16" s="23">
        <f t="shared" si="10"/>
        <v>0.30000000003838101</v>
      </c>
      <c r="P16" s="24">
        <f t="shared" si="11"/>
        <v>-1.60000000005311</v>
      </c>
      <c r="Q16" s="25">
        <f t="shared" si="12"/>
        <v>0.30000000003838101</v>
      </c>
      <c r="R16" s="46"/>
      <c r="S16" s="34">
        <f t="shared" si="13"/>
        <v>44577</v>
      </c>
      <c r="T16" s="48">
        <v>7.19</v>
      </c>
      <c r="U16" s="49">
        <f t="shared" si="14"/>
        <v>0.20000000000042201</v>
      </c>
      <c r="V16" s="50">
        <f t="shared" si="15"/>
        <v>-1.9000000000000099</v>
      </c>
      <c r="W16" s="32">
        <f t="shared" si="16"/>
        <v>0.20000000000042201</v>
      </c>
      <c r="X16" s="18">
        <v>11.6235</v>
      </c>
      <c r="Y16" s="49">
        <f t="shared" si="17"/>
        <v>-0.19999999999953399</v>
      </c>
      <c r="Z16" s="50">
        <f t="shared" si="18"/>
        <v>-1.59999999999982</v>
      </c>
      <c r="AA16" s="32">
        <f t="shared" si="19"/>
        <v>-0.19999999999953399</v>
      </c>
      <c r="AB16" s="58">
        <v>7.5167999999999999</v>
      </c>
      <c r="AC16" s="49">
        <f t="shared" si="20"/>
        <v>0.19999999999953399</v>
      </c>
      <c r="AD16" s="50">
        <f t="shared" si="21"/>
        <v>-1.1000000000001</v>
      </c>
      <c r="AE16" s="32">
        <f t="shared" si="22"/>
        <v>0.19999999999953399</v>
      </c>
      <c r="AF16" s="55">
        <v>82688</v>
      </c>
      <c r="AG16" s="70">
        <f t="shared" si="0"/>
        <v>36</v>
      </c>
      <c r="AH16" s="72"/>
    </row>
    <row r="17" spans="1:43" s="1" customFormat="1" ht="14.85" customHeight="1">
      <c r="A17" s="19">
        <v>44578</v>
      </c>
      <c r="B17" s="20">
        <v>780.34680000000003</v>
      </c>
      <c r="C17" s="21">
        <v>4.7808000000000002</v>
      </c>
      <c r="D17" s="22">
        <f t="shared" si="1"/>
        <v>785.12760000000003</v>
      </c>
      <c r="E17" s="23">
        <f t="shared" si="2"/>
        <v>-0.70000000005165897</v>
      </c>
      <c r="F17" s="24">
        <f t="shared" si="3"/>
        <v>-2.5000000000545701</v>
      </c>
      <c r="G17" s="25">
        <f t="shared" si="4"/>
        <v>-0.70000000005165897</v>
      </c>
      <c r="H17" s="21">
        <v>5.5726000000000004</v>
      </c>
      <c r="I17" s="22">
        <f t="shared" si="5"/>
        <v>785.9194</v>
      </c>
      <c r="J17" s="23">
        <f t="shared" si="6"/>
        <v>0.199999999949796</v>
      </c>
      <c r="K17" s="24">
        <f t="shared" si="7"/>
        <v>-3.1999999999925399</v>
      </c>
      <c r="L17" s="25">
        <f t="shared" si="8"/>
        <v>0.199999999949796</v>
      </c>
      <c r="M17" s="40">
        <v>4.4051</v>
      </c>
      <c r="N17" s="22">
        <f t="shared" si="9"/>
        <v>784.75189999999998</v>
      </c>
      <c r="O17" s="23">
        <f t="shared" si="10"/>
        <v>-0.70000000005165897</v>
      </c>
      <c r="P17" s="24">
        <f t="shared" si="11"/>
        <v>-2.3000000001047698</v>
      </c>
      <c r="Q17" s="25">
        <f t="shared" si="12"/>
        <v>-0.70000000005165897</v>
      </c>
      <c r="R17" s="51"/>
      <c r="S17" s="34">
        <f t="shared" si="13"/>
        <v>44578</v>
      </c>
      <c r="T17" s="48">
        <v>7.1894</v>
      </c>
      <c r="U17" s="49">
        <f t="shared" si="14"/>
        <v>-0.60000000000037801</v>
      </c>
      <c r="V17" s="50">
        <f t="shared" si="15"/>
        <v>-2.5000000000003899</v>
      </c>
      <c r="W17" s="32">
        <f t="shared" si="16"/>
        <v>-0.60000000000037801</v>
      </c>
      <c r="X17" s="18">
        <v>11.6233</v>
      </c>
      <c r="Y17" s="49">
        <f t="shared" si="17"/>
        <v>-0.19999999999953399</v>
      </c>
      <c r="Z17" s="50">
        <f t="shared" si="18"/>
        <v>-1.7999999999993599</v>
      </c>
      <c r="AA17" s="32">
        <f t="shared" si="19"/>
        <v>-0.19999999999953399</v>
      </c>
      <c r="AB17" s="58">
        <v>7.5164</v>
      </c>
      <c r="AC17" s="49">
        <f t="shared" si="20"/>
        <v>-0.399999999999956</v>
      </c>
      <c r="AD17" s="50">
        <f t="shared" si="21"/>
        <v>-1.50000000000006</v>
      </c>
      <c r="AE17" s="32">
        <f t="shared" si="22"/>
        <v>-0.399999999999956</v>
      </c>
      <c r="AF17" s="55">
        <v>82685</v>
      </c>
      <c r="AG17" s="70">
        <f t="shared" si="0"/>
        <v>39</v>
      </c>
      <c r="AH17" s="71"/>
    </row>
    <row r="18" spans="1:43" s="1" customFormat="1" ht="14.85" customHeight="1">
      <c r="A18" s="19">
        <v>44579</v>
      </c>
      <c r="B18" s="20">
        <v>780.34680000000003</v>
      </c>
      <c r="C18" s="21">
        <v>4.7805999999999997</v>
      </c>
      <c r="D18" s="22">
        <f t="shared" si="1"/>
        <v>785.12739999999997</v>
      </c>
      <c r="E18" s="23">
        <f t="shared" si="2"/>
        <v>-0.199999999949796</v>
      </c>
      <c r="F18" s="24">
        <f t="shared" si="3"/>
        <v>-2.70000000000437</v>
      </c>
      <c r="G18" s="25">
        <f t="shared" si="4"/>
        <v>-0.199999999949796</v>
      </c>
      <c r="H18" s="21">
        <v>5.5717999999999996</v>
      </c>
      <c r="I18" s="22">
        <f t="shared" si="5"/>
        <v>785.91859999999997</v>
      </c>
      <c r="J18" s="23">
        <f t="shared" si="6"/>
        <v>-0.79999999991286996</v>
      </c>
      <c r="K18" s="24">
        <f t="shared" si="7"/>
        <v>-3.9999999999054099</v>
      </c>
      <c r="L18" s="25">
        <f t="shared" si="8"/>
        <v>-0.79999999991286996</v>
      </c>
      <c r="M18" s="39">
        <v>4.4048999999999996</v>
      </c>
      <c r="N18" s="22">
        <f t="shared" si="9"/>
        <v>784.75170000000003</v>
      </c>
      <c r="O18" s="23">
        <f t="shared" si="10"/>
        <v>-0.199999999949796</v>
      </c>
      <c r="P18" s="24">
        <f t="shared" si="11"/>
        <v>-2.5000000000545701</v>
      </c>
      <c r="Q18" s="25">
        <f t="shared" si="12"/>
        <v>-0.199999999949796</v>
      </c>
      <c r="R18" s="46"/>
      <c r="S18" s="34">
        <f t="shared" si="13"/>
        <v>44579</v>
      </c>
      <c r="T18" s="48">
        <v>7.1891999999999996</v>
      </c>
      <c r="U18" s="49">
        <f t="shared" si="14"/>
        <v>-0.20000000000042201</v>
      </c>
      <c r="V18" s="50">
        <f t="shared" si="15"/>
        <v>-2.7000000000008102</v>
      </c>
      <c r="W18" s="32">
        <f t="shared" si="16"/>
        <v>-0.20000000000042201</v>
      </c>
      <c r="X18" s="18">
        <v>11.623100000000001</v>
      </c>
      <c r="Y18" s="49">
        <f t="shared" si="17"/>
        <v>-0.19999999999953399</v>
      </c>
      <c r="Z18" s="50">
        <f t="shared" si="18"/>
        <v>-1.99999999999889</v>
      </c>
      <c r="AA18" s="32">
        <f t="shared" si="19"/>
        <v>-0.19999999999953399</v>
      </c>
      <c r="AB18" s="58">
        <v>7.5163000000000002</v>
      </c>
      <c r="AC18" s="49">
        <f t="shared" si="20"/>
        <v>-9.99999999997669E-2</v>
      </c>
      <c r="AD18" s="50">
        <f t="shared" si="21"/>
        <v>-1.59999999999982</v>
      </c>
      <c r="AE18" s="32">
        <f t="shared" si="22"/>
        <v>-9.99999999997669E-2</v>
      </c>
      <c r="AF18" s="55">
        <v>82682</v>
      </c>
      <c r="AG18" s="70">
        <f t="shared" si="0"/>
        <v>42</v>
      </c>
      <c r="AH18" s="72"/>
    </row>
    <row r="19" spans="1:43" s="1" customFormat="1" ht="14.85" customHeight="1">
      <c r="A19" s="19">
        <v>44580</v>
      </c>
      <c r="B19" s="20">
        <v>780.34680000000003</v>
      </c>
      <c r="C19" s="21">
        <v>4.7807000000000004</v>
      </c>
      <c r="D19" s="22">
        <f t="shared" si="1"/>
        <v>785.12750000000005</v>
      </c>
      <c r="E19" s="23">
        <f t="shared" si="2"/>
        <v>9.9999999974897905E-2</v>
      </c>
      <c r="F19" s="24">
        <f t="shared" si="3"/>
        <v>-2.6000000000294698</v>
      </c>
      <c r="G19" s="25">
        <f t="shared" si="4"/>
        <v>9.9999999974897905E-2</v>
      </c>
      <c r="H19" s="21">
        <v>5.5720000000000001</v>
      </c>
      <c r="I19" s="22">
        <f t="shared" si="5"/>
        <v>785.91880000000003</v>
      </c>
      <c r="J19" s="23">
        <f t="shared" si="6"/>
        <v>0.199999999949796</v>
      </c>
      <c r="K19" s="24">
        <f t="shared" si="7"/>
        <v>-3.7999999999556202</v>
      </c>
      <c r="L19" s="25">
        <f t="shared" si="8"/>
        <v>0.199999999949796</v>
      </c>
      <c r="M19" s="40">
        <v>4.4050000000000002</v>
      </c>
      <c r="N19" s="22">
        <f t="shared" si="9"/>
        <v>784.7518</v>
      </c>
      <c r="O19" s="23">
        <f t="shared" si="10"/>
        <v>9.9999999974897905E-2</v>
      </c>
      <c r="P19" s="24">
        <f t="shared" si="11"/>
        <v>-2.40000000007967</v>
      </c>
      <c r="Q19" s="25">
        <f t="shared" si="12"/>
        <v>9.9999999974897905E-2</v>
      </c>
      <c r="R19" s="51"/>
      <c r="S19" s="34">
        <f t="shared" si="13"/>
        <v>44580</v>
      </c>
      <c r="T19" s="48">
        <v>7.1890000000000001</v>
      </c>
      <c r="U19" s="49">
        <f t="shared" si="14"/>
        <v>-0.19999999999953399</v>
      </c>
      <c r="V19" s="50">
        <f t="shared" si="15"/>
        <v>-2.9000000000003499</v>
      </c>
      <c r="W19" s="32">
        <f t="shared" si="16"/>
        <v>-0.19999999999953399</v>
      </c>
      <c r="X19" s="18">
        <v>11.6233</v>
      </c>
      <c r="Y19" s="49">
        <f t="shared" si="17"/>
        <v>0.19999999999953399</v>
      </c>
      <c r="Z19" s="50">
        <f t="shared" si="18"/>
        <v>-1.7999999999993599</v>
      </c>
      <c r="AA19" s="32">
        <f t="shared" si="19"/>
        <v>0.19999999999953399</v>
      </c>
      <c r="AB19" s="58">
        <v>7.5162000000000004</v>
      </c>
      <c r="AC19" s="49">
        <f t="shared" si="20"/>
        <v>-9.99999999997669E-2</v>
      </c>
      <c r="AD19" s="50">
        <f t="shared" si="21"/>
        <v>-1.6999999999995901</v>
      </c>
      <c r="AE19" s="32">
        <f t="shared" si="22"/>
        <v>-9.99999999997669E-2</v>
      </c>
      <c r="AF19" s="55">
        <v>82679</v>
      </c>
      <c r="AG19" s="70">
        <f t="shared" si="0"/>
        <v>45</v>
      </c>
      <c r="AH19" s="71"/>
    </row>
    <row r="20" spans="1:43" s="1" customFormat="1" ht="14.85" customHeight="1">
      <c r="A20" s="19">
        <v>44581</v>
      </c>
      <c r="B20" s="20">
        <v>780.34680000000003</v>
      </c>
      <c r="C20" s="21">
        <v>4.7805999999999997</v>
      </c>
      <c r="D20" s="22">
        <f t="shared" si="1"/>
        <v>785.12739999999997</v>
      </c>
      <c r="E20" s="23">
        <f t="shared" si="2"/>
        <v>-9.9999999974897905E-2</v>
      </c>
      <c r="F20" s="24">
        <f t="shared" si="3"/>
        <v>-2.70000000000437</v>
      </c>
      <c r="G20" s="25">
        <f t="shared" si="4"/>
        <v>-9.9999999974897905E-2</v>
      </c>
      <c r="H20" s="21">
        <v>5.5717999999999996</v>
      </c>
      <c r="I20" s="22">
        <f t="shared" si="5"/>
        <v>785.91859999999997</v>
      </c>
      <c r="J20" s="23">
        <f t="shared" si="6"/>
        <v>-0.199999999949796</v>
      </c>
      <c r="K20" s="24">
        <f t="shared" si="7"/>
        <v>-3.9999999999054099</v>
      </c>
      <c r="L20" s="25">
        <f t="shared" si="8"/>
        <v>-0.199999999949796</v>
      </c>
      <c r="M20" s="39">
        <v>4.4051</v>
      </c>
      <c r="N20" s="22">
        <f t="shared" si="9"/>
        <v>784.75189999999998</v>
      </c>
      <c r="O20" s="23">
        <f t="shared" si="10"/>
        <v>9.9999999974897905E-2</v>
      </c>
      <c r="P20" s="24">
        <f t="shared" si="11"/>
        <v>-2.3000000001047698</v>
      </c>
      <c r="Q20" s="25">
        <f t="shared" si="12"/>
        <v>9.9999999974897905E-2</v>
      </c>
      <c r="R20" s="46"/>
      <c r="S20" s="34">
        <f t="shared" si="13"/>
        <v>44581</v>
      </c>
      <c r="T20" s="48">
        <v>7.1894999999999998</v>
      </c>
      <c r="U20" s="49">
        <f t="shared" si="14"/>
        <v>0.499999999999723</v>
      </c>
      <c r="V20" s="50">
        <f t="shared" si="15"/>
        <v>-2.4000000000006199</v>
      </c>
      <c r="W20" s="32">
        <f t="shared" si="16"/>
        <v>0.499999999999723</v>
      </c>
      <c r="X20" s="18">
        <v>11.6227</v>
      </c>
      <c r="Y20" s="49">
        <f t="shared" si="17"/>
        <v>-0.60000000000037801</v>
      </c>
      <c r="Z20" s="50">
        <f t="shared" si="18"/>
        <v>-2.3999999999997401</v>
      </c>
      <c r="AA20" s="32">
        <f t="shared" si="19"/>
        <v>-0.60000000000037801</v>
      </c>
      <c r="AB20" s="58">
        <v>7.5163000000000002</v>
      </c>
      <c r="AC20" s="49">
        <f t="shared" si="20"/>
        <v>9.99999999997669E-2</v>
      </c>
      <c r="AD20" s="50">
        <f t="shared" si="21"/>
        <v>-1.59999999999982</v>
      </c>
      <c r="AE20" s="32">
        <f t="shared" si="22"/>
        <v>9.99999999997669E-2</v>
      </c>
      <c r="AF20" s="55">
        <v>82676</v>
      </c>
      <c r="AG20" s="70">
        <f t="shared" si="0"/>
        <v>48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44583</v>
      </c>
      <c r="B21" s="20">
        <v>780.34680000000003</v>
      </c>
      <c r="C21" s="21">
        <v>4.7805</v>
      </c>
      <c r="D21" s="22">
        <f t="shared" ref="D21:D27" si="23">C21+B21</f>
        <v>785.12729999999999</v>
      </c>
      <c r="E21" s="23">
        <f t="shared" ref="E21:E27" si="24">(D21-D20)*1000</f>
        <v>-0.10000000008858501</v>
      </c>
      <c r="F21" s="24">
        <f t="shared" ref="F21:F27" si="25">F20+E21</f>
        <v>-2.8000000000929499</v>
      </c>
      <c r="G21" s="25">
        <f t="shared" ref="G21:G27" si="26">E21/(A21-A20)</f>
        <v>-5.0000000044292399E-2</v>
      </c>
      <c r="H21" s="21">
        <v>5.5716999999999999</v>
      </c>
      <c r="I21" s="22">
        <f t="shared" ref="I21:I27" si="27">H21+B21</f>
        <v>785.91849999999999</v>
      </c>
      <c r="J21" s="23">
        <f t="shared" ref="J21:J27" si="28">(I21-I20)*1000</f>
        <v>-0.10000000008858501</v>
      </c>
      <c r="K21" s="24">
        <f t="shared" ref="K21:K27" si="29">K20+J21</f>
        <v>-4.099999999994</v>
      </c>
      <c r="L21" s="25">
        <f t="shared" ref="L21:L27" si="30">J21/(A21-A20)</f>
        <v>-5.0000000044292399E-2</v>
      </c>
      <c r="M21" s="40">
        <v>4.4051999999999998</v>
      </c>
      <c r="N21" s="22">
        <f t="shared" ref="N21:N27" si="31">M21+B21</f>
        <v>784.75199999999995</v>
      </c>
      <c r="O21" s="23">
        <f t="shared" ref="O21:O27" si="32">(N21-N20)*1000</f>
        <v>0.10000000008858501</v>
      </c>
      <c r="P21" s="24">
        <f t="shared" ref="P21:P27" si="33">P20+O21</f>
        <v>-2.2000000000161899</v>
      </c>
      <c r="Q21" s="25">
        <f t="shared" ref="Q21:Q27" si="34">O21/(A21-A20)</f>
        <v>5.0000000044292399E-2</v>
      </c>
      <c r="R21" s="51"/>
      <c r="S21" s="34">
        <f t="shared" ref="S21:S27" si="35">A21</f>
        <v>44583</v>
      </c>
      <c r="T21" s="48">
        <v>7.1893000000000002</v>
      </c>
      <c r="U21" s="49">
        <f t="shared" ref="U21:U27" si="36">(T21-T20)*1000</f>
        <v>-0.19999999999953399</v>
      </c>
      <c r="V21" s="50">
        <f t="shared" ref="V21:V27" si="37">V20+U21</f>
        <v>-2.60000000000016</v>
      </c>
      <c r="W21" s="32">
        <f t="shared" ref="W21:W27" si="38">U21/(S21-S20)</f>
        <v>-9.99999999997669E-2</v>
      </c>
      <c r="X21" s="18">
        <v>11.622400000000001</v>
      </c>
      <c r="Y21" s="49">
        <f t="shared" ref="Y21:Y27" si="39">(X21-X20)*1000</f>
        <v>-0.29999999999930099</v>
      </c>
      <c r="Z21" s="50">
        <f t="shared" ref="Z21:Z27" si="40">Z20+Y21</f>
        <v>-2.6999999999990401</v>
      </c>
      <c r="AA21" s="32">
        <f t="shared" ref="AA21:AA27" si="41">Y21/(S21-S20)</f>
        <v>-0.14999999999965</v>
      </c>
      <c r="AB21" s="58">
        <v>7.5164</v>
      </c>
      <c r="AC21" s="49">
        <f t="shared" ref="AC21:AC27" si="42">(AB21-AB20)*1000</f>
        <v>9.99999999997669E-2</v>
      </c>
      <c r="AD21" s="50">
        <f t="shared" ref="AD21:AD27" si="43">AD20+AC21</f>
        <v>-1.50000000000006</v>
      </c>
      <c r="AE21" s="32">
        <f t="shared" ref="AE21:AE27" si="44">AC21/(S21-S20)</f>
        <v>4.9999999999883499E-2</v>
      </c>
      <c r="AF21" s="55">
        <v>82673</v>
      </c>
      <c r="AG21" s="70">
        <f t="shared" ref="AG21:AG27" si="45">82724-AF21</f>
        <v>51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44585</v>
      </c>
      <c r="B22" s="20">
        <v>780.34680000000003</v>
      </c>
      <c r="C22" s="21">
        <v>4.7801999999999998</v>
      </c>
      <c r="D22" s="22">
        <f t="shared" si="23"/>
        <v>785.12699999999995</v>
      </c>
      <c r="E22" s="23">
        <f t="shared" si="24"/>
        <v>-0.29999999992469401</v>
      </c>
      <c r="F22" s="24">
        <f t="shared" si="25"/>
        <v>-3.1000000000176402</v>
      </c>
      <c r="G22" s="25">
        <f t="shared" si="26"/>
        <v>-0.149999999962347</v>
      </c>
      <c r="H22" s="21">
        <v>5.5713999999999997</v>
      </c>
      <c r="I22" s="22">
        <f t="shared" si="27"/>
        <v>785.91819999999996</v>
      </c>
      <c r="J22" s="23">
        <f t="shared" si="28"/>
        <v>-0.29999999992469401</v>
      </c>
      <c r="K22" s="24">
        <f t="shared" si="29"/>
        <v>-4.3999999999186903</v>
      </c>
      <c r="L22" s="25">
        <f t="shared" si="30"/>
        <v>-0.149999999962347</v>
      </c>
      <c r="M22" s="39">
        <v>4.4053000000000004</v>
      </c>
      <c r="N22" s="22">
        <f t="shared" si="31"/>
        <v>784.75210000000004</v>
      </c>
      <c r="O22" s="23">
        <f t="shared" si="32"/>
        <v>9.9999999974897905E-2</v>
      </c>
      <c r="P22" s="24">
        <f t="shared" si="33"/>
        <v>-2.1000000000412902</v>
      </c>
      <c r="Q22" s="25">
        <f t="shared" si="34"/>
        <v>4.9999999987449001E-2</v>
      </c>
      <c r="R22" s="51"/>
      <c r="S22" s="34">
        <f t="shared" si="35"/>
        <v>44585</v>
      </c>
      <c r="T22" s="48">
        <v>7.1891999999999996</v>
      </c>
      <c r="U22" s="49">
        <f t="shared" si="36"/>
        <v>-0.100000000000655</v>
      </c>
      <c r="V22" s="50">
        <f t="shared" si="37"/>
        <v>-2.7000000000008102</v>
      </c>
      <c r="W22" s="32">
        <f t="shared" si="38"/>
        <v>-5.0000000000327602E-2</v>
      </c>
      <c r="X22" s="18">
        <v>11.622199999999999</v>
      </c>
      <c r="Y22" s="49">
        <f t="shared" si="39"/>
        <v>-0.20000000000130999</v>
      </c>
      <c r="Z22" s="50">
        <f t="shared" si="40"/>
        <v>-2.9000000000003499</v>
      </c>
      <c r="AA22" s="32">
        <f t="shared" si="41"/>
        <v>-0.100000000000655</v>
      </c>
      <c r="AB22" s="58">
        <v>7.5163000000000002</v>
      </c>
      <c r="AC22" s="49">
        <f t="shared" si="42"/>
        <v>-9.99999999997669E-2</v>
      </c>
      <c r="AD22" s="50">
        <f t="shared" si="43"/>
        <v>-1.59999999999982</v>
      </c>
      <c r="AE22" s="32">
        <f t="shared" si="44"/>
        <v>-4.9999999999883499E-2</v>
      </c>
      <c r="AF22" s="55">
        <v>82670</v>
      </c>
      <c r="AG22" s="70">
        <f t="shared" si="45"/>
        <v>54</v>
      </c>
      <c r="AH22" s="72"/>
    </row>
    <row r="23" spans="1:43" s="1" customFormat="1" ht="14.85" customHeight="1">
      <c r="A23" s="19">
        <v>44589</v>
      </c>
      <c r="B23" s="20">
        <v>780.34680000000003</v>
      </c>
      <c r="C23" s="21">
        <v>4.7803000000000004</v>
      </c>
      <c r="D23" s="22">
        <f t="shared" si="23"/>
        <v>785.12710000000004</v>
      </c>
      <c r="E23" s="23">
        <f t="shared" si="24"/>
        <v>9.9999999974897905E-2</v>
      </c>
      <c r="F23" s="24">
        <f t="shared" si="25"/>
        <v>-3.0000000000427498</v>
      </c>
      <c r="G23" s="25">
        <f t="shared" si="26"/>
        <v>2.49999999937245E-2</v>
      </c>
      <c r="H23" s="21">
        <v>5.5712000000000002</v>
      </c>
      <c r="I23" s="22">
        <f t="shared" si="27"/>
        <v>785.91800000000001</v>
      </c>
      <c r="J23" s="23">
        <f t="shared" si="28"/>
        <v>-0.20000000006348301</v>
      </c>
      <c r="K23" s="24">
        <f t="shared" si="29"/>
        <v>-4.5999999999821704</v>
      </c>
      <c r="L23" s="25">
        <f t="shared" si="30"/>
        <v>-5.0000000015870703E-2</v>
      </c>
      <c r="M23" s="40">
        <v>4.4051999999999998</v>
      </c>
      <c r="N23" s="22">
        <f t="shared" si="31"/>
        <v>784.75199999999995</v>
      </c>
      <c r="O23" s="23">
        <f t="shared" si="32"/>
        <v>-9.9999999974897905E-2</v>
      </c>
      <c r="P23" s="24">
        <f t="shared" si="33"/>
        <v>-2.2000000000161899</v>
      </c>
      <c r="Q23" s="25">
        <f t="shared" si="34"/>
        <v>-2.49999999937245E-2</v>
      </c>
      <c r="R23" s="51"/>
      <c r="S23" s="34">
        <f t="shared" si="35"/>
        <v>44589</v>
      </c>
      <c r="T23" s="48">
        <v>7.1889000000000003</v>
      </c>
      <c r="U23" s="49">
        <f t="shared" si="36"/>
        <v>-0.29999999999930099</v>
      </c>
      <c r="V23" s="50">
        <f t="shared" si="37"/>
        <v>-3.0000000000001101</v>
      </c>
      <c r="W23" s="32">
        <f t="shared" si="38"/>
        <v>-7.4999999999825206E-2</v>
      </c>
      <c r="X23" s="18">
        <v>11.622</v>
      </c>
      <c r="Y23" s="49">
        <f t="shared" si="39"/>
        <v>-0.19999999999953399</v>
      </c>
      <c r="Z23" s="50">
        <f t="shared" si="40"/>
        <v>-3.0999999999998802</v>
      </c>
      <c r="AA23" s="32">
        <f t="shared" si="41"/>
        <v>-4.9999999999883499E-2</v>
      </c>
      <c r="AB23" s="58">
        <v>7.5160999999999998</v>
      </c>
      <c r="AC23" s="49">
        <f t="shared" si="42"/>
        <v>-0.20000000000042201</v>
      </c>
      <c r="AD23" s="50">
        <f t="shared" si="43"/>
        <v>-1.8000000000002501</v>
      </c>
      <c r="AE23" s="32">
        <f t="shared" si="44"/>
        <v>-5.0000000000105502E-2</v>
      </c>
      <c r="AF23" s="55">
        <v>82667</v>
      </c>
      <c r="AG23" s="70">
        <f t="shared" si="45"/>
        <v>57</v>
      </c>
      <c r="AH23" s="71"/>
    </row>
    <row r="24" spans="1:43" s="1" customFormat="1" ht="14.25">
      <c r="A24" s="19">
        <v>44597</v>
      </c>
      <c r="B24" s="20">
        <v>780.34680000000003</v>
      </c>
      <c r="C24" s="21">
        <v>4.7801999999999998</v>
      </c>
      <c r="D24" s="22">
        <f t="shared" si="23"/>
        <v>785.12699999999995</v>
      </c>
      <c r="E24" s="23">
        <f t="shared" si="24"/>
        <v>-9.9999999974897905E-2</v>
      </c>
      <c r="F24" s="24">
        <f t="shared" si="25"/>
        <v>-3.1000000000176402</v>
      </c>
      <c r="G24" s="25">
        <f t="shared" si="26"/>
        <v>-1.24999999968622E-2</v>
      </c>
      <c r="H24" s="21">
        <v>5.5715000000000003</v>
      </c>
      <c r="I24" s="22">
        <f t="shared" si="27"/>
        <v>785.91830000000004</v>
      </c>
      <c r="J24" s="23">
        <f t="shared" si="28"/>
        <v>0.30000000003838101</v>
      </c>
      <c r="K24" s="24">
        <f t="shared" si="29"/>
        <v>-4.2999999999437897</v>
      </c>
      <c r="L24" s="25">
        <f t="shared" si="30"/>
        <v>3.7500000004797598E-2</v>
      </c>
      <c r="M24" s="39">
        <v>4.4055</v>
      </c>
      <c r="N24" s="22">
        <f t="shared" si="31"/>
        <v>784.75229999999999</v>
      </c>
      <c r="O24" s="23">
        <f t="shared" si="32"/>
        <v>0.29999999992469401</v>
      </c>
      <c r="P24" s="24">
        <f t="shared" si="33"/>
        <v>-1.9000000000915001</v>
      </c>
      <c r="Q24" s="25">
        <f t="shared" si="34"/>
        <v>3.7499999990586702E-2</v>
      </c>
      <c r="R24" s="51"/>
      <c r="S24" s="34">
        <f t="shared" si="35"/>
        <v>44597</v>
      </c>
      <c r="T24" s="48">
        <v>7.1886999999999999</v>
      </c>
      <c r="U24" s="49">
        <f t="shared" si="36"/>
        <v>-0.20000000000042201</v>
      </c>
      <c r="V24" s="50">
        <f t="shared" si="37"/>
        <v>-3.2000000000005402</v>
      </c>
      <c r="W24" s="32">
        <f t="shared" si="38"/>
        <v>-2.5000000000052799E-2</v>
      </c>
      <c r="X24" s="18">
        <v>11.6221</v>
      </c>
      <c r="Y24" s="49">
        <f t="shared" si="39"/>
        <v>9.99999999997669E-2</v>
      </c>
      <c r="Z24" s="50">
        <f t="shared" si="40"/>
        <v>-3.0000000000001101</v>
      </c>
      <c r="AA24" s="32">
        <f t="shared" si="41"/>
        <v>1.2499999999970901E-2</v>
      </c>
      <c r="AB24" s="58">
        <v>7.5159000000000002</v>
      </c>
      <c r="AC24" s="49">
        <f t="shared" si="42"/>
        <v>-0.19999999999953399</v>
      </c>
      <c r="AD24" s="50">
        <f t="shared" si="43"/>
        <v>-1.99999999999978</v>
      </c>
      <c r="AE24" s="32">
        <f t="shared" si="44"/>
        <v>-2.4999999999941701E-2</v>
      </c>
      <c r="AF24" s="55">
        <v>82660</v>
      </c>
      <c r="AG24" s="70">
        <f t="shared" si="45"/>
        <v>64</v>
      </c>
      <c r="AH24" s="72"/>
    </row>
    <row r="25" spans="1:43" s="1" customFormat="1" ht="14.25">
      <c r="A25" s="19">
        <v>44602</v>
      </c>
      <c r="B25" s="20">
        <v>780.34680000000003</v>
      </c>
      <c r="C25" s="21">
        <v>4.7803000000000004</v>
      </c>
      <c r="D25" s="22">
        <f t="shared" si="23"/>
        <v>785.12710000000004</v>
      </c>
      <c r="E25" s="23">
        <f t="shared" si="24"/>
        <v>9.9999999974897905E-2</v>
      </c>
      <c r="F25" s="24">
        <f t="shared" si="25"/>
        <v>-3.0000000000427498</v>
      </c>
      <c r="G25" s="25">
        <f t="shared" si="26"/>
        <v>1.99999999949796E-2</v>
      </c>
      <c r="H25" s="21">
        <v>5.5708000000000002</v>
      </c>
      <c r="I25" s="22">
        <f t="shared" si="27"/>
        <v>785.91759999999999</v>
      </c>
      <c r="J25" s="23">
        <f t="shared" si="28"/>
        <v>-0.70000000005165897</v>
      </c>
      <c r="K25" s="24">
        <f t="shared" si="29"/>
        <v>-4.9999999999954499</v>
      </c>
      <c r="L25" s="25">
        <f t="shared" si="30"/>
        <v>-0.140000000010332</v>
      </c>
      <c r="M25" s="40">
        <v>4.4055999999999997</v>
      </c>
      <c r="N25" s="22">
        <f t="shared" si="31"/>
        <v>784.75239999999997</v>
      </c>
      <c r="O25" s="23">
        <f t="shared" si="32"/>
        <v>0.10000000008858501</v>
      </c>
      <c r="P25" s="24">
        <f t="shared" si="33"/>
        <v>-1.8000000000029099</v>
      </c>
      <c r="Q25" s="25">
        <f t="shared" si="34"/>
        <v>2.0000000017716998E-2</v>
      </c>
      <c r="R25" s="51"/>
      <c r="S25" s="34">
        <f t="shared" si="35"/>
        <v>44602</v>
      </c>
      <c r="T25" s="48">
        <v>7.1885000000000003</v>
      </c>
      <c r="U25" s="49">
        <f t="shared" si="36"/>
        <v>-0.19999999999953399</v>
      </c>
      <c r="V25" s="50">
        <f t="shared" si="37"/>
        <v>-3.4000000000000701</v>
      </c>
      <c r="W25" s="32">
        <f t="shared" si="38"/>
        <v>-3.9999999999906798E-2</v>
      </c>
      <c r="X25" s="18">
        <v>11.621600000000001</v>
      </c>
      <c r="Y25" s="49">
        <f t="shared" si="39"/>
        <v>-0.49999999999883499</v>
      </c>
      <c r="Z25" s="50">
        <f t="shared" si="40"/>
        <v>-3.4999999999989502</v>
      </c>
      <c r="AA25" s="32">
        <f t="shared" si="41"/>
        <v>-9.99999999997669E-2</v>
      </c>
      <c r="AB25" s="58">
        <v>7.5157999999999996</v>
      </c>
      <c r="AC25" s="49">
        <f t="shared" si="42"/>
        <v>-0.100000000000655</v>
      </c>
      <c r="AD25" s="50">
        <f t="shared" si="43"/>
        <v>-2.10000000000043</v>
      </c>
      <c r="AE25" s="32">
        <f t="shared" si="44"/>
        <v>-2.0000000000131E-2</v>
      </c>
      <c r="AF25" s="55">
        <v>82640</v>
      </c>
      <c r="AG25" s="70">
        <f t="shared" si="45"/>
        <v>84</v>
      </c>
      <c r="AH25" s="71"/>
    </row>
    <row r="26" spans="1:43" s="1" customFormat="1" ht="14.25">
      <c r="A26" s="19">
        <v>44607</v>
      </c>
      <c r="B26" s="20">
        <v>780.34680000000003</v>
      </c>
      <c r="C26" s="21">
        <v>4.78</v>
      </c>
      <c r="D26" s="22">
        <f t="shared" si="23"/>
        <v>785.1268</v>
      </c>
      <c r="E26" s="23">
        <f t="shared" si="24"/>
        <v>-0.30000000003838101</v>
      </c>
      <c r="F26" s="24">
        <f t="shared" si="25"/>
        <v>-3.30000000008113</v>
      </c>
      <c r="G26" s="25">
        <f t="shared" si="26"/>
        <v>-6.0000000007676101E-2</v>
      </c>
      <c r="H26" s="21">
        <v>5.5705999999999998</v>
      </c>
      <c r="I26" s="22">
        <f t="shared" si="27"/>
        <v>785.91740000000004</v>
      </c>
      <c r="J26" s="23">
        <f t="shared" si="28"/>
        <v>-0.199999999949796</v>
      </c>
      <c r="K26" s="24">
        <f t="shared" si="29"/>
        <v>-5.1999999999452502</v>
      </c>
      <c r="L26" s="25">
        <f t="shared" si="30"/>
        <v>-3.9999999989959199E-2</v>
      </c>
      <c r="M26" s="39">
        <v>4.4050000000000002</v>
      </c>
      <c r="N26" s="22">
        <f t="shared" si="31"/>
        <v>784.7518</v>
      </c>
      <c r="O26" s="23">
        <f t="shared" si="32"/>
        <v>-0.60000000007676102</v>
      </c>
      <c r="P26" s="24">
        <f t="shared" si="33"/>
        <v>-2.40000000007967</v>
      </c>
      <c r="Q26" s="25">
        <f t="shared" si="34"/>
        <v>-0.12000000001535201</v>
      </c>
      <c r="R26" s="51"/>
      <c r="S26" s="34">
        <f t="shared" si="35"/>
        <v>44607</v>
      </c>
      <c r="T26" s="48">
        <v>7.1885000000000003</v>
      </c>
      <c r="U26" s="49">
        <f t="shared" si="36"/>
        <v>0</v>
      </c>
      <c r="V26" s="50">
        <f t="shared" si="37"/>
        <v>-3.4000000000000701</v>
      </c>
      <c r="W26" s="32">
        <f t="shared" si="38"/>
        <v>0</v>
      </c>
      <c r="X26" s="18">
        <v>11.6214</v>
      </c>
      <c r="Y26" s="49">
        <f t="shared" si="39"/>
        <v>-0.20000000000130999</v>
      </c>
      <c r="Z26" s="50">
        <f t="shared" si="40"/>
        <v>-3.70000000000026</v>
      </c>
      <c r="AA26" s="32">
        <f t="shared" si="41"/>
        <v>-4.0000000000262E-2</v>
      </c>
      <c r="AB26" s="58">
        <v>7.5155000000000003</v>
      </c>
      <c r="AC26" s="49">
        <f t="shared" si="42"/>
        <v>-0.29999999999930099</v>
      </c>
      <c r="AD26" s="50">
        <f t="shared" si="43"/>
        <v>-2.3999999999997401</v>
      </c>
      <c r="AE26" s="32">
        <f t="shared" si="44"/>
        <v>-5.99999999998602E-2</v>
      </c>
      <c r="AF26" s="55">
        <v>82620</v>
      </c>
      <c r="AG26" s="70">
        <f t="shared" si="45"/>
        <v>104</v>
      </c>
      <c r="AH26" s="72"/>
    </row>
    <row r="27" spans="1:43" s="1" customFormat="1" ht="14.25">
      <c r="A27" s="34">
        <v>44612</v>
      </c>
      <c r="B27" s="20">
        <v>780.34680000000003</v>
      </c>
      <c r="C27" s="21">
        <v>4.7798999999999996</v>
      </c>
      <c r="D27" s="22">
        <f t="shared" si="23"/>
        <v>785.12670000000003</v>
      </c>
      <c r="E27" s="23">
        <f t="shared" si="24"/>
        <v>-9.9999999974897905E-2</v>
      </c>
      <c r="F27" s="24">
        <f t="shared" si="25"/>
        <v>-3.40000000005602</v>
      </c>
      <c r="G27" s="25">
        <f t="shared" si="26"/>
        <v>-1.99999999949796E-2</v>
      </c>
      <c r="H27" s="21">
        <v>5.5705</v>
      </c>
      <c r="I27" s="22">
        <f t="shared" si="27"/>
        <v>785.91729999999995</v>
      </c>
      <c r="J27" s="23">
        <f t="shared" si="28"/>
        <v>-9.9999999974897905E-2</v>
      </c>
      <c r="K27" s="24">
        <f t="shared" si="29"/>
        <v>-5.2999999999201499</v>
      </c>
      <c r="L27" s="25">
        <f t="shared" si="30"/>
        <v>-1.99999999949796E-2</v>
      </c>
      <c r="M27" s="40">
        <v>4.4051</v>
      </c>
      <c r="N27" s="22">
        <f t="shared" si="31"/>
        <v>784.75189999999998</v>
      </c>
      <c r="O27" s="23">
        <f t="shared" si="32"/>
        <v>9.9999999974897905E-2</v>
      </c>
      <c r="P27" s="24">
        <f t="shared" si="33"/>
        <v>-2.3000000001047698</v>
      </c>
      <c r="Q27" s="25">
        <f t="shared" si="34"/>
        <v>1.99999999949796E-2</v>
      </c>
      <c r="R27" s="52"/>
      <c r="S27" s="34">
        <f t="shared" si="35"/>
        <v>44612</v>
      </c>
      <c r="T27" s="48">
        <v>7.1882999999999999</v>
      </c>
      <c r="U27" s="49">
        <f t="shared" si="36"/>
        <v>-0.20000000000042201</v>
      </c>
      <c r="V27" s="50">
        <f t="shared" si="37"/>
        <v>-3.6000000000004899</v>
      </c>
      <c r="W27" s="32">
        <f t="shared" si="38"/>
        <v>-4.0000000000084399E-2</v>
      </c>
      <c r="X27" s="18">
        <v>11.621499999999999</v>
      </c>
      <c r="Y27" s="49">
        <f t="shared" si="39"/>
        <v>9.99999999997669E-2</v>
      </c>
      <c r="Z27" s="50">
        <f t="shared" si="40"/>
        <v>-3.6000000000004899</v>
      </c>
      <c r="AA27" s="32">
        <f t="shared" si="41"/>
        <v>1.9999999999953399E-2</v>
      </c>
      <c r="AB27" s="58">
        <v>7.5156000000000001</v>
      </c>
      <c r="AC27" s="49">
        <f t="shared" si="42"/>
        <v>9.99999999997669E-2</v>
      </c>
      <c r="AD27" s="50">
        <f t="shared" si="43"/>
        <v>-2.2999999999999701</v>
      </c>
      <c r="AE27" s="32">
        <f t="shared" si="44"/>
        <v>1.9999999999953399E-2</v>
      </c>
      <c r="AF27" s="55">
        <v>82600</v>
      </c>
      <c r="AG27" s="70">
        <f t="shared" si="45"/>
        <v>124</v>
      </c>
      <c r="AH27" s="71"/>
    </row>
    <row r="28" spans="1:43" s="1" customFormat="1" ht="14.25">
      <c r="A28" s="19"/>
      <c r="B28" s="20"/>
      <c r="C28" s="21"/>
      <c r="D28" s="22"/>
      <c r="E28" s="87">
        <f>F27-F20</f>
        <v>-0.70000000005165897</v>
      </c>
      <c r="F28" s="87">
        <f>K27-K20</f>
        <v>-1.30000000001473</v>
      </c>
      <c r="G28" s="87">
        <f>P27-P20</f>
        <v>0</v>
      </c>
      <c r="H28" s="87">
        <f>F27</f>
        <v>-3.40000000005602</v>
      </c>
      <c r="I28" s="87">
        <f>K27</f>
        <v>-5.2999999999201499</v>
      </c>
      <c r="J28" s="87">
        <f>P27</f>
        <v>-2.3000000001047698</v>
      </c>
      <c r="K28" s="87">
        <f>(K27-K20)/31</f>
        <v>-4.1935483871442997E-2</v>
      </c>
      <c r="L28" s="25"/>
      <c r="M28" s="39"/>
      <c r="N28" s="22"/>
      <c r="O28" s="23"/>
      <c r="P28" s="24"/>
      <c r="Q28" s="25"/>
      <c r="R28" s="52"/>
      <c r="S28" s="34"/>
      <c r="T28" s="48"/>
      <c r="U28" s="87">
        <f>V27-V20</f>
        <v>-1.1999999999998701</v>
      </c>
      <c r="V28" s="88">
        <f>Z27-Z20</f>
        <v>-1.20000000000076</v>
      </c>
      <c r="W28" s="88">
        <f>AD27-AD20</f>
        <v>-0.70000000000014495</v>
      </c>
      <c r="X28" s="88">
        <f>V27</f>
        <v>-3.6000000000004899</v>
      </c>
      <c r="Y28" s="87">
        <f>Z27</f>
        <v>-3.6000000000004899</v>
      </c>
      <c r="Z28" s="88">
        <f>AD27</f>
        <v>-2.2999999999999701</v>
      </c>
      <c r="AA28" s="88">
        <f>(Z27-Z20)/31</f>
        <v>-3.8709677419379203E-2</v>
      </c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AR32"/>
  <sheetViews>
    <sheetView topLeftCell="A13" zoomScale="55" zoomScaleNormal="55" workbookViewId="0">
      <selection activeCell="U28" sqref="U28:AA28"/>
    </sheetView>
  </sheetViews>
  <sheetFormatPr defaultColWidth="9" defaultRowHeight="13.5"/>
  <cols>
    <col min="2" max="2" width="10.625" customWidth="1"/>
    <col min="3" max="3" width="9.375"/>
    <col min="4" max="4" width="11.875" customWidth="1"/>
    <col min="8" max="8" width="9.375"/>
    <col min="9" max="9" width="12.125" customWidth="1"/>
    <col min="13" max="13" width="9.375"/>
    <col min="14" max="14" width="11.625" customWidth="1"/>
    <col min="20" max="20" width="9.375"/>
    <col min="24" max="24" width="11.875" customWidth="1"/>
    <col min="28" max="28" width="9.375"/>
    <col min="32" max="32" width="9.375"/>
  </cols>
  <sheetData>
    <row r="1" spans="1:44" s="1" customFormat="1" ht="30.75" customHeight="1">
      <c r="A1" s="97" t="s">
        <v>32</v>
      </c>
      <c r="B1" s="98"/>
      <c r="C1" s="98"/>
      <c r="D1" s="98"/>
      <c r="E1" s="99"/>
      <c r="F1" s="99"/>
      <c r="G1" s="99"/>
      <c r="H1" s="98"/>
      <c r="I1" s="98"/>
      <c r="J1" s="99"/>
      <c r="K1" s="99"/>
      <c r="L1" s="99"/>
      <c r="M1" s="98"/>
      <c r="N1" s="98"/>
      <c r="O1" s="99"/>
      <c r="P1" s="99"/>
      <c r="Q1" s="99"/>
      <c r="R1" s="97"/>
      <c r="S1" s="97"/>
      <c r="T1" s="98"/>
      <c r="U1" s="99"/>
      <c r="V1" s="99"/>
      <c r="W1" s="99"/>
      <c r="X1" s="98"/>
      <c r="Y1" s="99"/>
      <c r="Z1" s="99"/>
      <c r="AA1" s="99"/>
      <c r="AB1" s="98"/>
      <c r="AC1" s="99"/>
      <c r="AD1" s="99"/>
      <c r="AE1" s="99"/>
      <c r="AF1" s="8"/>
      <c r="AG1" s="8"/>
      <c r="AH1" s="60"/>
    </row>
    <row r="2" spans="1:44" s="2" customFormat="1" ht="14.25">
      <c r="A2" s="9" t="s">
        <v>1</v>
      </c>
      <c r="B2" s="10"/>
      <c r="C2" s="100">
        <v>44577</v>
      </c>
      <c r="D2" s="100"/>
      <c r="E2" s="100"/>
      <c r="F2" s="100"/>
      <c r="G2" s="101" t="s">
        <v>2</v>
      </c>
      <c r="H2" s="102"/>
      <c r="I2" s="102"/>
      <c r="J2" s="101"/>
      <c r="K2" s="101"/>
      <c r="L2" s="101"/>
      <c r="M2" s="102"/>
      <c r="N2" s="102"/>
      <c r="O2" s="101"/>
      <c r="P2" s="101"/>
      <c r="Q2" s="101"/>
      <c r="R2" s="103"/>
      <c r="S2" s="103"/>
      <c r="T2" s="104"/>
      <c r="U2" s="101"/>
      <c r="V2" s="101"/>
      <c r="W2" s="101"/>
      <c r="X2" s="104"/>
      <c r="Y2" s="101"/>
      <c r="Z2" s="101"/>
      <c r="AA2" s="105" t="s">
        <v>3</v>
      </c>
      <c r="AB2" s="106"/>
      <c r="AC2" s="105"/>
      <c r="AD2" s="105"/>
      <c r="AE2" s="105"/>
      <c r="AF2" s="54"/>
      <c r="AG2" s="54"/>
      <c r="AH2" s="61"/>
    </row>
    <row r="3" spans="1:44" s="3" customFormat="1" ht="14.25">
      <c r="A3" s="107" t="s">
        <v>4</v>
      </c>
      <c r="B3" s="108"/>
      <c r="C3" s="108"/>
      <c r="D3" s="108"/>
      <c r="E3" s="109"/>
      <c r="F3" s="109"/>
      <c r="G3" s="109"/>
      <c r="H3" s="108"/>
      <c r="I3" s="108"/>
      <c r="J3" s="109"/>
      <c r="K3" s="109"/>
      <c r="L3" s="109"/>
      <c r="M3" s="108"/>
      <c r="N3" s="108"/>
      <c r="O3" s="109"/>
      <c r="P3" s="109"/>
      <c r="Q3" s="109"/>
      <c r="R3" s="43"/>
      <c r="S3" s="110" t="s">
        <v>5</v>
      </c>
      <c r="T3" s="108"/>
      <c r="U3" s="109"/>
      <c r="V3" s="109"/>
      <c r="W3" s="109"/>
      <c r="X3" s="108"/>
      <c r="Y3" s="109"/>
      <c r="Z3" s="109"/>
      <c r="AA3" s="109"/>
      <c r="AB3" s="108"/>
      <c r="AC3" s="109"/>
      <c r="AD3" s="109"/>
      <c r="AE3" s="109"/>
      <c r="AF3" s="114" t="s">
        <v>6</v>
      </c>
      <c r="AG3" s="115" t="s">
        <v>7</v>
      </c>
      <c r="AH3" s="62"/>
      <c r="AI3" s="62"/>
      <c r="AJ3" s="62"/>
      <c r="AK3" s="63"/>
      <c r="AL3" s="62"/>
      <c r="AM3" s="62"/>
      <c r="AN3" s="62"/>
      <c r="AO3" s="63"/>
      <c r="AP3" s="62"/>
      <c r="AQ3" s="62"/>
      <c r="AR3" s="62"/>
    </row>
    <row r="4" spans="1:44" s="4" customFormat="1" ht="14.25">
      <c r="A4" s="113" t="s">
        <v>8</v>
      </c>
      <c r="B4" s="11"/>
      <c r="C4" s="111" t="s">
        <v>9</v>
      </c>
      <c r="D4" s="111"/>
      <c r="E4" s="112"/>
      <c r="F4" s="112"/>
      <c r="G4" s="112"/>
      <c r="H4" s="111" t="s">
        <v>10</v>
      </c>
      <c r="I4" s="111"/>
      <c r="J4" s="112"/>
      <c r="K4" s="112"/>
      <c r="L4" s="112"/>
      <c r="M4" s="111" t="s">
        <v>11</v>
      </c>
      <c r="N4" s="111"/>
      <c r="O4" s="112"/>
      <c r="P4" s="112"/>
      <c r="Q4" s="112"/>
      <c r="R4" s="44"/>
      <c r="S4" s="113" t="s">
        <v>8</v>
      </c>
      <c r="T4" s="11"/>
      <c r="U4" s="112" t="s">
        <v>12</v>
      </c>
      <c r="V4" s="112"/>
      <c r="W4" s="112"/>
      <c r="X4" s="12"/>
      <c r="Y4" s="112" t="s">
        <v>13</v>
      </c>
      <c r="Z4" s="112"/>
      <c r="AA4" s="112"/>
      <c r="AB4" s="12"/>
      <c r="AC4" s="112" t="s">
        <v>14</v>
      </c>
      <c r="AD4" s="112"/>
      <c r="AE4" s="112"/>
      <c r="AF4" s="114"/>
      <c r="AG4" s="115"/>
      <c r="AH4" s="64"/>
      <c r="AI4" s="64"/>
      <c r="AJ4" s="65"/>
      <c r="AK4" s="64"/>
      <c r="AL4" s="64"/>
      <c r="AM4" s="64"/>
      <c r="AN4" s="65"/>
      <c r="AO4" s="83"/>
      <c r="AP4" s="83"/>
      <c r="AQ4" s="83"/>
    </row>
    <row r="5" spans="1:44" s="5" customFormat="1" ht="19.5" customHeight="1">
      <c r="A5" s="113"/>
      <c r="B5" s="12" t="s">
        <v>15</v>
      </c>
      <c r="C5" s="13" t="s">
        <v>16</v>
      </c>
      <c r="D5" s="14" t="s">
        <v>17</v>
      </c>
      <c r="E5" s="15" t="s">
        <v>18</v>
      </c>
      <c r="F5" s="16" t="s">
        <v>19</v>
      </c>
      <c r="G5" s="17" t="s">
        <v>20</v>
      </c>
      <c r="H5" s="18" t="s">
        <v>16</v>
      </c>
      <c r="I5" s="14" t="s">
        <v>17</v>
      </c>
      <c r="J5" s="15" t="s">
        <v>18</v>
      </c>
      <c r="K5" s="16" t="s">
        <v>19</v>
      </c>
      <c r="L5" s="17" t="s">
        <v>20</v>
      </c>
      <c r="M5" s="18" t="s">
        <v>16</v>
      </c>
      <c r="N5" s="14" t="s">
        <v>17</v>
      </c>
      <c r="O5" s="15" t="s">
        <v>18</v>
      </c>
      <c r="P5" s="16" t="s">
        <v>19</v>
      </c>
      <c r="Q5" s="17" t="s">
        <v>20</v>
      </c>
      <c r="R5" s="45"/>
      <c r="S5" s="113"/>
      <c r="T5" s="13" t="s">
        <v>21</v>
      </c>
      <c r="U5" s="15" t="s">
        <v>22</v>
      </c>
      <c r="V5" s="16" t="s">
        <v>23</v>
      </c>
      <c r="W5" s="17" t="s">
        <v>24</v>
      </c>
      <c r="X5" s="18" t="s">
        <v>21</v>
      </c>
      <c r="Y5" s="15" t="s">
        <v>22</v>
      </c>
      <c r="Z5" s="16" t="s">
        <v>23</v>
      </c>
      <c r="AA5" s="17" t="s">
        <v>24</v>
      </c>
      <c r="AB5" s="18" t="s">
        <v>21</v>
      </c>
      <c r="AC5" s="15" t="s">
        <v>22</v>
      </c>
      <c r="AD5" s="16" t="s">
        <v>23</v>
      </c>
      <c r="AE5" s="17" t="s">
        <v>24</v>
      </c>
      <c r="AF5" s="114"/>
      <c r="AG5" s="115"/>
      <c r="AH5" s="66"/>
      <c r="AI5" s="67"/>
      <c r="AJ5" s="68"/>
      <c r="AK5" s="69"/>
      <c r="AL5" s="66"/>
      <c r="AM5" s="67"/>
      <c r="AN5" s="68"/>
      <c r="AO5" s="69"/>
      <c r="AP5" s="66"/>
      <c r="AQ5" s="67"/>
    </row>
    <row r="6" spans="1:44" s="6" customFormat="1" ht="14.85" customHeight="1">
      <c r="A6" s="19">
        <v>44577</v>
      </c>
      <c r="B6" s="20">
        <v>780.34680000000003</v>
      </c>
      <c r="C6" s="21">
        <v>3.3281999999999998</v>
      </c>
      <c r="D6" s="22">
        <f>C6+B6</f>
        <v>783.67499999999995</v>
      </c>
      <c r="E6" s="23">
        <v>0</v>
      </c>
      <c r="F6" s="24">
        <v>0</v>
      </c>
      <c r="G6" s="25">
        <v>0</v>
      </c>
      <c r="H6" s="21">
        <v>4.4287000000000001</v>
      </c>
      <c r="I6" s="22">
        <f>H6+B6</f>
        <v>784.77549999999997</v>
      </c>
      <c r="J6" s="23">
        <v>0</v>
      </c>
      <c r="K6" s="24">
        <v>0</v>
      </c>
      <c r="L6" s="25">
        <v>0</v>
      </c>
      <c r="M6" s="39">
        <v>3.5489000000000002</v>
      </c>
      <c r="N6" s="22">
        <f>M6+B6</f>
        <v>783.89570000000003</v>
      </c>
      <c r="O6" s="23">
        <v>0</v>
      </c>
      <c r="P6" s="24">
        <v>0</v>
      </c>
      <c r="Q6" s="25">
        <v>0</v>
      </c>
      <c r="R6" s="46"/>
      <c r="S6" s="34">
        <f>A6</f>
        <v>44577</v>
      </c>
      <c r="T6" s="48">
        <v>7.1082000000000001</v>
      </c>
      <c r="U6" s="49">
        <v>0</v>
      </c>
      <c r="V6" s="50">
        <v>0</v>
      </c>
      <c r="W6" s="32">
        <v>0</v>
      </c>
      <c r="X6" s="18">
        <v>11.6218</v>
      </c>
      <c r="Y6" s="49">
        <f>(X6-X6)*1000</f>
        <v>0</v>
      </c>
      <c r="Z6" s="50">
        <v>0</v>
      </c>
      <c r="AA6" s="32">
        <v>0</v>
      </c>
      <c r="AB6" s="58">
        <v>7.8974000000000002</v>
      </c>
      <c r="AC6" s="49">
        <v>0</v>
      </c>
      <c r="AD6" s="50">
        <v>0</v>
      </c>
      <c r="AE6" s="32">
        <v>0</v>
      </c>
      <c r="AF6" s="55">
        <v>82690</v>
      </c>
      <c r="AG6" s="70">
        <f>82699-AF6</f>
        <v>9</v>
      </c>
      <c r="AH6" s="71"/>
      <c r="AI6" s="71"/>
      <c r="AJ6" s="71"/>
      <c r="AK6" s="71"/>
      <c r="AL6" s="71"/>
      <c r="AM6" s="71"/>
    </row>
    <row r="7" spans="1:44" s="6" customFormat="1" ht="14.85" customHeight="1">
      <c r="A7" s="19">
        <v>44578</v>
      </c>
      <c r="B7" s="20">
        <v>780.34680000000003</v>
      </c>
      <c r="C7" s="21">
        <v>3.3285</v>
      </c>
      <c r="D7" s="22">
        <f>C7+B7</f>
        <v>783.67529999999999</v>
      </c>
      <c r="E7" s="23">
        <f>(D7-D6)*1000</f>
        <v>0.29999999992469401</v>
      </c>
      <c r="F7" s="24">
        <f>F6+E7</f>
        <v>0.29999999992469401</v>
      </c>
      <c r="G7" s="25">
        <f>E7/(A7-A6)</f>
        <v>0.29999999992469401</v>
      </c>
      <c r="H7" s="21">
        <v>4.4284999999999997</v>
      </c>
      <c r="I7" s="22">
        <f>H7+B7</f>
        <v>784.77530000000002</v>
      </c>
      <c r="J7" s="23">
        <f>(I7-I6)*1000</f>
        <v>-0.20000000006348301</v>
      </c>
      <c r="K7" s="24">
        <f>K6+J7</f>
        <v>-0.20000000006348301</v>
      </c>
      <c r="L7" s="25">
        <f>J7/(A7-A6)</f>
        <v>-0.20000000006348301</v>
      </c>
      <c r="M7" s="40">
        <v>3.5482</v>
      </c>
      <c r="N7" s="22">
        <f>M7+B7</f>
        <v>783.89499999999998</v>
      </c>
      <c r="O7" s="23">
        <f>(N7-N6)*1000</f>
        <v>-0.70000000005165897</v>
      </c>
      <c r="P7" s="24">
        <f>P6+O7</f>
        <v>-0.70000000005165897</v>
      </c>
      <c r="Q7" s="25">
        <f>O7/(A7-A6)</f>
        <v>-0.70000000005165897</v>
      </c>
      <c r="R7" s="51"/>
      <c r="S7" s="34">
        <f>A7</f>
        <v>44578</v>
      </c>
      <c r="T7" s="48">
        <v>7.1079999999999997</v>
      </c>
      <c r="U7" s="49">
        <f>(T7-T6)*1000</f>
        <v>-0.20000000000042201</v>
      </c>
      <c r="V7" s="50">
        <f>V6+U7</f>
        <v>-0.20000000000042201</v>
      </c>
      <c r="W7" s="32">
        <f>U7/(S7-S6)</f>
        <v>-0.20000000000042201</v>
      </c>
      <c r="X7" s="18">
        <v>11.622</v>
      </c>
      <c r="Y7" s="49">
        <f>(X7-X6)*1000</f>
        <v>0.19999999999953399</v>
      </c>
      <c r="Z7" s="50">
        <f>Z6+Y7</f>
        <v>0.19999999999953399</v>
      </c>
      <c r="AA7" s="32">
        <f>Y7/(S7-S6)</f>
        <v>0.19999999999953399</v>
      </c>
      <c r="AB7" s="58">
        <v>7.8975</v>
      </c>
      <c r="AC7" s="49">
        <f>(AB7-AB6)*1000</f>
        <v>9.99999999997669E-2</v>
      </c>
      <c r="AD7" s="50">
        <f>AD6+AC7</f>
        <v>9.99999999997669E-2</v>
      </c>
      <c r="AE7" s="32">
        <f>AC7/(S7-S6)</f>
        <v>9.99999999997669E-2</v>
      </c>
      <c r="AF7" s="55">
        <v>82687</v>
      </c>
      <c r="AG7" s="70">
        <f>82699-AF7</f>
        <v>12</v>
      </c>
      <c r="AH7" s="71"/>
      <c r="AI7" s="71"/>
      <c r="AJ7" s="71"/>
      <c r="AK7" s="71"/>
      <c r="AL7" s="71"/>
      <c r="AM7" s="71"/>
    </row>
    <row r="8" spans="1:44" s="1" customFormat="1" ht="14.85" customHeight="1">
      <c r="A8" s="19">
        <v>44579</v>
      </c>
      <c r="B8" s="20">
        <v>780.34680000000003</v>
      </c>
      <c r="C8" s="21">
        <v>3.3279999999999998</v>
      </c>
      <c r="D8" s="22">
        <f>C8+B8</f>
        <v>783.6748</v>
      </c>
      <c r="E8" s="23">
        <f>(D8-D7)*1000</f>
        <v>-0.49999999998817701</v>
      </c>
      <c r="F8" s="24">
        <f>F7+E8</f>
        <v>-0.20000000006348301</v>
      </c>
      <c r="G8" s="25">
        <f>E8/(A8-A7)</f>
        <v>-0.49999999998817701</v>
      </c>
      <c r="H8" s="21">
        <v>4.4279999999999999</v>
      </c>
      <c r="I8" s="22">
        <f>H8+B8</f>
        <v>784.77480000000003</v>
      </c>
      <c r="J8" s="23">
        <f>(I8-I7)*1000</f>
        <v>-0.49999999998817701</v>
      </c>
      <c r="K8" s="24">
        <f>K7+J8</f>
        <v>-0.70000000005165897</v>
      </c>
      <c r="L8" s="25">
        <f>J8/(A8-A7)</f>
        <v>-0.49999999998817701</v>
      </c>
      <c r="M8" s="39">
        <v>3.5485000000000002</v>
      </c>
      <c r="N8" s="22">
        <f>M8+B8</f>
        <v>783.89530000000002</v>
      </c>
      <c r="O8" s="23">
        <f>(N8-N7)*1000</f>
        <v>0.30000000003838101</v>
      </c>
      <c r="P8" s="24">
        <f>P7+O8</f>
        <v>-0.40000000001327901</v>
      </c>
      <c r="Q8" s="25">
        <f>O8/(A8-A7)</f>
        <v>0.30000000003838101</v>
      </c>
      <c r="R8" s="46"/>
      <c r="S8" s="34">
        <f>A8</f>
        <v>44579</v>
      </c>
      <c r="T8" s="48">
        <v>7.1074999999999999</v>
      </c>
      <c r="U8" s="49">
        <f>(T8-T7)*1000</f>
        <v>-0.499999999999723</v>
      </c>
      <c r="V8" s="50">
        <f>V7+U8</f>
        <v>-0.70000000000014495</v>
      </c>
      <c r="W8" s="32">
        <f>U8/(S8-S7)</f>
        <v>-0.499999999999723</v>
      </c>
      <c r="X8" s="18">
        <v>11.621499999999999</v>
      </c>
      <c r="Y8" s="49">
        <f>(X8-X7)*1000</f>
        <v>-0.50000000000061096</v>
      </c>
      <c r="Z8" s="50">
        <f>Z7+Y8</f>
        <v>-0.30000000000107702</v>
      </c>
      <c r="AA8" s="32">
        <f>Y8/(S8-S7)</f>
        <v>-0.50000000000061096</v>
      </c>
      <c r="AB8" s="58">
        <v>7.8970000000000002</v>
      </c>
      <c r="AC8" s="49">
        <f>(AB8-AB7)*1000</f>
        <v>-0.499999999999723</v>
      </c>
      <c r="AD8" s="50">
        <f>AD7+AC8</f>
        <v>-0.399999999999956</v>
      </c>
      <c r="AE8" s="32">
        <f>AC8/(S8-S7)</f>
        <v>-0.499999999999723</v>
      </c>
      <c r="AF8" s="55">
        <v>82684</v>
      </c>
      <c r="AG8" s="70">
        <f>82699-AF8</f>
        <v>15</v>
      </c>
      <c r="AH8" s="72"/>
      <c r="AI8" s="73"/>
      <c r="AJ8" s="73"/>
      <c r="AK8" s="73"/>
      <c r="AL8" s="73"/>
      <c r="AM8" s="73"/>
    </row>
    <row r="9" spans="1:44" s="1" customFormat="1" ht="14.85" customHeight="1">
      <c r="A9" s="19">
        <v>44580</v>
      </c>
      <c r="B9" s="20">
        <v>780.34680000000003</v>
      </c>
      <c r="C9" s="21">
        <v>3.3275000000000001</v>
      </c>
      <c r="D9" s="22">
        <f>C9+B9</f>
        <v>783.67430000000002</v>
      </c>
      <c r="E9" s="23">
        <f>(D9-D8)*1000</f>
        <v>-0.49999999998817701</v>
      </c>
      <c r="F9" s="24">
        <f>F8+E9</f>
        <v>-0.70000000005165897</v>
      </c>
      <c r="G9" s="25">
        <f>E9/(A9-A8)</f>
        <v>-0.49999999998817701</v>
      </c>
      <c r="H9" s="21">
        <v>4.4283000000000001</v>
      </c>
      <c r="I9" s="22">
        <f>H9+B9</f>
        <v>784.77509999999995</v>
      </c>
      <c r="J9" s="23">
        <f>(I9-I8)*1000</f>
        <v>0.30000000003838101</v>
      </c>
      <c r="K9" s="24">
        <f>K8+J9</f>
        <v>-0.40000000001327901</v>
      </c>
      <c r="L9" s="25">
        <f>J9/(A9-A8)</f>
        <v>0.30000000003838101</v>
      </c>
      <c r="M9" s="40">
        <v>3.548</v>
      </c>
      <c r="N9" s="22">
        <f>M9+B9</f>
        <v>783.89480000000003</v>
      </c>
      <c r="O9" s="23">
        <f>(N9-N8)*1000</f>
        <v>-0.49999999998817701</v>
      </c>
      <c r="P9" s="24">
        <f>P8+O9</f>
        <v>-0.90000000000145497</v>
      </c>
      <c r="Q9" s="25">
        <f>O9/(A9-A8)</f>
        <v>-0.49999999998817701</v>
      </c>
      <c r="R9" s="51"/>
      <c r="S9" s="34">
        <f>A9</f>
        <v>44580</v>
      </c>
      <c r="T9" s="48">
        <v>7.1075999999999997</v>
      </c>
      <c r="U9" s="49">
        <f>(T9-T8)*1000</f>
        <v>9.99999999997669E-2</v>
      </c>
      <c r="V9" s="50">
        <f>V8+U9</f>
        <v>-0.60000000000037801</v>
      </c>
      <c r="W9" s="32">
        <f>U9/(S9-S8)</f>
        <v>9.99999999997669E-2</v>
      </c>
      <c r="X9" s="18">
        <v>11.621</v>
      </c>
      <c r="Y9" s="49">
        <f>(X9-X8)*1000</f>
        <v>-0.49999999999883499</v>
      </c>
      <c r="Z9" s="50">
        <f>Z8+Y9</f>
        <v>-0.799999999999912</v>
      </c>
      <c r="AA9" s="32">
        <f>Y9/(S9-S8)</f>
        <v>-0.49999999999883499</v>
      </c>
      <c r="AB9" s="58">
        <v>7.8971</v>
      </c>
      <c r="AC9" s="49">
        <f>(AB9-AB8)*1000</f>
        <v>9.99999999997669E-2</v>
      </c>
      <c r="AD9" s="50">
        <f>AD8+AC9</f>
        <v>-0.300000000000189</v>
      </c>
      <c r="AE9" s="32">
        <f>AC9/(S9-S8)</f>
        <v>9.99999999997669E-2</v>
      </c>
      <c r="AF9" s="55">
        <v>82681</v>
      </c>
      <c r="AG9" s="70">
        <f>82699-AF9</f>
        <v>18</v>
      </c>
      <c r="AH9" s="71"/>
      <c r="AI9" s="73"/>
      <c r="AJ9" s="73"/>
      <c r="AK9" s="73"/>
      <c r="AL9" s="73"/>
      <c r="AM9" s="73"/>
    </row>
    <row r="10" spans="1:44" s="1" customFormat="1" ht="14.85" customHeight="1">
      <c r="A10" s="19">
        <v>44581</v>
      </c>
      <c r="B10" s="20">
        <v>780.34680000000003</v>
      </c>
      <c r="C10" s="21">
        <v>3.3273000000000001</v>
      </c>
      <c r="D10" s="22">
        <f>C10+B10</f>
        <v>783.67409999999995</v>
      </c>
      <c r="E10" s="23">
        <f>(D10-D9)*1000</f>
        <v>-0.199999999949796</v>
      </c>
      <c r="F10" s="24">
        <f>F9+E10</f>
        <v>-0.90000000000145497</v>
      </c>
      <c r="G10" s="25">
        <f>E10/(A10-A9)</f>
        <v>-0.199999999949796</v>
      </c>
      <c r="H10" s="21">
        <v>4.4278000000000004</v>
      </c>
      <c r="I10" s="22">
        <f>H10+B10</f>
        <v>784.77459999999996</v>
      </c>
      <c r="J10" s="23">
        <f>(I10-I9)*1000</f>
        <v>-0.49999999998817701</v>
      </c>
      <c r="K10" s="24">
        <f>K9+J10</f>
        <v>-0.90000000000145497</v>
      </c>
      <c r="L10" s="25">
        <f>J10/(A10-A9)</f>
        <v>-0.49999999998817701</v>
      </c>
      <c r="M10" s="39">
        <v>3.5480999999999998</v>
      </c>
      <c r="N10" s="22">
        <f>M10+B10</f>
        <v>783.89490000000001</v>
      </c>
      <c r="O10" s="23">
        <f>(N10-N9)*1000</f>
        <v>9.9999999974897905E-2</v>
      </c>
      <c r="P10" s="24">
        <f>P9+O10</f>
        <v>-0.80000000002655702</v>
      </c>
      <c r="Q10" s="25">
        <f>O10/(A10-A9)</f>
        <v>9.9999999974897905E-2</v>
      </c>
      <c r="R10" s="46"/>
      <c r="S10" s="34">
        <f>A10</f>
        <v>44581</v>
      </c>
      <c r="T10" s="48">
        <v>7.1073000000000004</v>
      </c>
      <c r="U10" s="49">
        <f>(T10-T9)*1000</f>
        <v>-0.29999999999930099</v>
      </c>
      <c r="V10" s="50">
        <f>V9+U10</f>
        <v>-0.89999999999967895</v>
      </c>
      <c r="W10" s="32">
        <f>U10/(S10-S9)</f>
        <v>-0.29999999999930099</v>
      </c>
      <c r="X10" s="18">
        <v>11.620799999999999</v>
      </c>
      <c r="Y10" s="49">
        <f>(X10-X9)*1000</f>
        <v>-0.20000000000130999</v>
      </c>
      <c r="Z10" s="50">
        <f>Z9+Y10</f>
        <v>-1.0000000000012199</v>
      </c>
      <c r="AA10" s="32">
        <f>Y10/(S10-S9)</f>
        <v>-0.20000000000130999</v>
      </c>
      <c r="AB10" s="58">
        <v>7.8968999999999996</v>
      </c>
      <c r="AC10" s="49">
        <f>(AB10-AB9)*1000</f>
        <v>-0.20000000000042201</v>
      </c>
      <c r="AD10" s="50">
        <f>AD9+AC10</f>
        <v>-0.50000000000061096</v>
      </c>
      <c r="AE10" s="32">
        <f>AC10/(S10-S9)</f>
        <v>-0.20000000000042201</v>
      </c>
      <c r="AF10" s="55">
        <v>82678</v>
      </c>
      <c r="AG10" s="70">
        <f>82699-AF10</f>
        <v>21</v>
      </c>
      <c r="AH10" s="72"/>
      <c r="AI10" s="73"/>
      <c r="AJ10" s="73"/>
      <c r="AK10" s="73"/>
      <c r="AL10" s="73"/>
      <c r="AM10" s="73"/>
    </row>
    <row r="11" spans="1:44" s="1" customFormat="1" ht="14.85" customHeight="1">
      <c r="A11" s="19">
        <v>44582</v>
      </c>
      <c r="B11" s="20">
        <v>780.34680000000003</v>
      </c>
      <c r="C11" s="21">
        <v>3.3271000000000002</v>
      </c>
      <c r="D11" s="22">
        <f t="shared" ref="D11:D27" si="0">C11+B11</f>
        <v>783.6739</v>
      </c>
      <c r="E11" s="23">
        <f t="shared" ref="E11:E27" si="1">(D11-D10)*1000</f>
        <v>-0.20000000006348301</v>
      </c>
      <c r="F11" s="24">
        <f t="shared" ref="F11:F27" si="2">F10+E11</f>
        <v>-1.1000000000649399</v>
      </c>
      <c r="G11" s="25">
        <f t="shared" ref="G11:G27" si="3">E11/(A11-A10)</f>
        <v>-0.20000000006348301</v>
      </c>
      <c r="H11" s="21">
        <v>4.4276</v>
      </c>
      <c r="I11" s="22">
        <f t="shared" ref="I11:I27" si="4">H11+B11</f>
        <v>784.77440000000001</v>
      </c>
      <c r="J11" s="23">
        <f t="shared" ref="J11:J27" si="5">(I11-I10)*1000</f>
        <v>-0.20000000006348301</v>
      </c>
      <c r="K11" s="24">
        <f t="shared" ref="K11:K27" si="6">K10+J11</f>
        <v>-1.1000000000649399</v>
      </c>
      <c r="L11" s="25">
        <f t="shared" ref="L11:L27" si="7">J11/(A11-A10)</f>
        <v>-0.20000000006348301</v>
      </c>
      <c r="M11" s="40">
        <v>3.548</v>
      </c>
      <c r="N11" s="22">
        <f t="shared" ref="N11:N27" si="8">M11+B11</f>
        <v>783.89480000000003</v>
      </c>
      <c r="O11" s="23">
        <f t="shared" ref="O11:O27" si="9">(N11-N10)*1000</f>
        <v>-9.9999999974897905E-2</v>
      </c>
      <c r="P11" s="24">
        <f t="shared" ref="P11:P27" si="10">P10+O11</f>
        <v>-0.90000000000145497</v>
      </c>
      <c r="Q11" s="25">
        <f t="shared" ref="Q11:Q27" si="11">O11/(A11-A10)</f>
        <v>-9.9999999974897905E-2</v>
      </c>
      <c r="R11" s="51"/>
      <c r="S11" s="34">
        <f t="shared" ref="S11:S27" si="12">A11</f>
        <v>44582</v>
      </c>
      <c r="T11" s="48">
        <v>7.1074999999999999</v>
      </c>
      <c r="U11" s="49">
        <f t="shared" ref="U11:U27" si="13">(T11-T10)*1000</f>
        <v>0.19999999999953399</v>
      </c>
      <c r="V11" s="50">
        <f t="shared" ref="V11:V27" si="14">V10+U11</f>
        <v>-0.70000000000014495</v>
      </c>
      <c r="W11" s="32">
        <f t="shared" ref="W11:W27" si="15">U11/(S11-S10)</f>
        <v>0.19999999999953399</v>
      </c>
      <c r="X11" s="18">
        <v>11.6206</v>
      </c>
      <c r="Y11" s="49">
        <f t="shared" ref="Y11:Y27" si="16">(X11-X10)*1000</f>
        <v>-0.19999999999953399</v>
      </c>
      <c r="Z11" s="50">
        <f t="shared" ref="Z11:Z27" si="17">Z10+Y11</f>
        <v>-1.20000000000076</v>
      </c>
      <c r="AA11" s="32">
        <f t="shared" ref="AA11:AA27" si="18">Y11/(S11-S10)</f>
        <v>-0.19999999999953399</v>
      </c>
      <c r="AB11" s="58">
        <v>7.8967000000000001</v>
      </c>
      <c r="AC11" s="49">
        <f t="shared" ref="AC11:AC27" si="19">(AB11-AB10)*1000</f>
        <v>-0.19999999999953399</v>
      </c>
      <c r="AD11" s="50">
        <f t="shared" ref="AD11:AD27" si="20">AD10+AC11</f>
        <v>-0.70000000000014495</v>
      </c>
      <c r="AE11" s="32">
        <f t="shared" ref="AE11:AE27" si="21">AC11/(S11-S10)</f>
        <v>-0.19999999999953399</v>
      </c>
      <c r="AF11" s="55">
        <v>82675</v>
      </c>
      <c r="AG11" s="70">
        <f t="shared" ref="AG11:AG27" si="22">82699-AF11</f>
        <v>24</v>
      </c>
      <c r="AH11" s="71"/>
      <c r="AI11" s="73"/>
      <c r="AJ11" s="73"/>
      <c r="AK11" s="73"/>
      <c r="AL11" s="73"/>
      <c r="AM11" s="73"/>
    </row>
    <row r="12" spans="1:44" s="1" customFormat="1" ht="14.85" customHeight="1">
      <c r="A12" s="19">
        <v>44583</v>
      </c>
      <c r="B12" s="20">
        <v>780.34680000000003</v>
      </c>
      <c r="C12" s="21">
        <v>3.3273000000000001</v>
      </c>
      <c r="D12" s="22">
        <f t="shared" si="0"/>
        <v>783.67409999999995</v>
      </c>
      <c r="E12" s="23">
        <f t="shared" si="1"/>
        <v>0.20000000006348301</v>
      </c>
      <c r="F12" s="24">
        <f t="shared" si="2"/>
        <v>-0.90000000000145497</v>
      </c>
      <c r="G12" s="25">
        <f t="shared" si="3"/>
        <v>0.20000000006348301</v>
      </c>
      <c r="H12" s="21">
        <v>4.4273999999999996</v>
      </c>
      <c r="I12" s="22">
        <f t="shared" si="4"/>
        <v>784.77419999999995</v>
      </c>
      <c r="J12" s="23">
        <f t="shared" si="5"/>
        <v>-0.199999999949796</v>
      </c>
      <c r="K12" s="24">
        <f t="shared" si="6"/>
        <v>-1.30000000001473</v>
      </c>
      <c r="L12" s="25">
        <f t="shared" si="7"/>
        <v>-0.199999999949796</v>
      </c>
      <c r="M12" s="39">
        <v>3.5478999999999998</v>
      </c>
      <c r="N12" s="22">
        <f t="shared" si="8"/>
        <v>783.89469999999994</v>
      </c>
      <c r="O12" s="23">
        <f t="shared" si="9"/>
        <v>-9.9999999974897905E-2</v>
      </c>
      <c r="P12" s="24">
        <f t="shared" si="10"/>
        <v>-0.99999999997635303</v>
      </c>
      <c r="Q12" s="25">
        <f t="shared" si="11"/>
        <v>-9.9999999974897905E-2</v>
      </c>
      <c r="R12" s="46"/>
      <c r="S12" s="34">
        <f t="shared" si="12"/>
        <v>44583</v>
      </c>
      <c r="T12" s="48">
        <v>7.1067</v>
      </c>
      <c r="U12" s="49">
        <f t="shared" si="13"/>
        <v>-0.799999999999912</v>
      </c>
      <c r="V12" s="50">
        <f t="shared" si="14"/>
        <v>-1.50000000000006</v>
      </c>
      <c r="W12" s="32">
        <f t="shared" si="15"/>
        <v>-0.799999999999912</v>
      </c>
      <c r="X12" s="18">
        <v>11.6204</v>
      </c>
      <c r="Y12" s="49">
        <f t="shared" si="16"/>
        <v>-0.19999999999953399</v>
      </c>
      <c r="Z12" s="50">
        <f t="shared" si="17"/>
        <v>-1.4000000000002899</v>
      </c>
      <c r="AA12" s="32">
        <f t="shared" si="18"/>
        <v>-0.19999999999953399</v>
      </c>
      <c r="AB12" s="58">
        <v>7.8963000000000001</v>
      </c>
      <c r="AC12" s="49">
        <f t="shared" si="19"/>
        <v>-0.399999999999956</v>
      </c>
      <c r="AD12" s="50">
        <f t="shared" si="20"/>
        <v>-1.1000000000001</v>
      </c>
      <c r="AE12" s="32">
        <f t="shared" si="21"/>
        <v>-0.399999999999956</v>
      </c>
      <c r="AF12" s="55">
        <v>82672</v>
      </c>
      <c r="AG12" s="70">
        <f t="shared" si="22"/>
        <v>27</v>
      </c>
      <c r="AH12" s="72"/>
      <c r="AI12" s="74"/>
      <c r="AJ12" s="75"/>
      <c r="AK12" s="76"/>
      <c r="AL12" s="77"/>
      <c r="AM12" s="74"/>
      <c r="AN12" s="75"/>
      <c r="AO12" s="76"/>
      <c r="AP12" s="77"/>
      <c r="AQ12" s="74"/>
    </row>
    <row r="13" spans="1:44" s="1" customFormat="1" ht="14.85" customHeight="1">
      <c r="A13" s="19">
        <v>44584</v>
      </c>
      <c r="B13" s="20">
        <v>780.34680000000003</v>
      </c>
      <c r="C13" s="21">
        <v>3.3267000000000002</v>
      </c>
      <c r="D13" s="22">
        <f t="shared" si="0"/>
        <v>783.67349999999999</v>
      </c>
      <c r="E13" s="23">
        <f t="shared" si="1"/>
        <v>-0.60000000007676102</v>
      </c>
      <c r="F13" s="24">
        <f t="shared" si="2"/>
        <v>-1.5000000000782201</v>
      </c>
      <c r="G13" s="25">
        <f t="shared" si="3"/>
        <v>-0.60000000007676102</v>
      </c>
      <c r="H13" s="21">
        <v>4.4275000000000002</v>
      </c>
      <c r="I13" s="22">
        <f t="shared" si="4"/>
        <v>784.77430000000004</v>
      </c>
      <c r="J13" s="23">
        <f t="shared" si="5"/>
        <v>9.9999999974897905E-2</v>
      </c>
      <c r="K13" s="24">
        <f t="shared" si="6"/>
        <v>-1.2000000000398401</v>
      </c>
      <c r="L13" s="25">
        <f t="shared" si="7"/>
        <v>9.9999999974897905E-2</v>
      </c>
      <c r="M13" s="40">
        <v>3.5480999999999998</v>
      </c>
      <c r="N13" s="22">
        <f t="shared" si="8"/>
        <v>783.89490000000001</v>
      </c>
      <c r="O13" s="23">
        <f t="shared" si="9"/>
        <v>0.199999999949796</v>
      </c>
      <c r="P13" s="24">
        <f t="shared" si="10"/>
        <v>-0.80000000002655702</v>
      </c>
      <c r="Q13" s="25">
        <f t="shared" si="11"/>
        <v>0.199999999949796</v>
      </c>
      <c r="R13" s="51"/>
      <c r="S13" s="34">
        <f t="shared" si="12"/>
        <v>44584</v>
      </c>
      <c r="T13" s="48">
        <v>7.1063999999999998</v>
      </c>
      <c r="U13" s="49">
        <f t="shared" si="13"/>
        <v>-0.300000000000189</v>
      </c>
      <c r="V13" s="50">
        <f t="shared" si="14"/>
        <v>-1.8000000000002501</v>
      </c>
      <c r="W13" s="32">
        <f t="shared" si="15"/>
        <v>-0.300000000000189</v>
      </c>
      <c r="X13" s="18">
        <v>11.6203</v>
      </c>
      <c r="Y13" s="49">
        <f t="shared" si="16"/>
        <v>-9.99999999997669E-2</v>
      </c>
      <c r="Z13" s="50">
        <f t="shared" si="17"/>
        <v>-1.50000000000006</v>
      </c>
      <c r="AA13" s="32">
        <f t="shared" si="18"/>
        <v>-9.99999999997669E-2</v>
      </c>
      <c r="AB13" s="58">
        <v>7.8963000000000001</v>
      </c>
      <c r="AC13" s="49">
        <f t="shared" si="19"/>
        <v>0</v>
      </c>
      <c r="AD13" s="50">
        <f t="shared" si="20"/>
        <v>-1.1000000000001</v>
      </c>
      <c r="AE13" s="32">
        <f t="shared" si="21"/>
        <v>0</v>
      </c>
      <c r="AF13" s="55">
        <v>82669</v>
      </c>
      <c r="AG13" s="70">
        <f t="shared" si="22"/>
        <v>30</v>
      </c>
      <c r="AH13" s="71"/>
      <c r="AI13" s="74"/>
      <c r="AJ13" s="75"/>
      <c r="AK13" s="76"/>
      <c r="AL13" s="77"/>
      <c r="AM13" s="74"/>
      <c r="AN13" s="75"/>
      <c r="AO13" s="76"/>
      <c r="AP13" s="77"/>
      <c r="AQ13" s="74"/>
    </row>
    <row r="14" spans="1:44" s="1" customFormat="1" ht="14.85" customHeight="1">
      <c r="A14" s="19">
        <v>44585</v>
      </c>
      <c r="B14" s="20">
        <v>780.34680000000003</v>
      </c>
      <c r="C14" s="21">
        <v>3.3264999999999998</v>
      </c>
      <c r="D14" s="22">
        <f t="shared" si="0"/>
        <v>783.67330000000004</v>
      </c>
      <c r="E14" s="23">
        <f t="shared" si="1"/>
        <v>-0.199999999949796</v>
      </c>
      <c r="F14" s="24">
        <f t="shared" si="2"/>
        <v>-1.70000000002801</v>
      </c>
      <c r="G14" s="25">
        <f t="shared" si="3"/>
        <v>-0.199999999949796</v>
      </c>
      <c r="H14" s="21">
        <v>4.4269999999999996</v>
      </c>
      <c r="I14" s="22">
        <f t="shared" si="4"/>
        <v>784.77380000000005</v>
      </c>
      <c r="J14" s="23">
        <f t="shared" si="5"/>
        <v>-0.49999999998817701</v>
      </c>
      <c r="K14" s="24">
        <f t="shared" si="6"/>
        <v>-1.70000000002801</v>
      </c>
      <c r="L14" s="25">
        <f t="shared" si="7"/>
        <v>-0.49999999998817701</v>
      </c>
      <c r="M14" s="39">
        <v>3.5476999999999999</v>
      </c>
      <c r="N14" s="22">
        <f t="shared" si="8"/>
        <v>783.89449999999999</v>
      </c>
      <c r="O14" s="23">
        <f t="shared" si="9"/>
        <v>-0.40000000001327901</v>
      </c>
      <c r="P14" s="24">
        <f t="shared" si="10"/>
        <v>-1.2000000000398401</v>
      </c>
      <c r="Q14" s="25">
        <f t="shared" si="11"/>
        <v>-0.40000000001327901</v>
      </c>
      <c r="R14" s="46"/>
      <c r="S14" s="34">
        <f t="shared" si="12"/>
        <v>44585</v>
      </c>
      <c r="T14" s="48">
        <v>7.1062000000000003</v>
      </c>
      <c r="U14" s="49">
        <f t="shared" si="13"/>
        <v>-0.19999999999953399</v>
      </c>
      <c r="V14" s="50">
        <f t="shared" si="14"/>
        <v>-1.99999999999978</v>
      </c>
      <c r="W14" s="32">
        <f t="shared" si="15"/>
        <v>-0.19999999999953399</v>
      </c>
      <c r="X14" s="18">
        <v>11.62</v>
      </c>
      <c r="Y14" s="49">
        <f t="shared" si="16"/>
        <v>-0.30000000000107702</v>
      </c>
      <c r="Z14" s="50">
        <f t="shared" si="17"/>
        <v>-1.80000000000113</v>
      </c>
      <c r="AA14" s="32">
        <f t="shared" si="18"/>
        <v>-0.30000000000107702</v>
      </c>
      <c r="AB14" s="58">
        <v>7.8960999999999997</v>
      </c>
      <c r="AC14" s="49">
        <f t="shared" si="19"/>
        <v>-0.20000000000042201</v>
      </c>
      <c r="AD14" s="50">
        <f t="shared" si="20"/>
        <v>-1.3000000000005201</v>
      </c>
      <c r="AE14" s="32">
        <f t="shared" si="21"/>
        <v>-0.20000000000042201</v>
      </c>
      <c r="AF14" s="55">
        <v>82666</v>
      </c>
      <c r="AG14" s="70">
        <f t="shared" si="22"/>
        <v>33</v>
      </c>
      <c r="AH14" s="72"/>
    </row>
    <row r="15" spans="1:44" s="1" customFormat="1" ht="14.85" customHeight="1">
      <c r="A15" s="19">
        <v>44586</v>
      </c>
      <c r="B15" s="20">
        <v>780.34680000000003</v>
      </c>
      <c r="C15" s="21">
        <v>3.3264</v>
      </c>
      <c r="D15" s="22">
        <f t="shared" si="0"/>
        <v>783.67319999999995</v>
      </c>
      <c r="E15" s="23">
        <f t="shared" si="1"/>
        <v>-9.9999999974897905E-2</v>
      </c>
      <c r="F15" s="24">
        <f t="shared" si="2"/>
        <v>-1.8000000000029099</v>
      </c>
      <c r="G15" s="25">
        <f t="shared" si="3"/>
        <v>-9.9999999974897905E-2</v>
      </c>
      <c r="H15" s="21">
        <v>4.4268000000000001</v>
      </c>
      <c r="I15" s="22">
        <f t="shared" si="4"/>
        <v>784.77359999999999</v>
      </c>
      <c r="J15" s="23">
        <f t="shared" si="5"/>
        <v>-0.20000000006348301</v>
      </c>
      <c r="K15" s="24">
        <f t="shared" si="6"/>
        <v>-1.9000000000915001</v>
      </c>
      <c r="L15" s="25">
        <f t="shared" si="7"/>
        <v>-0.20000000006348301</v>
      </c>
      <c r="M15" s="40">
        <v>3.5476000000000001</v>
      </c>
      <c r="N15" s="22">
        <f t="shared" si="8"/>
        <v>783.89440000000002</v>
      </c>
      <c r="O15" s="23">
        <f t="shared" si="9"/>
        <v>-9.9999999974897905E-2</v>
      </c>
      <c r="P15" s="24">
        <f t="shared" si="10"/>
        <v>-1.30000000001473</v>
      </c>
      <c r="Q15" s="25">
        <f t="shared" si="11"/>
        <v>-9.9999999974897905E-2</v>
      </c>
      <c r="R15" s="51"/>
      <c r="S15" s="34">
        <f t="shared" si="12"/>
        <v>44586</v>
      </c>
      <c r="T15" s="48">
        <v>7.1058000000000003</v>
      </c>
      <c r="U15" s="49">
        <f t="shared" si="13"/>
        <v>-0.399999999999956</v>
      </c>
      <c r="V15" s="50">
        <f t="shared" si="14"/>
        <v>-2.3999999999997401</v>
      </c>
      <c r="W15" s="32">
        <f t="shared" si="15"/>
        <v>-0.399999999999956</v>
      </c>
      <c r="X15" s="18">
        <v>11.6198</v>
      </c>
      <c r="Y15" s="49">
        <f t="shared" si="16"/>
        <v>-0.19999999999953399</v>
      </c>
      <c r="Z15" s="50">
        <f t="shared" si="17"/>
        <v>-2.0000000000006701</v>
      </c>
      <c r="AA15" s="32">
        <f t="shared" si="18"/>
        <v>-0.19999999999953399</v>
      </c>
      <c r="AB15" s="58">
        <v>7.8959000000000001</v>
      </c>
      <c r="AC15" s="49">
        <f t="shared" si="19"/>
        <v>-0.19999999999953399</v>
      </c>
      <c r="AD15" s="50">
        <f t="shared" si="20"/>
        <v>-1.50000000000006</v>
      </c>
      <c r="AE15" s="32">
        <f t="shared" si="21"/>
        <v>-0.19999999999953399</v>
      </c>
      <c r="AF15" s="55">
        <v>82663</v>
      </c>
      <c r="AG15" s="70">
        <f t="shared" si="22"/>
        <v>36</v>
      </c>
      <c r="AH15" s="71"/>
    </row>
    <row r="16" spans="1:44" s="1" customFormat="1" ht="14.85" customHeight="1">
      <c r="A16" s="19">
        <v>44587</v>
      </c>
      <c r="B16" s="20">
        <v>780.34680000000003</v>
      </c>
      <c r="C16" s="21">
        <v>3.3260999999999998</v>
      </c>
      <c r="D16" s="22">
        <f t="shared" si="0"/>
        <v>783.67290000000003</v>
      </c>
      <c r="E16" s="23">
        <f t="shared" si="1"/>
        <v>-0.30000000003838101</v>
      </c>
      <c r="F16" s="24">
        <f t="shared" si="2"/>
        <v>-2.1000000000412902</v>
      </c>
      <c r="G16" s="25">
        <f t="shared" si="3"/>
        <v>-0.30000000003838101</v>
      </c>
      <c r="H16" s="21">
        <v>4.4265999999999996</v>
      </c>
      <c r="I16" s="22">
        <f t="shared" si="4"/>
        <v>784.77340000000004</v>
      </c>
      <c r="J16" s="23">
        <f t="shared" si="5"/>
        <v>-0.199999999949796</v>
      </c>
      <c r="K16" s="24">
        <f t="shared" si="6"/>
        <v>-2.1000000000412902</v>
      </c>
      <c r="L16" s="25">
        <f t="shared" si="7"/>
        <v>-0.199999999949796</v>
      </c>
      <c r="M16" s="39">
        <v>3.5474999999999999</v>
      </c>
      <c r="N16" s="22">
        <f t="shared" si="8"/>
        <v>783.89430000000004</v>
      </c>
      <c r="O16" s="23">
        <f t="shared" si="9"/>
        <v>-9.9999999974897905E-2</v>
      </c>
      <c r="P16" s="24">
        <f t="shared" si="10"/>
        <v>-1.39999999998963</v>
      </c>
      <c r="Q16" s="25">
        <f t="shared" si="11"/>
        <v>-9.9999999974897905E-2</v>
      </c>
      <c r="R16" s="46"/>
      <c r="S16" s="34">
        <f t="shared" si="12"/>
        <v>44587</v>
      </c>
      <c r="T16" s="48">
        <v>7.1059999999999999</v>
      </c>
      <c r="U16" s="49">
        <f t="shared" si="13"/>
        <v>0.19999999999953399</v>
      </c>
      <c r="V16" s="50">
        <f t="shared" si="14"/>
        <v>-2.2000000000002</v>
      </c>
      <c r="W16" s="32">
        <f t="shared" si="15"/>
        <v>0.19999999999953399</v>
      </c>
      <c r="X16" s="18">
        <v>11.62</v>
      </c>
      <c r="Y16" s="49">
        <f t="shared" si="16"/>
        <v>0.19999999999953399</v>
      </c>
      <c r="Z16" s="50">
        <f t="shared" si="17"/>
        <v>-1.80000000000113</v>
      </c>
      <c r="AA16" s="32">
        <f t="shared" si="18"/>
        <v>0.19999999999953399</v>
      </c>
      <c r="AB16" s="58">
        <v>7.8955000000000002</v>
      </c>
      <c r="AC16" s="49">
        <f t="shared" si="19"/>
        <v>-0.399999999999956</v>
      </c>
      <c r="AD16" s="50">
        <f t="shared" si="20"/>
        <v>-1.9000000000000099</v>
      </c>
      <c r="AE16" s="32">
        <f t="shared" si="21"/>
        <v>-0.399999999999956</v>
      </c>
      <c r="AF16" s="55">
        <v>82660</v>
      </c>
      <c r="AG16" s="70">
        <f t="shared" si="22"/>
        <v>39</v>
      </c>
      <c r="AH16" s="72"/>
    </row>
    <row r="17" spans="1:43" s="1" customFormat="1" ht="14.85" customHeight="1">
      <c r="A17" s="19">
        <v>44588</v>
      </c>
      <c r="B17" s="20">
        <v>780.34680000000003</v>
      </c>
      <c r="C17" s="21">
        <v>3.3258999999999999</v>
      </c>
      <c r="D17" s="22">
        <f t="shared" si="0"/>
        <v>783.67269999999996</v>
      </c>
      <c r="E17" s="23">
        <f t="shared" si="1"/>
        <v>-0.199999999949796</v>
      </c>
      <c r="F17" s="24">
        <f t="shared" si="2"/>
        <v>-2.2999999999910901</v>
      </c>
      <c r="G17" s="25">
        <f t="shared" si="3"/>
        <v>-0.199999999949796</v>
      </c>
      <c r="H17" s="21">
        <v>4.4264000000000001</v>
      </c>
      <c r="I17" s="22">
        <f t="shared" si="4"/>
        <v>784.77319999999997</v>
      </c>
      <c r="J17" s="23">
        <f t="shared" si="5"/>
        <v>-0.20000000006348301</v>
      </c>
      <c r="K17" s="24">
        <f t="shared" si="6"/>
        <v>-2.3000000001047698</v>
      </c>
      <c r="L17" s="25">
        <f t="shared" si="7"/>
        <v>-0.20000000006348301</v>
      </c>
      <c r="M17" s="40">
        <v>3.5478000000000001</v>
      </c>
      <c r="N17" s="22">
        <f t="shared" si="8"/>
        <v>783.89459999999997</v>
      </c>
      <c r="O17" s="23">
        <f t="shared" si="9"/>
        <v>0.30000000003838101</v>
      </c>
      <c r="P17" s="24">
        <f t="shared" si="10"/>
        <v>-1.09999999995125</v>
      </c>
      <c r="Q17" s="25">
        <f t="shared" si="11"/>
        <v>0.30000000003838101</v>
      </c>
      <c r="R17" s="51"/>
      <c r="S17" s="34">
        <f t="shared" si="12"/>
        <v>44588</v>
      </c>
      <c r="T17" s="48">
        <v>7.1052000000000097</v>
      </c>
      <c r="U17" s="49">
        <f t="shared" si="13"/>
        <v>-0.79999999999014204</v>
      </c>
      <c r="V17" s="50">
        <f t="shared" si="14"/>
        <v>-2.9999999999903402</v>
      </c>
      <c r="W17" s="32">
        <f t="shared" si="15"/>
        <v>-0.79999999999014204</v>
      </c>
      <c r="X17" s="18">
        <v>11.619400000000001</v>
      </c>
      <c r="Y17" s="49">
        <f t="shared" si="16"/>
        <v>-0.59999999999860198</v>
      </c>
      <c r="Z17" s="50">
        <f t="shared" si="17"/>
        <v>-2.3999999999997401</v>
      </c>
      <c r="AA17" s="32">
        <f t="shared" si="18"/>
        <v>-0.59999999999860198</v>
      </c>
      <c r="AB17" s="58">
        <v>7.8955000000000002</v>
      </c>
      <c r="AC17" s="49">
        <f t="shared" si="19"/>
        <v>0</v>
      </c>
      <c r="AD17" s="50">
        <f t="shared" si="20"/>
        <v>-1.9000000000000099</v>
      </c>
      <c r="AE17" s="32">
        <f t="shared" si="21"/>
        <v>0</v>
      </c>
      <c r="AF17" s="55">
        <v>82657</v>
      </c>
      <c r="AG17" s="70">
        <f t="shared" si="22"/>
        <v>42</v>
      </c>
      <c r="AH17" s="71"/>
    </row>
    <row r="18" spans="1:43" s="1" customFormat="1" ht="14.85" customHeight="1">
      <c r="A18" s="19">
        <v>44589</v>
      </c>
      <c r="B18" s="20">
        <v>780.34680000000003</v>
      </c>
      <c r="C18" s="21">
        <v>3.3258000000000001</v>
      </c>
      <c r="D18" s="22">
        <f t="shared" si="0"/>
        <v>783.67259999999999</v>
      </c>
      <c r="E18" s="23">
        <f t="shared" si="1"/>
        <v>-0.10000000008858501</v>
      </c>
      <c r="F18" s="24">
        <f t="shared" si="2"/>
        <v>-2.40000000007967</v>
      </c>
      <c r="G18" s="25">
        <f t="shared" si="3"/>
        <v>-0.10000000008858501</v>
      </c>
      <c r="H18" s="21">
        <v>4.4263000000000003</v>
      </c>
      <c r="I18" s="22">
        <f t="shared" si="4"/>
        <v>784.7731</v>
      </c>
      <c r="J18" s="23">
        <f t="shared" si="5"/>
        <v>-9.9999999974897905E-2</v>
      </c>
      <c r="K18" s="24">
        <f t="shared" si="6"/>
        <v>-2.40000000007967</v>
      </c>
      <c r="L18" s="25">
        <f t="shared" si="7"/>
        <v>-9.9999999974897905E-2</v>
      </c>
      <c r="M18" s="39">
        <v>3.5472999999999999</v>
      </c>
      <c r="N18" s="22">
        <f t="shared" si="8"/>
        <v>783.89409999999998</v>
      </c>
      <c r="O18" s="23">
        <f t="shared" si="9"/>
        <v>-0.50000000010186296</v>
      </c>
      <c r="P18" s="24">
        <f t="shared" si="10"/>
        <v>-1.60000000005311</v>
      </c>
      <c r="Q18" s="25">
        <f t="shared" si="11"/>
        <v>-0.50000000010186296</v>
      </c>
      <c r="R18" s="46"/>
      <c r="S18" s="34">
        <f t="shared" si="12"/>
        <v>44589</v>
      </c>
      <c r="T18" s="48">
        <v>7.1049000000000104</v>
      </c>
      <c r="U18" s="49">
        <f t="shared" si="13"/>
        <v>-0.29999999999930099</v>
      </c>
      <c r="V18" s="50">
        <f t="shared" si="14"/>
        <v>-3.2999999999896401</v>
      </c>
      <c r="W18" s="32">
        <f t="shared" si="15"/>
        <v>-0.29999999999930099</v>
      </c>
      <c r="X18" s="18">
        <v>11.619199999999999</v>
      </c>
      <c r="Y18" s="49">
        <f t="shared" si="16"/>
        <v>-0.20000000000130999</v>
      </c>
      <c r="Z18" s="50">
        <f t="shared" si="17"/>
        <v>-2.6000000000010499</v>
      </c>
      <c r="AA18" s="32">
        <f t="shared" si="18"/>
        <v>-0.20000000000130999</v>
      </c>
      <c r="AB18" s="58">
        <v>7.8952999999999998</v>
      </c>
      <c r="AC18" s="49">
        <f t="shared" si="19"/>
        <v>-0.20000000000042201</v>
      </c>
      <c r="AD18" s="50">
        <f t="shared" si="20"/>
        <v>-2.10000000000043</v>
      </c>
      <c r="AE18" s="32">
        <f t="shared" si="21"/>
        <v>-0.20000000000042201</v>
      </c>
      <c r="AF18" s="55">
        <v>82654</v>
      </c>
      <c r="AG18" s="70">
        <f t="shared" si="22"/>
        <v>45</v>
      </c>
      <c r="AH18" s="72"/>
    </row>
    <row r="19" spans="1:43" s="1" customFormat="1" ht="14.85" customHeight="1">
      <c r="A19" s="19">
        <v>44590</v>
      </c>
      <c r="B19" s="20">
        <v>780.34680000000003</v>
      </c>
      <c r="C19" s="21">
        <v>3.3254999999999999</v>
      </c>
      <c r="D19" s="22">
        <f t="shared" si="0"/>
        <v>783.67229999999995</v>
      </c>
      <c r="E19" s="23">
        <f t="shared" si="1"/>
        <v>-0.29999999992469401</v>
      </c>
      <c r="F19" s="24">
        <f t="shared" si="2"/>
        <v>-2.70000000000437</v>
      </c>
      <c r="G19" s="25">
        <f t="shared" si="3"/>
        <v>-0.29999999992469401</v>
      </c>
      <c r="H19" s="21">
        <v>4.4260000000000002</v>
      </c>
      <c r="I19" s="22">
        <f t="shared" si="4"/>
        <v>784.77279999999996</v>
      </c>
      <c r="J19" s="23">
        <f t="shared" si="5"/>
        <v>-0.29999999992469401</v>
      </c>
      <c r="K19" s="24">
        <f t="shared" si="6"/>
        <v>-2.70000000000437</v>
      </c>
      <c r="L19" s="25">
        <f t="shared" si="7"/>
        <v>-0.29999999992469401</v>
      </c>
      <c r="M19" s="40">
        <v>3.5472000000000001</v>
      </c>
      <c r="N19" s="22">
        <f t="shared" si="8"/>
        <v>783.89400000000001</v>
      </c>
      <c r="O19" s="23">
        <f t="shared" si="9"/>
        <v>-9.9999999974897905E-2</v>
      </c>
      <c r="P19" s="24">
        <f t="shared" si="10"/>
        <v>-1.70000000002801</v>
      </c>
      <c r="Q19" s="25">
        <f t="shared" si="11"/>
        <v>-9.9999999974897905E-2</v>
      </c>
      <c r="R19" s="51"/>
      <c r="S19" s="34">
        <f t="shared" si="12"/>
        <v>44590</v>
      </c>
      <c r="T19" s="48">
        <v>7.1050000000000004</v>
      </c>
      <c r="U19" s="49">
        <f t="shared" si="13"/>
        <v>9.9999999989996993E-2</v>
      </c>
      <c r="V19" s="50">
        <f t="shared" si="14"/>
        <v>-3.1999999999996498</v>
      </c>
      <c r="W19" s="32">
        <f t="shared" si="15"/>
        <v>9.9999999989996993E-2</v>
      </c>
      <c r="X19" s="18">
        <v>11.6191</v>
      </c>
      <c r="Y19" s="49">
        <f t="shared" si="16"/>
        <v>-9.99999999997669E-2</v>
      </c>
      <c r="Z19" s="50">
        <f t="shared" si="17"/>
        <v>-2.7000000000008102</v>
      </c>
      <c r="AA19" s="32">
        <f t="shared" si="18"/>
        <v>-9.99999999997669E-2</v>
      </c>
      <c r="AB19" s="58">
        <v>7.8952</v>
      </c>
      <c r="AC19" s="49">
        <f t="shared" si="19"/>
        <v>-9.99999999997669E-2</v>
      </c>
      <c r="AD19" s="50">
        <f t="shared" si="20"/>
        <v>-2.2000000000002</v>
      </c>
      <c r="AE19" s="32">
        <f t="shared" si="21"/>
        <v>-9.99999999997669E-2</v>
      </c>
      <c r="AF19" s="55">
        <v>82651</v>
      </c>
      <c r="AG19" s="70">
        <f t="shared" si="22"/>
        <v>48</v>
      </c>
      <c r="AH19" s="71"/>
    </row>
    <row r="20" spans="1:43" s="1" customFormat="1" ht="14.85" customHeight="1">
      <c r="A20" s="19">
        <v>44591</v>
      </c>
      <c r="B20" s="20">
        <v>780.34680000000003</v>
      </c>
      <c r="C20" s="21">
        <v>3.3250999999999999</v>
      </c>
      <c r="D20" s="22">
        <f t="shared" si="0"/>
        <v>783.67190000000005</v>
      </c>
      <c r="E20" s="23">
        <f t="shared" si="1"/>
        <v>-0.40000000001327901</v>
      </c>
      <c r="F20" s="24">
        <f t="shared" si="2"/>
        <v>-3.1000000000176402</v>
      </c>
      <c r="G20" s="25">
        <f t="shared" si="3"/>
        <v>-0.40000000001327901</v>
      </c>
      <c r="H20" s="21">
        <v>4.4257999999999997</v>
      </c>
      <c r="I20" s="22">
        <f t="shared" si="4"/>
        <v>784.77260000000001</v>
      </c>
      <c r="J20" s="23">
        <f t="shared" si="5"/>
        <v>-0.20000000006348301</v>
      </c>
      <c r="K20" s="24">
        <f t="shared" si="6"/>
        <v>-2.9000000000678501</v>
      </c>
      <c r="L20" s="25">
        <f t="shared" si="7"/>
        <v>-0.20000000006348301</v>
      </c>
      <c r="M20" s="39">
        <v>3.5472000000000001</v>
      </c>
      <c r="N20" s="22">
        <f t="shared" si="8"/>
        <v>783.89400000000001</v>
      </c>
      <c r="O20" s="23">
        <f t="shared" si="9"/>
        <v>0</v>
      </c>
      <c r="P20" s="24">
        <f t="shared" si="10"/>
        <v>-1.70000000002801</v>
      </c>
      <c r="Q20" s="25">
        <f t="shared" si="11"/>
        <v>0</v>
      </c>
      <c r="R20" s="46"/>
      <c r="S20" s="34">
        <f t="shared" si="12"/>
        <v>44591</v>
      </c>
      <c r="T20" s="48">
        <v>7.1043000000000101</v>
      </c>
      <c r="U20" s="49">
        <f t="shared" si="13"/>
        <v>-0.69999999999037499</v>
      </c>
      <c r="V20" s="50">
        <f t="shared" si="14"/>
        <v>-3.8999999999900199</v>
      </c>
      <c r="W20" s="32">
        <f t="shared" si="15"/>
        <v>-0.69999999999037499</v>
      </c>
      <c r="X20" s="18">
        <v>11.6188</v>
      </c>
      <c r="Y20" s="49">
        <f t="shared" si="16"/>
        <v>-0.29999999999930099</v>
      </c>
      <c r="Z20" s="50">
        <f t="shared" si="17"/>
        <v>-3.0000000000001101</v>
      </c>
      <c r="AA20" s="32">
        <f t="shared" si="18"/>
        <v>-0.29999999999930099</v>
      </c>
      <c r="AB20" s="58">
        <v>7.8948999999999998</v>
      </c>
      <c r="AC20" s="49">
        <f t="shared" si="19"/>
        <v>-0.300000000000189</v>
      </c>
      <c r="AD20" s="50">
        <f t="shared" si="20"/>
        <v>-2.5000000000003899</v>
      </c>
      <c r="AE20" s="32">
        <f t="shared" si="21"/>
        <v>-0.300000000000189</v>
      </c>
      <c r="AF20" s="55">
        <v>82648</v>
      </c>
      <c r="AG20" s="70">
        <f t="shared" si="22"/>
        <v>51</v>
      </c>
      <c r="AH20" s="72"/>
      <c r="AI20" s="78"/>
      <c r="AJ20" s="79"/>
      <c r="AK20" s="80"/>
      <c r="AL20" s="81"/>
      <c r="AM20" s="78"/>
      <c r="AN20" s="79"/>
      <c r="AO20" s="80"/>
      <c r="AP20" s="81"/>
      <c r="AQ20" s="78"/>
    </row>
    <row r="21" spans="1:43" s="1" customFormat="1" ht="14.85" customHeight="1">
      <c r="A21" s="19">
        <v>44597</v>
      </c>
      <c r="B21" s="20">
        <v>780.34680000000003</v>
      </c>
      <c r="C21" s="21">
        <v>3.3250999999999999</v>
      </c>
      <c r="D21" s="22">
        <f t="shared" si="0"/>
        <v>783.67190000000005</v>
      </c>
      <c r="E21" s="23">
        <f t="shared" si="1"/>
        <v>0</v>
      </c>
      <c r="F21" s="24">
        <f t="shared" si="2"/>
        <v>-3.1000000000176402</v>
      </c>
      <c r="G21" s="25">
        <f t="shared" si="3"/>
        <v>0</v>
      </c>
      <c r="H21" s="21">
        <v>4.4255000000000004</v>
      </c>
      <c r="I21" s="22">
        <f t="shared" si="4"/>
        <v>784.77229999999997</v>
      </c>
      <c r="J21" s="23">
        <f t="shared" si="5"/>
        <v>-0.29999999992469401</v>
      </c>
      <c r="K21" s="24">
        <f t="shared" si="6"/>
        <v>-3.1999999999925399</v>
      </c>
      <c r="L21" s="25">
        <f t="shared" si="7"/>
        <v>-4.9999999987449001E-2</v>
      </c>
      <c r="M21" s="40">
        <v>3.5470000000000002</v>
      </c>
      <c r="N21" s="22">
        <f t="shared" si="8"/>
        <v>783.89380000000006</v>
      </c>
      <c r="O21" s="23">
        <f t="shared" si="9"/>
        <v>-0.199999999949796</v>
      </c>
      <c r="P21" s="24">
        <f t="shared" si="10"/>
        <v>-1.8999999999778101</v>
      </c>
      <c r="Q21" s="25">
        <f t="shared" si="11"/>
        <v>-3.3333333324965998E-2</v>
      </c>
      <c r="R21" s="51"/>
      <c r="S21" s="34">
        <f t="shared" si="12"/>
        <v>44597</v>
      </c>
      <c r="T21" s="48">
        <v>7.1040000000000099</v>
      </c>
      <c r="U21" s="49">
        <f t="shared" si="13"/>
        <v>-0.300000000000189</v>
      </c>
      <c r="V21" s="50">
        <f t="shared" si="14"/>
        <v>-4.1999999999902098</v>
      </c>
      <c r="W21" s="32">
        <f t="shared" si="15"/>
        <v>-5.0000000000031498E-2</v>
      </c>
      <c r="X21" s="18">
        <v>11.618600000000001</v>
      </c>
      <c r="Y21" s="49">
        <f t="shared" si="16"/>
        <v>-0.19999999999953399</v>
      </c>
      <c r="Z21" s="50">
        <f t="shared" si="17"/>
        <v>-3.1999999999996498</v>
      </c>
      <c r="AA21" s="32">
        <f t="shared" si="18"/>
        <v>-3.3333333333255603E-2</v>
      </c>
      <c r="AB21" s="58">
        <v>7.8946999999999896</v>
      </c>
      <c r="AC21" s="49">
        <f t="shared" si="19"/>
        <v>-0.200000000010192</v>
      </c>
      <c r="AD21" s="50">
        <f t="shared" si="20"/>
        <v>-2.7000000000105802</v>
      </c>
      <c r="AE21" s="32">
        <f t="shared" si="21"/>
        <v>-3.3333333335032002E-2</v>
      </c>
      <c r="AF21" s="55">
        <v>82645</v>
      </c>
      <c r="AG21" s="70">
        <f t="shared" si="22"/>
        <v>54</v>
      </c>
      <c r="AH21" s="71"/>
      <c r="AI21" s="78"/>
      <c r="AJ21" s="79"/>
      <c r="AK21" s="80"/>
      <c r="AL21" s="81"/>
      <c r="AM21" s="78"/>
      <c r="AN21" s="79"/>
      <c r="AO21" s="80"/>
      <c r="AP21" s="81"/>
      <c r="AQ21" s="78"/>
    </row>
    <row r="22" spans="1:43" s="1" customFormat="1" ht="14.85" customHeight="1">
      <c r="A22" s="19">
        <v>44602</v>
      </c>
      <c r="B22" s="20">
        <v>780.34680000000003</v>
      </c>
      <c r="C22" s="21">
        <v>3.3249</v>
      </c>
      <c r="D22" s="22">
        <f t="shared" si="0"/>
        <v>783.67169999999999</v>
      </c>
      <c r="E22" s="23">
        <f t="shared" si="1"/>
        <v>-0.20000000006348301</v>
      </c>
      <c r="F22" s="24">
        <f t="shared" si="2"/>
        <v>-3.30000000008113</v>
      </c>
      <c r="G22" s="25">
        <f t="shared" si="3"/>
        <v>-4.0000000012696497E-2</v>
      </c>
      <c r="H22" s="21">
        <v>4.4253999999999998</v>
      </c>
      <c r="I22" s="22">
        <f t="shared" si="4"/>
        <v>784.7722</v>
      </c>
      <c r="J22" s="23">
        <f t="shared" si="5"/>
        <v>-0.10000000008858501</v>
      </c>
      <c r="K22" s="24">
        <f t="shared" si="6"/>
        <v>-3.30000000008113</v>
      </c>
      <c r="L22" s="25">
        <f t="shared" si="7"/>
        <v>-2.0000000017716998E-2</v>
      </c>
      <c r="M22" s="39">
        <v>3.5468999999999999</v>
      </c>
      <c r="N22" s="22">
        <f t="shared" si="8"/>
        <v>783.89369999999997</v>
      </c>
      <c r="O22" s="23">
        <f t="shared" si="9"/>
        <v>-9.9999999974897905E-2</v>
      </c>
      <c r="P22" s="24">
        <f t="shared" si="10"/>
        <v>-1.9999999999527101</v>
      </c>
      <c r="Q22" s="25">
        <f t="shared" si="11"/>
        <v>-1.99999999949796E-2</v>
      </c>
      <c r="R22" s="51"/>
      <c r="S22" s="34">
        <f t="shared" si="12"/>
        <v>44602</v>
      </c>
      <c r="T22" s="48">
        <v>7.1040999999999999</v>
      </c>
      <c r="U22" s="49">
        <f t="shared" si="13"/>
        <v>9.9999999989996993E-2</v>
      </c>
      <c r="V22" s="50">
        <f t="shared" si="14"/>
        <v>-4.1000000000002101</v>
      </c>
      <c r="W22" s="32">
        <f t="shared" si="15"/>
        <v>1.9999999997999399E-2</v>
      </c>
      <c r="X22" s="18">
        <v>11.618499999999999</v>
      </c>
      <c r="Y22" s="49">
        <f t="shared" si="16"/>
        <v>-0.10000000000154299</v>
      </c>
      <c r="Z22" s="50">
        <f t="shared" si="17"/>
        <v>-3.30000000000119</v>
      </c>
      <c r="AA22" s="32">
        <f t="shared" si="18"/>
        <v>-2.0000000000308701E-2</v>
      </c>
      <c r="AB22" s="58">
        <v>7.8944999999999901</v>
      </c>
      <c r="AC22" s="49">
        <f t="shared" si="19"/>
        <v>-0.19999999999953399</v>
      </c>
      <c r="AD22" s="50">
        <f t="shared" si="20"/>
        <v>-2.9000000000101198</v>
      </c>
      <c r="AE22" s="32">
        <f t="shared" si="21"/>
        <v>-3.9999999999906798E-2</v>
      </c>
      <c r="AF22" s="55">
        <v>82642</v>
      </c>
      <c r="AG22" s="70">
        <f t="shared" si="22"/>
        <v>57</v>
      </c>
      <c r="AH22" s="72"/>
    </row>
    <row r="23" spans="1:43" s="1" customFormat="1" ht="14.85" customHeight="1">
      <c r="A23" s="19">
        <v>44607</v>
      </c>
      <c r="B23" s="20">
        <v>780.34680000000003</v>
      </c>
      <c r="C23" s="21">
        <v>3.3250000000000002</v>
      </c>
      <c r="D23" s="22">
        <f t="shared" si="0"/>
        <v>783.67179999999996</v>
      </c>
      <c r="E23" s="23">
        <f t="shared" si="1"/>
        <v>0.10000000008858501</v>
      </c>
      <c r="F23" s="24">
        <f t="shared" si="2"/>
        <v>-3.1999999999925399</v>
      </c>
      <c r="G23" s="25">
        <f t="shared" si="3"/>
        <v>2.0000000017716998E-2</v>
      </c>
      <c r="H23" s="21">
        <v>4.4251999999999896</v>
      </c>
      <c r="I23" s="22">
        <f t="shared" si="4"/>
        <v>784.77200000000005</v>
      </c>
      <c r="J23" s="23">
        <f t="shared" si="5"/>
        <v>-0.199999999949796</v>
      </c>
      <c r="K23" s="24">
        <f t="shared" si="6"/>
        <v>-3.5000000000309202</v>
      </c>
      <c r="L23" s="25">
        <f t="shared" si="7"/>
        <v>-3.9999999989959199E-2</v>
      </c>
      <c r="M23" s="40">
        <v>3.5470999999999999</v>
      </c>
      <c r="N23" s="22">
        <f t="shared" si="8"/>
        <v>783.89390000000003</v>
      </c>
      <c r="O23" s="23">
        <f t="shared" si="9"/>
        <v>0.199999999949796</v>
      </c>
      <c r="P23" s="24">
        <f t="shared" si="10"/>
        <v>-1.8000000000029099</v>
      </c>
      <c r="Q23" s="25">
        <f t="shared" si="11"/>
        <v>3.9999999989959199E-2</v>
      </c>
      <c r="R23" s="51"/>
      <c r="S23" s="34">
        <f t="shared" si="12"/>
        <v>44607</v>
      </c>
      <c r="T23" s="48">
        <v>7.1034000000000104</v>
      </c>
      <c r="U23" s="49">
        <f t="shared" si="13"/>
        <v>-0.69999999998948703</v>
      </c>
      <c r="V23" s="50">
        <f t="shared" si="14"/>
        <v>-4.7999999999896996</v>
      </c>
      <c r="W23" s="32">
        <f t="shared" si="15"/>
        <v>-0.139999999997897</v>
      </c>
      <c r="X23" s="18">
        <v>11.6182</v>
      </c>
      <c r="Y23" s="49">
        <f t="shared" si="16"/>
        <v>-0.29999999999930099</v>
      </c>
      <c r="Z23" s="50">
        <f t="shared" si="17"/>
        <v>-3.6000000000004899</v>
      </c>
      <c r="AA23" s="32">
        <f t="shared" si="18"/>
        <v>-5.99999999998602E-2</v>
      </c>
      <c r="AB23" s="58">
        <v>7.8948</v>
      </c>
      <c r="AC23" s="49">
        <f t="shared" si="19"/>
        <v>0.30000000000995902</v>
      </c>
      <c r="AD23" s="50">
        <f t="shared" si="20"/>
        <v>-2.60000000000016</v>
      </c>
      <c r="AE23" s="32">
        <f t="shared" si="21"/>
        <v>6.00000000019918E-2</v>
      </c>
      <c r="AF23" s="55">
        <v>82625</v>
      </c>
      <c r="AG23" s="70">
        <f t="shared" si="22"/>
        <v>74</v>
      </c>
      <c r="AH23" s="71"/>
    </row>
    <row r="24" spans="1:43" s="1" customFormat="1" ht="14.25">
      <c r="A24" s="19">
        <v>44610</v>
      </c>
      <c r="B24" s="20">
        <v>780.34680000000003</v>
      </c>
      <c r="C24" s="21">
        <v>3.3245</v>
      </c>
      <c r="D24" s="22">
        <f t="shared" si="0"/>
        <v>783.67129999999997</v>
      </c>
      <c r="E24" s="23">
        <f t="shared" si="1"/>
        <v>-0.50000000010186296</v>
      </c>
      <c r="F24" s="24">
        <f t="shared" si="2"/>
        <v>-3.70000000009441</v>
      </c>
      <c r="G24" s="25">
        <f t="shared" si="3"/>
        <v>-0.166666666700621</v>
      </c>
      <c r="H24" s="21">
        <v>4.4253999999999998</v>
      </c>
      <c r="I24" s="22">
        <f t="shared" si="4"/>
        <v>784.7722</v>
      </c>
      <c r="J24" s="23">
        <f t="shared" si="5"/>
        <v>0.199999999949796</v>
      </c>
      <c r="K24" s="24">
        <f t="shared" si="6"/>
        <v>-3.30000000008113</v>
      </c>
      <c r="L24" s="25">
        <f t="shared" si="7"/>
        <v>6.6666666649931997E-2</v>
      </c>
      <c r="M24" s="39">
        <v>3.5467</v>
      </c>
      <c r="N24" s="22">
        <f t="shared" si="8"/>
        <v>783.89350000000002</v>
      </c>
      <c r="O24" s="23">
        <f t="shared" si="9"/>
        <v>-0.40000000001327901</v>
      </c>
      <c r="P24" s="24">
        <f t="shared" si="10"/>
        <v>-2.2000000000161899</v>
      </c>
      <c r="Q24" s="25">
        <f t="shared" si="11"/>
        <v>-0.13333333333776001</v>
      </c>
      <c r="R24" s="51"/>
      <c r="S24" s="34">
        <f t="shared" si="12"/>
        <v>44610</v>
      </c>
      <c r="T24" s="48">
        <v>7.1031000000000102</v>
      </c>
      <c r="U24" s="49">
        <f t="shared" si="13"/>
        <v>-0.300000000000189</v>
      </c>
      <c r="V24" s="50">
        <f t="shared" si="14"/>
        <v>-5.0999999999898904</v>
      </c>
      <c r="W24" s="32">
        <f t="shared" si="15"/>
        <v>-0.100000000000063</v>
      </c>
      <c r="X24" s="18">
        <v>11.618</v>
      </c>
      <c r="Y24" s="49">
        <f t="shared" si="16"/>
        <v>-0.19999999999953399</v>
      </c>
      <c r="Z24" s="50">
        <f t="shared" si="17"/>
        <v>-3.80000000000003</v>
      </c>
      <c r="AA24" s="32">
        <f t="shared" si="18"/>
        <v>-6.6666666666511304E-2</v>
      </c>
      <c r="AB24" s="58">
        <v>7.8940999999999901</v>
      </c>
      <c r="AC24" s="49">
        <f t="shared" si="19"/>
        <v>-0.70000000000991502</v>
      </c>
      <c r="AD24" s="50">
        <f t="shared" si="20"/>
        <v>-3.30000000001007</v>
      </c>
      <c r="AE24" s="32">
        <f t="shared" si="21"/>
        <v>-0.233333333336638</v>
      </c>
      <c r="AF24" s="55">
        <v>82613</v>
      </c>
      <c r="AG24" s="70">
        <f t="shared" si="22"/>
        <v>86</v>
      </c>
      <c r="AH24" s="72"/>
    </row>
    <row r="25" spans="1:43" s="1" customFormat="1" ht="14.25">
      <c r="A25" s="19">
        <v>44612</v>
      </c>
      <c r="B25" s="20">
        <v>780.34680000000003</v>
      </c>
      <c r="C25" s="21">
        <v>3.3243</v>
      </c>
      <c r="D25" s="22">
        <f t="shared" si="0"/>
        <v>783.67110000000002</v>
      </c>
      <c r="E25" s="23">
        <f t="shared" si="1"/>
        <v>-0.199999999949796</v>
      </c>
      <c r="F25" s="24">
        <f t="shared" si="2"/>
        <v>-3.9000000000442001</v>
      </c>
      <c r="G25" s="25">
        <f t="shared" si="3"/>
        <v>-9.9999999974897905E-2</v>
      </c>
      <c r="H25" s="21">
        <v>4.4255000000000004</v>
      </c>
      <c r="I25" s="22">
        <f t="shared" si="4"/>
        <v>784.77229999999997</v>
      </c>
      <c r="J25" s="23">
        <f t="shared" si="5"/>
        <v>0.10000000008858501</v>
      </c>
      <c r="K25" s="24">
        <f t="shared" si="6"/>
        <v>-3.1999999999925399</v>
      </c>
      <c r="L25" s="25">
        <f t="shared" si="7"/>
        <v>5.0000000044292399E-2</v>
      </c>
      <c r="M25" s="40">
        <v>3.5466000000000002</v>
      </c>
      <c r="N25" s="22">
        <f t="shared" si="8"/>
        <v>783.89340000000004</v>
      </c>
      <c r="O25" s="23">
        <f t="shared" si="9"/>
        <v>-9.9999999974897905E-2</v>
      </c>
      <c r="P25" s="24">
        <f t="shared" si="10"/>
        <v>-2.2999999999910901</v>
      </c>
      <c r="Q25" s="25">
        <f t="shared" si="11"/>
        <v>-4.9999999987449001E-2</v>
      </c>
      <c r="R25" s="51"/>
      <c r="S25" s="34">
        <f t="shared" si="12"/>
        <v>44612</v>
      </c>
      <c r="T25" s="48">
        <v>7.1032999999999999</v>
      </c>
      <c r="U25" s="49">
        <f t="shared" si="13"/>
        <v>0.199999999989764</v>
      </c>
      <c r="V25" s="50">
        <f t="shared" si="14"/>
        <v>-4.90000000000013</v>
      </c>
      <c r="W25" s="32">
        <f t="shared" si="15"/>
        <v>9.9999999994882002E-2</v>
      </c>
      <c r="X25" s="18">
        <v>11.6181</v>
      </c>
      <c r="Y25" s="49">
        <f t="shared" si="16"/>
        <v>9.99999999997669E-2</v>
      </c>
      <c r="Z25" s="50">
        <f t="shared" si="17"/>
        <v>-3.70000000000026</v>
      </c>
      <c r="AA25" s="32">
        <f t="shared" si="18"/>
        <v>4.9999999999883499E-2</v>
      </c>
      <c r="AB25" s="58">
        <v>7.8941999999999997</v>
      </c>
      <c r="AC25" s="49">
        <f t="shared" si="19"/>
        <v>0.100000000009537</v>
      </c>
      <c r="AD25" s="50">
        <f t="shared" si="20"/>
        <v>-3.2000000000005402</v>
      </c>
      <c r="AE25" s="32">
        <f t="shared" si="21"/>
        <v>5.0000000004768501E-2</v>
      </c>
      <c r="AF25" s="55">
        <v>82600</v>
      </c>
      <c r="AG25" s="70">
        <f t="shared" si="22"/>
        <v>99</v>
      </c>
      <c r="AH25" s="71"/>
    </row>
    <row r="26" spans="1:43" s="1" customFormat="1" ht="14.25">
      <c r="A26" s="19">
        <v>44614</v>
      </c>
      <c r="B26" s="20">
        <v>780.34680000000003</v>
      </c>
      <c r="C26" s="21">
        <v>3.3241000000000001</v>
      </c>
      <c r="D26" s="22">
        <f t="shared" si="0"/>
        <v>783.67089999999996</v>
      </c>
      <c r="E26" s="23">
        <f t="shared" si="1"/>
        <v>-0.199999999949796</v>
      </c>
      <c r="F26" s="24">
        <f t="shared" si="2"/>
        <v>-4.099999999994</v>
      </c>
      <c r="G26" s="25">
        <f t="shared" si="3"/>
        <v>-9.9999999974897905E-2</v>
      </c>
      <c r="H26" s="21">
        <v>4.4256000000000002</v>
      </c>
      <c r="I26" s="22">
        <f t="shared" si="4"/>
        <v>784.77239999999995</v>
      </c>
      <c r="J26" s="23">
        <f t="shared" si="5"/>
        <v>9.9999999974897905E-2</v>
      </c>
      <c r="K26" s="24">
        <f t="shared" si="6"/>
        <v>-3.1000000000176402</v>
      </c>
      <c r="L26" s="25">
        <f t="shared" si="7"/>
        <v>4.9999999987449001E-2</v>
      </c>
      <c r="M26" s="39">
        <v>3.5465</v>
      </c>
      <c r="N26" s="22">
        <f t="shared" si="8"/>
        <v>783.89329999999995</v>
      </c>
      <c r="O26" s="23">
        <f t="shared" si="9"/>
        <v>-9.9999999974897905E-2</v>
      </c>
      <c r="P26" s="24">
        <f t="shared" si="10"/>
        <v>-2.39999999996598</v>
      </c>
      <c r="Q26" s="25">
        <f t="shared" si="11"/>
        <v>-4.9999999987449001E-2</v>
      </c>
      <c r="R26" s="51"/>
      <c r="S26" s="34">
        <f t="shared" si="12"/>
        <v>44614</v>
      </c>
      <c r="T26" s="48">
        <v>7.1034999999999897</v>
      </c>
      <c r="U26" s="49">
        <f t="shared" si="13"/>
        <v>0.199999999989764</v>
      </c>
      <c r="V26" s="50">
        <f t="shared" si="14"/>
        <v>-4.7000000000103599</v>
      </c>
      <c r="W26" s="32">
        <f t="shared" si="15"/>
        <v>9.9999999994882002E-2</v>
      </c>
      <c r="X26" s="18">
        <v>11.6182</v>
      </c>
      <c r="Y26" s="49">
        <f t="shared" si="16"/>
        <v>9.99999999997669E-2</v>
      </c>
      <c r="Z26" s="50">
        <f t="shared" si="17"/>
        <v>-3.6000000000004899</v>
      </c>
      <c r="AA26" s="32">
        <f t="shared" si="18"/>
        <v>4.9999999999883499E-2</v>
      </c>
      <c r="AB26" s="58">
        <v>7.8943000000000101</v>
      </c>
      <c r="AC26" s="49">
        <f t="shared" si="19"/>
        <v>0.100000000010425</v>
      </c>
      <c r="AD26" s="50">
        <f t="shared" si="20"/>
        <v>-3.0999999999901098</v>
      </c>
      <c r="AE26" s="32">
        <f t="shared" si="21"/>
        <v>5.00000000052125E-2</v>
      </c>
      <c r="AF26" s="55">
        <v>82587</v>
      </c>
      <c r="AG26" s="70">
        <f t="shared" si="22"/>
        <v>112</v>
      </c>
      <c r="AH26" s="72"/>
    </row>
    <row r="27" spans="1:43" s="1" customFormat="1" ht="14.25">
      <c r="A27" s="34">
        <v>44617</v>
      </c>
      <c r="B27" s="20">
        <v>780.34680000000003</v>
      </c>
      <c r="C27" s="21">
        <v>3.3239000000000001</v>
      </c>
      <c r="D27" s="22">
        <f t="shared" si="0"/>
        <v>783.67070000000001</v>
      </c>
      <c r="E27" s="23">
        <f t="shared" si="1"/>
        <v>-0.20000000006348301</v>
      </c>
      <c r="F27" s="24">
        <f t="shared" si="2"/>
        <v>-4.3000000000574801</v>
      </c>
      <c r="G27" s="25">
        <f t="shared" si="3"/>
        <v>-6.66666666878276E-2</v>
      </c>
      <c r="H27" s="21">
        <v>4.4257</v>
      </c>
      <c r="I27" s="22">
        <f t="shared" si="4"/>
        <v>784.77250000000004</v>
      </c>
      <c r="J27" s="23">
        <f t="shared" si="5"/>
        <v>9.9999999974897905E-2</v>
      </c>
      <c r="K27" s="24">
        <f t="shared" si="6"/>
        <v>-3.0000000000427498</v>
      </c>
      <c r="L27" s="25">
        <f t="shared" si="7"/>
        <v>3.3333333324965998E-2</v>
      </c>
      <c r="M27" s="40">
        <v>3.5464000000000002</v>
      </c>
      <c r="N27" s="22">
        <f t="shared" si="8"/>
        <v>783.89319999999998</v>
      </c>
      <c r="O27" s="23">
        <f t="shared" si="9"/>
        <v>-0.10000000008858501</v>
      </c>
      <c r="P27" s="24">
        <f t="shared" si="10"/>
        <v>-2.5000000000545701</v>
      </c>
      <c r="Q27" s="25">
        <f t="shared" si="11"/>
        <v>-3.3333333362861602E-2</v>
      </c>
      <c r="R27" s="52"/>
      <c r="S27" s="34">
        <f t="shared" si="12"/>
        <v>44617</v>
      </c>
      <c r="T27" s="48">
        <v>7.1036999999999804</v>
      </c>
      <c r="U27" s="49">
        <f t="shared" si="13"/>
        <v>0.19999999999065199</v>
      </c>
      <c r="V27" s="50">
        <f t="shared" si="14"/>
        <v>-4.5000000000197096</v>
      </c>
      <c r="W27" s="32">
        <f t="shared" si="15"/>
        <v>6.66666666635507E-2</v>
      </c>
      <c r="X27" s="18">
        <v>11.6183</v>
      </c>
      <c r="Y27" s="49">
        <f t="shared" si="16"/>
        <v>9.99999999997669E-2</v>
      </c>
      <c r="Z27" s="50">
        <f t="shared" si="17"/>
        <v>-3.5000000000007199</v>
      </c>
      <c r="AA27" s="32">
        <f t="shared" si="18"/>
        <v>3.3333333333255603E-2</v>
      </c>
      <c r="AB27" s="58">
        <v>7.8944000000000196</v>
      </c>
      <c r="AC27" s="49">
        <f t="shared" si="19"/>
        <v>0.100000000009537</v>
      </c>
      <c r="AD27" s="50">
        <f t="shared" si="20"/>
        <v>-2.9999999999805702</v>
      </c>
      <c r="AE27" s="32">
        <f t="shared" si="21"/>
        <v>3.3333333336512297E-2</v>
      </c>
      <c r="AF27" s="55">
        <v>82574</v>
      </c>
      <c r="AG27" s="70">
        <f t="shared" si="22"/>
        <v>125</v>
      </c>
      <c r="AH27" s="71"/>
    </row>
    <row r="28" spans="1:43" s="1" customFormat="1" ht="14.25">
      <c r="A28" s="19"/>
      <c r="B28" s="20"/>
      <c r="C28" s="21"/>
      <c r="D28" s="22"/>
      <c r="E28" s="87">
        <f>F27-F25</f>
        <v>-0.40000000001327901</v>
      </c>
      <c r="F28" s="87">
        <f>K27-K25</f>
        <v>0.199999999949796</v>
      </c>
      <c r="G28" s="87">
        <f>P27-P25</f>
        <v>-0.20000000006348301</v>
      </c>
      <c r="H28" s="87">
        <f>F27</f>
        <v>-4.3000000000574801</v>
      </c>
      <c r="I28" s="87">
        <f>K27</f>
        <v>-3.0000000000427498</v>
      </c>
      <c r="J28" s="87">
        <f>P27</f>
        <v>-2.5000000000545701</v>
      </c>
      <c r="K28" s="87">
        <f>(F27-F25)/5</f>
        <v>-8.0000000002655697E-2</v>
      </c>
      <c r="L28" s="25"/>
      <c r="M28" s="39"/>
      <c r="N28" s="22"/>
      <c r="O28" s="23"/>
      <c r="P28" s="24"/>
      <c r="Q28" s="25"/>
      <c r="R28" s="52"/>
      <c r="S28" s="34"/>
      <c r="T28" s="48"/>
      <c r="U28" s="87">
        <f>V27-V25</f>
        <v>0.39999999998041602</v>
      </c>
      <c r="V28" s="88">
        <f>Z27-Z25</f>
        <v>0.19999999999953399</v>
      </c>
      <c r="W28" s="88">
        <f>AD27-AD25</f>
        <v>0.20000000001996199</v>
      </c>
      <c r="X28" s="88">
        <f>V27</f>
        <v>-4.5000000000197096</v>
      </c>
      <c r="Y28" s="87">
        <f>Z27</f>
        <v>-3.5000000000007199</v>
      </c>
      <c r="Z28" s="88">
        <f>AD27</f>
        <v>-2.9999999999805702</v>
      </c>
      <c r="AA28" s="88">
        <f>(V27-V25)/5</f>
        <v>7.9999999996083204E-2</v>
      </c>
      <c r="AB28" s="58"/>
      <c r="AC28" s="49"/>
      <c r="AD28" s="50"/>
      <c r="AE28" s="32"/>
      <c r="AF28" s="55"/>
      <c r="AG28" s="70"/>
      <c r="AH28" s="72"/>
    </row>
    <row r="29" spans="1:43" s="1" customFormat="1" ht="14.25">
      <c r="A29" s="34"/>
      <c r="B29" s="20"/>
      <c r="C29" s="21"/>
      <c r="D29" s="22"/>
      <c r="E29" s="23"/>
      <c r="F29" s="24"/>
      <c r="G29" s="25"/>
      <c r="H29" s="21"/>
      <c r="I29" s="22"/>
      <c r="J29" s="23"/>
      <c r="K29" s="24"/>
      <c r="L29" s="25"/>
      <c r="M29" s="40"/>
      <c r="N29" s="22"/>
      <c r="O29" s="23"/>
      <c r="P29" s="24"/>
      <c r="Q29" s="25"/>
      <c r="R29" s="52"/>
      <c r="S29" s="34"/>
      <c r="T29" s="48"/>
      <c r="U29" s="49"/>
      <c r="V29" s="50"/>
      <c r="W29" s="32"/>
      <c r="X29" s="18"/>
      <c r="Y29" s="49"/>
      <c r="Z29" s="50"/>
      <c r="AA29" s="32"/>
      <c r="AB29" s="58"/>
      <c r="AC29" s="49"/>
      <c r="AD29" s="50"/>
      <c r="AE29" s="32"/>
      <c r="AF29" s="55"/>
      <c r="AG29" s="70"/>
      <c r="AH29" s="71"/>
    </row>
    <row r="30" spans="1:43" s="1" customFormat="1" ht="14.25">
      <c r="A30" s="19"/>
      <c r="B30" s="20"/>
      <c r="C30" s="21"/>
      <c r="D30" s="22"/>
      <c r="E30" s="23"/>
      <c r="F30" s="24"/>
      <c r="G30" s="25"/>
      <c r="H30" s="21"/>
      <c r="I30" s="22"/>
      <c r="J30" s="23"/>
      <c r="K30" s="24"/>
      <c r="L30" s="25"/>
      <c r="M30" s="39"/>
      <c r="N30" s="22"/>
      <c r="O30" s="23"/>
      <c r="P30" s="24"/>
      <c r="Q30" s="25"/>
      <c r="R30" s="52"/>
      <c r="S30" s="34"/>
      <c r="T30" s="48"/>
      <c r="U30" s="49"/>
      <c r="V30" s="50"/>
      <c r="W30" s="32"/>
      <c r="X30" s="18"/>
      <c r="Y30" s="49"/>
      <c r="Z30" s="50"/>
      <c r="AA30" s="32"/>
      <c r="AB30" s="58"/>
      <c r="AC30" s="49"/>
      <c r="AD30" s="50"/>
      <c r="AE30" s="32"/>
      <c r="AF30" s="55"/>
      <c r="AG30" s="70"/>
      <c r="AH30" s="72"/>
    </row>
    <row r="31" spans="1:43" s="1" customFormat="1" ht="14.25">
      <c r="A31" s="34"/>
      <c r="B31" s="20"/>
      <c r="C31" s="21"/>
      <c r="D31" s="22"/>
      <c r="E31" s="23"/>
      <c r="F31" s="24"/>
      <c r="G31" s="25"/>
      <c r="H31" s="21"/>
      <c r="I31" s="22"/>
      <c r="J31" s="23"/>
      <c r="K31" s="24"/>
      <c r="L31" s="25"/>
      <c r="M31" s="40"/>
      <c r="N31" s="22"/>
      <c r="O31" s="23"/>
      <c r="P31" s="24"/>
      <c r="Q31" s="25"/>
      <c r="R31" s="52"/>
      <c r="S31" s="34"/>
      <c r="T31" s="48"/>
      <c r="U31" s="49"/>
      <c r="V31" s="50"/>
      <c r="W31" s="32"/>
      <c r="X31" s="18"/>
      <c r="Y31" s="49"/>
      <c r="Z31" s="50"/>
      <c r="AA31" s="32"/>
      <c r="AB31" s="58"/>
      <c r="AC31" s="49"/>
      <c r="AD31" s="50"/>
      <c r="AE31" s="32"/>
      <c r="AF31" s="55"/>
      <c r="AG31" s="70"/>
      <c r="AH31" s="71"/>
    </row>
    <row r="32" spans="1:43" s="1" customFormat="1" ht="14.25">
      <c r="A32" s="19"/>
      <c r="B32" s="21"/>
      <c r="C32" s="21"/>
      <c r="D32" s="21"/>
      <c r="E32" s="35"/>
      <c r="F32" s="36"/>
      <c r="G32" s="37"/>
      <c r="H32" s="38"/>
      <c r="I32" s="38"/>
      <c r="J32" s="35"/>
      <c r="K32" s="36"/>
      <c r="L32" s="37"/>
      <c r="M32" s="38"/>
      <c r="N32" s="38"/>
      <c r="O32" s="35"/>
      <c r="P32" s="36"/>
      <c r="Q32" s="37"/>
      <c r="R32" s="52"/>
      <c r="S32" s="53"/>
      <c r="T32" s="21"/>
      <c r="U32" s="35"/>
      <c r="V32" s="36"/>
      <c r="W32" s="37"/>
      <c r="X32" s="20"/>
      <c r="Y32" s="35"/>
      <c r="Z32" s="36"/>
      <c r="AA32" s="37"/>
      <c r="AB32" s="20"/>
      <c r="AC32" s="35"/>
      <c r="AD32" s="36"/>
      <c r="AE32" s="37"/>
      <c r="AF32" s="59"/>
      <c r="AG32" s="59"/>
    </row>
  </sheetData>
  <mergeCells count="16">
    <mergeCell ref="AC4:AE4"/>
    <mergeCell ref="A4:A5"/>
    <mergeCell ref="S4:S5"/>
    <mergeCell ref="AF3:AF5"/>
    <mergeCell ref="AG3:AG5"/>
    <mergeCell ref="C4:G4"/>
    <mergeCell ref="H4:L4"/>
    <mergeCell ref="M4:Q4"/>
    <mergeCell ref="U4:W4"/>
    <mergeCell ref="Y4:AA4"/>
    <mergeCell ref="A1:AE1"/>
    <mergeCell ref="C2:F2"/>
    <mergeCell ref="G2:Z2"/>
    <mergeCell ref="AA2:AE2"/>
    <mergeCell ref="A3:Q3"/>
    <mergeCell ref="S3:AE3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62</vt:i4>
      </vt:variant>
    </vt:vector>
  </HeadingPairs>
  <TitlesOfParts>
    <vt:vector size="62" baseType="lpstr">
      <vt:lpstr>K82+929</vt:lpstr>
      <vt:lpstr>K82+894</vt:lpstr>
      <vt:lpstr>K82+861</vt:lpstr>
      <vt:lpstr>K82+831</vt:lpstr>
      <vt:lpstr>K82+798</vt:lpstr>
      <vt:lpstr>K82+762</vt:lpstr>
      <vt:lpstr>K82+742</vt:lpstr>
      <vt:lpstr>K82+724</vt:lpstr>
      <vt:lpstr>K82+699</vt:lpstr>
      <vt:lpstr>K82+663</vt:lpstr>
      <vt:lpstr>K82+630</vt:lpstr>
      <vt:lpstr>K82+604</vt:lpstr>
      <vt:lpstr>K82+582</vt:lpstr>
      <vt:lpstr>K82+551</vt:lpstr>
      <vt:lpstr>K82+519</vt:lpstr>
      <vt:lpstr>K82+488</vt:lpstr>
      <vt:lpstr>K82+460</vt:lpstr>
      <vt:lpstr>K82+422</vt:lpstr>
      <vt:lpstr>K82+387</vt:lpstr>
      <vt:lpstr>K82+347</vt:lpstr>
      <vt:lpstr>K82+308</vt:lpstr>
      <vt:lpstr>K82+268</vt:lpstr>
      <vt:lpstr>K82+237</vt:lpstr>
      <vt:lpstr>K82+204</vt:lpstr>
      <vt:lpstr>K82+165</vt:lpstr>
      <vt:lpstr>K82+125</vt:lpstr>
      <vt:lpstr>K82+098</vt:lpstr>
      <vt:lpstr>K82+073</vt:lpstr>
      <vt:lpstr>K82+055</vt:lpstr>
      <vt:lpstr>K82+024</vt:lpstr>
      <vt:lpstr>K81+996</vt:lpstr>
      <vt:lpstr>K81+963</vt:lpstr>
      <vt:lpstr>K81+928</vt:lpstr>
      <vt:lpstr>K81+890</vt:lpstr>
      <vt:lpstr>K81+853</vt:lpstr>
      <vt:lpstr>K81+816</vt:lpstr>
      <vt:lpstr>K81+775</vt:lpstr>
      <vt:lpstr>K81+734</vt:lpstr>
      <vt:lpstr>K81+696</vt:lpstr>
      <vt:lpstr>K81+670(656)</vt:lpstr>
      <vt:lpstr>K81+614</vt:lpstr>
      <vt:lpstr>K81+587</vt:lpstr>
      <vt:lpstr>K81+557</vt:lpstr>
      <vt:lpstr>K81+522</vt:lpstr>
      <vt:lpstr>K81+494</vt:lpstr>
      <vt:lpstr>K81+469</vt:lpstr>
      <vt:lpstr>K81+435</vt:lpstr>
      <vt:lpstr>K81+402</vt:lpstr>
      <vt:lpstr>K81+374</vt:lpstr>
      <vt:lpstr>K81+337</vt:lpstr>
      <vt:lpstr>K81+310</vt:lpstr>
      <vt:lpstr>K81+273</vt:lpstr>
      <vt:lpstr>K81+235</vt:lpstr>
      <vt:lpstr>K81+208</vt:lpstr>
      <vt:lpstr>K81+185</vt:lpstr>
      <vt:lpstr>K81+153</vt:lpstr>
      <vt:lpstr>K81+122</vt:lpstr>
      <vt:lpstr>K81+093</vt:lpstr>
      <vt:lpstr>K81+057</vt:lpstr>
      <vt:lpstr>K81+027</vt:lpstr>
      <vt:lpstr>K80+998</vt:lpstr>
      <vt:lpstr>K80+976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2006-09-13T11:21:00Z</dcterms:created>
  <dcterms:modified xsi:type="dcterms:W3CDTF">2023-08-03T15:49:22Z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EE283586C1974A0A892AAC342730A747</vt:lpwstr>
  </property>
  <property fmtid="{D5CDD505-2E9C-101B-9397-08002B2CF9AE}" pid="3" name="KSOProductBuildVer">
    <vt:lpwstr>2052-11.1.0.14036</vt:lpwstr>
  </property>
</Properties>
</file>